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defaultThemeVersion="124226"/>
  <bookViews>
    <workbookView xWindow="0" yWindow="0" windowWidth="34935" windowHeight="13560" tabRatio="858"/>
  </bookViews>
  <sheets>
    <sheet name="TOC" sheetId="1" r:id="rId1"/>
    <sheet name="Appendix III" sheetId="2" r:id="rId2"/>
    <sheet name="Att 1 - Project Rev Req" sheetId="3" r:id="rId3"/>
    <sheet name="Att 2 - Incentive Return" sheetId="4" r:id="rId4"/>
    <sheet name="Att 3 - Project Summary" sheetId="5" r:id="rId5"/>
    <sheet name="Att 4 - Rate Base" sheetId="6" r:id="rId6"/>
    <sheet name="Att 5 - Return on Rate Base" sheetId="7" r:id="rId7"/>
    <sheet name="Att 6 - True-up Interest " sheetId="8" r:id="rId8"/>
    <sheet name="Att 6a - Interest Rate" sheetId="9" r:id="rId9"/>
    <sheet name="Att 7 - Tax Rates" sheetId="10" r:id="rId10"/>
    <sheet name="Att 8 - Debt Proxy" sheetId="11" r:id="rId11"/>
    <sheet name="Att 9 - Construction Debt" sheetId="12" r:id="rId12"/>
    <sheet name="Att 10 - Depreciation Rates" sheetId="13" r:id="rId13"/>
    <sheet name="Att 11 - Prior Period Adj" sheetId="14" r:id="rId14"/>
    <sheet name="Att 12 - Revenue Credits" sheetId="15" r:id="rId15"/>
    <sheet name="Att 13 - Excess-Def Summary" sheetId="27" r:id="rId16"/>
    <sheet name="Att 13.1 -Averaging &amp; Proration" sheetId="28" r:id="rId17"/>
    <sheet name="Att 13.2 -Excess Deficient ADIT" sheetId="29" r:id="rId18"/>
    <sheet name="WP1 - ADIT" sheetId="34" r:id="rId19"/>
    <sheet name="WP2 - Perm Tax" sheetId="35" r:id="rId20"/>
    <sheet name="WP3 - Tax Rates" sheetId="33"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s>
  <definedNames>
    <definedName name="________FA200" localSheetId="18" hidden="1">{#N/A,#N/A,FALSE,"Aging Summary";#N/A,#N/A,FALSE,"Ratio Analysis";#N/A,#N/A,FALSE,"Test 120 Day Accts";#N/A,#N/A,FALSE,"Tickmarks"}</definedName>
    <definedName name="________FA200" localSheetId="19" hidden="1">{#N/A,#N/A,FALSE,"Aging Summary";#N/A,#N/A,FALSE,"Ratio Analysis";#N/A,#N/A,FALSE,"Test 120 Day Accts";#N/A,#N/A,FALSE,"Tickmarks"}</definedName>
    <definedName name="________FA200" hidden="1">{#N/A,#N/A,FALSE,"Aging Summary";#N/A,#N/A,FALSE,"Ratio Analysis";#N/A,#N/A,FALSE,"Test 120 Day Accts";#N/A,#N/A,FALSE,"Tickmarks"}</definedName>
    <definedName name="________PT200" localSheetId="18" hidden="1">{#N/A,#N/A,FALSE,"Aging Summary";#N/A,#N/A,FALSE,"Ratio Analysis";#N/A,#N/A,FALSE,"Test 120 Day Accts";#N/A,#N/A,FALSE,"Tickmarks"}</definedName>
    <definedName name="________PT200" localSheetId="19" hidden="1">{#N/A,#N/A,FALSE,"Aging Summary";#N/A,#N/A,FALSE,"Ratio Analysis";#N/A,#N/A,FALSE,"Test 120 Day Accts";#N/A,#N/A,FALSE,"Tickmarks"}</definedName>
    <definedName name="________PT200" hidden="1">{#N/A,#N/A,FALSE,"Aging Summary";#N/A,#N/A,FALSE,"Ratio Analysis";#N/A,#N/A,FALSE,"Test 120 Day Accts";#N/A,#N/A,FALSE,"Tickmarks"}</definedName>
    <definedName name="_______FA200" localSheetId="18" hidden="1">{#N/A,#N/A,FALSE,"Aging Summary";#N/A,#N/A,FALSE,"Ratio Analysis";#N/A,#N/A,FALSE,"Test 120 Day Accts";#N/A,#N/A,FALSE,"Tickmarks"}</definedName>
    <definedName name="_______FA200" localSheetId="19" hidden="1">{#N/A,#N/A,FALSE,"Aging Summary";#N/A,#N/A,FALSE,"Ratio Analysis";#N/A,#N/A,FALSE,"Test 120 Day Accts";#N/A,#N/A,FALSE,"Tickmarks"}</definedName>
    <definedName name="_______FA200" hidden="1">{#N/A,#N/A,FALSE,"Aging Summary";#N/A,#N/A,FALSE,"Ratio Analysis";#N/A,#N/A,FALSE,"Test 120 Day Accts";#N/A,#N/A,FALSE,"Tickmarks"}</definedName>
    <definedName name="_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PT200" localSheetId="18" hidden="1">{#N/A,#N/A,FALSE,"Aging Summary";#N/A,#N/A,FALSE,"Ratio Analysis";#N/A,#N/A,FALSE,"Test 120 Day Accts";#N/A,#N/A,FALSE,"Tickmarks"}</definedName>
    <definedName name="_______PT200" localSheetId="19" hidden="1">{#N/A,#N/A,FALSE,"Aging Summary";#N/A,#N/A,FALSE,"Ratio Analysis";#N/A,#N/A,FALSE,"Test 120 Day Accts";#N/A,#N/A,FALSE,"Tickmarks"}</definedName>
    <definedName name="_______PT200" hidden="1">{#N/A,#N/A,FALSE,"Aging Summary";#N/A,#N/A,FALSE,"Ratio Analysis";#N/A,#N/A,FALSE,"Test 120 Day Accts";#N/A,#N/A,FALSE,"Tickmarks"}</definedName>
    <definedName name="_______www1" localSheetId="18" hidden="1">{#N/A,#N/A,FALSE,"schA"}</definedName>
    <definedName name="_______www1" localSheetId="19" hidden="1">{#N/A,#N/A,FALSE,"schA"}</definedName>
    <definedName name="_______www1" localSheetId="20" hidden="1">{#N/A,#N/A,FALSE,"schA"}</definedName>
    <definedName name="_______www1" hidden="1">{#N/A,#N/A,FALSE,"schA"}</definedName>
    <definedName name="______FA200" localSheetId="18" hidden="1">{#N/A,#N/A,FALSE,"Aging Summary";#N/A,#N/A,FALSE,"Ratio Analysis";#N/A,#N/A,FALSE,"Test 120 Day Accts";#N/A,#N/A,FALSE,"Tickmarks"}</definedName>
    <definedName name="______FA200" localSheetId="19" hidden="1">{#N/A,#N/A,FALSE,"Aging Summary";#N/A,#N/A,FALSE,"Ratio Analysis";#N/A,#N/A,FALSE,"Test 120 Day Accts";#N/A,#N/A,FALSE,"Tickmarks"}</definedName>
    <definedName name="______FA200" hidden="1">{#N/A,#N/A,FALSE,"Aging Summary";#N/A,#N/A,FALSE,"Ratio Analysis";#N/A,#N/A,FALSE,"Test 120 Day Accts";#N/A,#N/A,FALSE,"Tickmarks"}</definedName>
    <definedName name="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PT200" localSheetId="18" hidden="1">{#N/A,#N/A,FALSE,"Aging Summary";#N/A,#N/A,FALSE,"Ratio Analysis";#N/A,#N/A,FALSE,"Test 120 Day Accts";#N/A,#N/A,FALSE,"Tickmarks"}</definedName>
    <definedName name="______PT200" localSheetId="19" hidden="1">{#N/A,#N/A,FALSE,"Aging Summary";#N/A,#N/A,FALSE,"Ratio Analysis";#N/A,#N/A,FALSE,"Test 120 Day Accts";#N/A,#N/A,FALSE,"Tickmarks"}</definedName>
    <definedName name="______PT200" hidden="1">{#N/A,#N/A,FALSE,"Aging Summary";#N/A,#N/A,FALSE,"Ratio Analysis";#N/A,#N/A,FALSE,"Test 120 Day Accts";#N/A,#N/A,FALSE,"Tickmarks"}</definedName>
    <definedName name="______www1" localSheetId="18" hidden="1">{#N/A,#N/A,FALSE,"schA"}</definedName>
    <definedName name="______www1" localSheetId="19" hidden="1">{#N/A,#N/A,FALSE,"schA"}</definedName>
    <definedName name="______www1" localSheetId="20" hidden="1">{#N/A,#N/A,FALSE,"schA"}</definedName>
    <definedName name="______www1" hidden="1">{#N/A,#N/A,FALSE,"schA"}</definedName>
    <definedName name="_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A200" localSheetId="18" hidden="1">{#N/A,#N/A,FALSE,"Aging Summary";#N/A,#N/A,FALSE,"Ratio Analysis";#N/A,#N/A,FALSE,"Test 120 Day Accts";#N/A,#N/A,FALSE,"Tickmarks"}</definedName>
    <definedName name="_____FA200" localSheetId="19" hidden="1">{#N/A,#N/A,FALSE,"Aging Summary";#N/A,#N/A,FALSE,"Ratio Analysis";#N/A,#N/A,FALSE,"Test 120 Day Accts";#N/A,#N/A,FALSE,"Tickmarks"}</definedName>
    <definedName name="_____FA200" hidden="1">{#N/A,#N/A,FALSE,"Aging Summary";#N/A,#N/A,FALSE,"Ratio Analysis";#N/A,#N/A,FALSE,"Test 120 Day Accts";#N/A,#N/A,FALSE,"Tickmarks"}</definedName>
    <definedName name="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PT200" localSheetId="18" hidden="1">{#N/A,#N/A,FALSE,"Aging Summary";#N/A,#N/A,FALSE,"Ratio Analysis";#N/A,#N/A,FALSE,"Test 120 Day Accts";#N/A,#N/A,FALSE,"Tickmarks"}</definedName>
    <definedName name="_____PT200" localSheetId="19" hidden="1">{#N/A,#N/A,FALSE,"Aging Summary";#N/A,#N/A,FALSE,"Ratio Analysis";#N/A,#N/A,FALSE,"Test 120 Day Accts";#N/A,#N/A,FALSE,"Tickmarks"}</definedName>
    <definedName name="_____PT200" hidden="1">{#N/A,#N/A,FALSE,"Aging Summary";#N/A,#N/A,FALSE,"Ratio Analysis";#N/A,#N/A,FALSE,"Test 120 Day Accts";#N/A,#N/A,FALSE,"Tickmarks"}</definedName>
    <definedName name="_____TB1" localSheetId="18" hidden="1">{#N/A,#N/A,TRUE,"Income";#N/A,#N/A,TRUE,"IncomeDetail";#N/A,#N/A,TRUE,"Balance";#N/A,#N/A,TRUE,"BalDetail"}</definedName>
    <definedName name="_____TB1" localSheetId="19" hidden="1">{#N/A,#N/A,TRUE,"Income";#N/A,#N/A,TRUE,"IncomeDetail";#N/A,#N/A,TRUE,"Balance";#N/A,#N/A,TRUE,"BalDetail"}</definedName>
    <definedName name="_____TB1" hidden="1">{#N/A,#N/A,TRUE,"Income";#N/A,#N/A,TRUE,"IncomeDetail";#N/A,#N/A,TRUE,"Balance";#N/A,#N/A,TRUE,"BalDetail"}</definedName>
    <definedName name="_____www1" localSheetId="18" hidden="1">{#N/A,#N/A,FALSE,"schA"}</definedName>
    <definedName name="_____www1" localSheetId="19" hidden="1">{#N/A,#N/A,FALSE,"schA"}</definedName>
    <definedName name="_____www1" localSheetId="20" hidden="1">{#N/A,#N/A,FALSE,"schA"}</definedName>
    <definedName name="_____www1" hidden="1">{#N/A,#N/A,FALSE,"schA"}</definedName>
    <definedName name="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A200" localSheetId="18" hidden="1">{#N/A,#N/A,FALSE,"Aging Summary";#N/A,#N/A,FALSE,"Ratio Analysis";#N/A,#N/A,FALSE,"Test 120 Day Accts";#N/A,#N/A,FALSE,"Tickmarks"}</definedName>
    <definedName name="____FA200" localSheetId="19" hidden="1">{#N/A,#N/A,FALSE,"Aging Summary";#N/A,#N/A,FALSE,"Ratio Analysis";#N/A,#N/A,FALSE,"Test 120 Day Accts";#N/A,#N/A,FALSE,"Tickmarks"}</definedName>
    <definedName name="____FA200" hidden="1">{#N/A,#N/A,FALSE,"Aging Summary";#N/A,#N/A,FALSE,"Ratio Analysis";#N/A,#N/A,FALSE,"Test 120 Day Accts";#N/A,#N/A,FALSE,"Tickmarks"}</definedName>
    <definedName name="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PT200" localSheetId="18" hidden="1">{#N/A,#N/A,FALSE,"Aging Summary";#N/A,#N/A,FALSE,"Ratio Analysis";#N/A,#N/A,FALSE,"Test 120 Day Accts";#N/A,#N/A,FALSE,"Tickmarks"}</definedName>
    <definedName name="____PT200" localSheetId="19" hidden="1">{#N/A,#N/A,FALSE,"Aging Summary";#N/A,#N/A,FALSE,"Ratio Analysis";#N/A,#N/A,FALSE,"Test 120 Day Accts";#N/A,#N/A,FALSE,"Tickmarks"}</definedName>
    <definedName name="____PT200" hidden="1">{#N/A,#N/A,FALSE,"Aging Summary";#N/A,#N/A,FALSE,"Ratio Analysis";#N/A,#N/A,FALSE,"Test 120 Day Accts";#N/A,#N/A,FALSE,"Tickmarks"}</definedName>
    <definedName name="____www1" localSheetId="18" hidden="1">{#N/A,#N/A,FALSE,"schA"}</definedName>
    <definedName name="____www1" localSheetId="19" hidden="1">{#N/A,#N/A,FALSE,"schA"}</definedName>
    <definedName name="____www1" localSheetId="20" hidden="1">{#N/A,#N/A,FALSE,"schA"}</definedName>
    <definedName name="____www1" hidden="1">{#N/A,#N/A,FALSE,"schA"}</definedName>
    <definedName name="___a2" hidden="1">[1]Assum!$B$23:$B$40</definedName>
    <definedName name="___a3" hidden="1">[1]Assum!$C$23:$C$40</definedName>
    <definedName name="___a36" localSheetId="18" hidden="1">{"Accretion";#N/A;FALSE;"Assum"}</definedName>
    <definedName name="___a36" localSheetId="19" hidden="1">{"Accretion";#N/A;FALSE;"Assum"}</definedName>
    <definedName name="___a36" hidden="1">{"Accretion";#N/A;FALSE;"Assum"}</definedName>
    <definedName name="___a37" localSheetId="18" hidden="1">{#N/A,#N/A,TRUE,"Lines",#N/A,#N/A,TRUE;"Stations",#N/A,#N/A,TRUE,"Cap. Expenses",#N/A,#N/A;TRUE,"Land",#N/A,#N/A,TRUE,"Cen Proces Sys",#N/A;#N/A,TRUE,"telecom",#N/A,#N/A,TRUE,"Other"}</definedName>
    <definedName name="___a37" localSheetId="19" hidden="1">{#N/A,#N/A,TRUE,"Lines",#N/A,#N/A,TRUE;"Stations",#N/A,#N/A,TRUE,"Cap. Expenses",#N/A,#N/A;TRUE,"Land",#N/A,#N/A,TRUE,"Cen Proces Sys",#N/A;#N/A,TRUE,"telecom",#N/A,#N/A,TRUE,"Other"}</definedName>
    <definedName name="___a37" hidden="1">{#N/A,#N/A,TRUE,"Lines",#N/A,#N/A,TRUE;"Stations",#N/A,#N/A,TRUE,"Cap. Expenses",#N/A,#N/A;TRUE,"Land",#N/A,#N/A,TRUE,"Cen Proces Sys",#N/A;#N/A,TRUE,"telecom",#N/A,#N/A,TRUE,"Other"}</definedName>
    <definedName name="___a38" localSheetId="18" hidden="1">{"Assumptions";#N/A;FALSE;"Assum"}</definedName>
    <definedName name="___a38" localSheetId="19" hidden="1">{"Assumptions";#N/A;FALSE;"Assum"}</definedName>
    <definedName name="___a38" hidden="1">{"Assumptions";#N/A;FALSE;"Assum"}</definedName>
    <definedName name="___a39" localSheetId="18" hidden="1">{#N/A;#N/A;FALSE;"CAG"}</definedName>
    <definedName name="___a39" localSheetId="19" hidden="1">{#N/A;#N/A;FALSE;"CAG"}</definedName>
    <definedName name="___a39" hidden="1">{#N/A;#N/A;FALSE;"CAG"}</definedName>
    <definedName name="___a4" hidden="1">[1]Assum!$E$23:$E$40</definedName>
    <definedName name="___a40" localSheetId="18" hidden="1">{#N/A;#N/A;FALSE;"CPB"}</definedName>
    <definedName name="___a40" localSheetId="19" hidden="1">{#N/A;#N/A;FALSE;"CPB"}</definedName>
    <definedName name="___a40" hidden="1">{#N/A;#N/A;FALSE;"CPB"}</definedName>
    <definedName name="___a41" localSheetId="18" hidden="1">{#N/A;#N/A;FALSE;"Credit Summary"}</definedName>
    <definedName name="___a41" localSheetId="19" hidden="1">{#N/A;#N/A;FALSE;"Credit Summary"}</definedName>
    <definedName name="___a41" hidden="1">{#N/A;#N/A;FALSE;"Credit Summary"}</definedName>
    <definedName name="___a42" localSheetId="18" hidden="1">{"FCB_ALL";#N/A;FALSE;"FCB"}</definedName>
    <definedName name="___a42" localSheetId="19" hidden="1">{"FCB_ALL";#N/A;FALSE;"FCB"}</definedName>
    <definedName name="___a42" hidden="1">{"FCB_ALL";#N/A;FALSE;"FCB"}</definedName>
    <definedName name="___a43" localSheetId="18" hidden="1">{"FCB_ALL";#N/A;FALSE;"FCB"}</definedName>
    <definedName name="___a43" localSheetId="19" hidden="1">{"FCB_ALL";#N/A;FALSE;"FCB"}</definedName>
    <definedName name="___a43" hidden="1">{"FCB_ALL";#N/A;FALSE;"FCB"}</definedName>
    <definedName name="__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5" localSheetId="18" hidden="1">{#N/A;#N/A;FALSE;"GIS"}</definedName>
    <definedName name="___a45" localSheetId="19" hidden="1">{#N/A;#N/A;FALSE;"GIS"}</definedName>
    <definedName name="___a45" hidden="1">{#N/A;#N/A;FALSE;"GIS"}</definedName>
    <definedName name="___a46" localSheetId="18" hidden="1">{#N/A,#N/A,TRUE,"Cover His PWC",#N/A,#N/A,TRUE;"P&amp;L",#N/A,#N/A,TRUE,"BS",#N/A,#N/A;TRUE,"Depreciation",#N/A,#N/A,TRUE,"GRAPHS",#N/A;#N/A,TRUE,"DCF EBITDA Multiple",#N/A,#N/A,TRUE,"DCF Perpetual Growth"}</definedName>
    <definedName name="___a46" localSheetId="19" hidden="1">{#N/A,#N/A,TRUE,"Cover His PWC",#N/A,#N/A,TRUE;"P&amp;L",#N/A,#N/A,TRUE,"BS",#N/A,#N/A;TRUE,"Depreciation",#N/A,#N/A,TRUE,"GRAPHS",#N/A;#N/A,TRUE,"DCF EBITDA Multiple",#N/A,#N/A,TRUE,"DCF Perpetual Growth"}</definedName>
    <definedName name="___a46" hidden="1">{#N/A,#N/A,TRUE,"Cover His PWC",#N/A,#N/A,TRUE;"P&amp;L",#N/A,#N/A,TRUE,"BS",#N/A,#N/A;TRUE,"Depreciation",#N/A,#N/A,TRUE,"GRAPHS",#N/A;#N/A,TRUE,"DCF EBITDA Multiple",#N/A,#N/A,TRUE,"DCF Perpetual Growth"}</definedName>
    <definedName name="___a47" localSheetId="18" hidden="1">{#N/A,#N/A,TRUE,"Cover His T",#N/A,#N/A,TRUE;"P&amp;L",#N/A,#N/A,TRUE,"BS",#N/A,#N/A;TRUE,"Depreciation",#N/A,#N/A,TRUE,"GRAPHS",#N/A;#N/A,TRUE,"DCF EBITDA Multiple",#N/A,#N/A,TRUE,"DCF Perpetual Growth"}</definedName>
    <definedName name="___a47" localSheetId="19" hidden="1">{#N/A,#N/A,TRUE,"Cover His T",#N/A,#N/A,TRUE;"P&amp;L",#N/A,#N/A,TRUE,"BS",#N/A,#N/A;TRUE,"Depreciation",#N/A,#N/A,TRUE,"GRAPHS",#N/A;#N/A,TRUE,"DCF EBITDA Multiple",#N/A,#N/A,TRUE,"DCF Perpetual Growth"}</definedName>
    <definedName name="___a47" hidden="1">{#N/A,#N/A,TRUE,"Cover His T",#N/A,#N/A,TRUE;"P&amp;L",#N/A,#N/A,TRUE,"BS",#N/A,#N/A;TRUE,"Depreciation",#N/A,#N/A,TRUE,"GRAPHS",#N/A;#N/A,TRUE,"DCF EBITDA Multiple",#N/A,#N/A,TRUE,"DCF Perpetual Growth"}</definedName>
    <definedName name="___a48" localSheetId="18" hidden="1">{#N/A;#N/A;FALSE;"HNZ"}</definedName>
    <definedName name="___a48" localSheetId="19" hidden="1">{#N/A;#N/A;FALSE;"HNZ"}</definedName>
    <definedName name="___a48" hidden="1">{#N/A;#N/A;FALSE;"HNZ"}</definedName>
    <definedName name="__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5" hidden="1">[1]Assum!$F$23:$F$40</definedName>
    <definedName name="___a50" localSheetId="18" hidden="1">{#N/A;#N/A;FALSE;"K"}</definedName>
    <definedName name="___a50" localSheetId="19" hidden="1">{#N/A;#N/A;FALSE;"K"}</definedName>
    <definedName name="___a50" hidden="1">{#N/A;#N/A;FALSE;"K"}</definedName>
    <definedName name="__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2" localSheetId="18" hidden="1">{#N/A;#N/A;FALSE;"MCCRK"}</definedName>
    <definedName name="___a52" localSheetId="19" hidden="1">{#N/A;#N/A;FALSE;"MCCRK"}</definedName>
    <definedName name="___a52" hidden="1">{#N/A;#N/A;FALSE;"MCCRK"}</definedName>
    <definedName name="___a53" localSheetId="18" hidden="1">{#N/A;#N/A;FALSE;"NA"}</definedName>
    <definedName name="___a53" localSheetId="19" hidden="1">{#N/A;#N/A;FALSE;"NA"}</definedName>
    <definedName name="___a53" hidden="1">{#N/A;#N/A;FALSE;"NA"}</definedName>
    <definedName name="___a54" localSheetId="18" hidden="1">{"cap_structure",#N/A,FALSE,"Graph-Mkt Cap";"price",#N/A,FALSE,"Graph-Price";"ebit",#N/A,FALSE,"Graph-EBITDA";"ebitda",#N/A,FALSE,"Graph-EBITDA"}</definedName>
    <definedName name="___a54" localSheetId="19" hidden="1">{"cap_structure",#N/A,FALSE,"Graph-Mkt Cap";"price",#N/A,FALSE,"Graph-Price";"ebit",#N/A,FALSE,"Graph-EBITDA";"ebitda",#N/A,FALSE,"Graph-EBITDA"}</definedName>
    <definedName name="___a54" hidden="1">{"cap_structure",#N/A,FALSE,"Graph-Mkt Cap";"price",#N/A,FALSE,"Graph-Price";"ebit",#N/A,FALSE,"Graph-EBITDA";"ebitda",#N/A,FALSE,"Graph-EBITDA"}</definedName>
    <definedName name="___a55" localSheetId="18" hidden="1">{"inputs raw data";#N/A;TRUE;"INPUT"}</definedName>
    <definedName name="___a55" localSheetId="19" hidden="1">{"inputs raw data";#N/A;TRUE;"INPUT"}</definedName>
    <definedName name="___a55" hidden="1">{"inputs raw data";#N/A;TRUE;"INPUT"}</definedName>
    <definedName name="___a56" localSheetId="18" hidden="1">{"summary1",#N/A,TRUE;"Comps","summary2",#N/A;TRUE,"Comps","summary3";#N/A,TRUE,"Comps"}</definedName>
    <definedName name="___a56" localSheetId="19" hidden="1">{"summary1",#N/A,TRUE;"Comps","summary2",#N/A;TRUE,"Comps","summary3";#N/A,TRUE,"Comps"}</definedName>
    <definedName name="___a56" hidden="1">{"summary1",#N/A,TRUE;"Comps","summary2",#N/A;TRUE,"Comps","summary3";#N/A,TRUE,"Comps"}</definedName>
    <definedName name="___a57" localSheetId="18" hidden="1">{"summary1",#N/A,TRUE;"Comps","summary2",#N/A;TRUE,"Comps","summary3";#N/A,TRUE,"Comps"}</definedName>
    <definedName name="___a57" localSheetId="19" hidden="1">{"summary1",#N/A,TRUE;"Comps","summary2",#N/A;TRUE,"Comps","summary3";#N/A,TRUE,"Comps"}</definedName>
    <definedName name="___a57" hidden="1">{"summary1",#N/A,TRUE;"Comps","summary2",#N/A;TRUE,"Comps","summary3";#N/A,TRUE,"Comps"}</definedName>
    <definedName name="___a58" localSheetId="18" hidden="1">{#N/A,"DR",FALSE,"increm pf",#N/A,"MAMSI";FALSE,"increm pf",#N/A,"MAXI",FALSE,"increm pf";#N/A,"PCAM",FALSE,"increm pf",#N/A,"PHSV";FALSE,"increm pf",#N/A,"SIE",FALSE,"increm pf"}</definedName>
    <definedName name="___a58" localSheetId="19" hidden="1">{#N/A,"DR",FALSE,"increm pf",#N/A,"MAMSI";FALSE,"increm pf",#N/A,"MAXI",FALSE,"increm pf";#N/A,"PCAM",FALSE,"increm pf",#N/A,"PHSV";FALSE,"increm pf",#N/A,"SIE",FALSE,"increm pf"}</definedName>
    <definedName name="___a58" hidden="1">{#N/A,"DR",FALSE,"increm pf",#N/A,"MAMSI";FALSE,"increm pf",#N/A,"MAXI",FALSE,"increm pf";#N/A,"PCAM",FALSE,"increm pf",#N/A,"PHSV";FALSE,"increm pf",#N/A,"SIE",FALSE,"increm pf"}</definedName>
    <definedName name="__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0" localSheetId="18" hidden="1">{#N/A,#N/A,TRUE,"Cover Repl",#N/A,#N/A,TRUE,"P&amp;L";#N/A,#N/A,TRUE,"P&amp;L (2)",#N/A,#N/A,TRUE,"BS";#N/A,#N/A,TRUE,"Depreciation",#N/A,#N/A,TRUE,"GRAPHS";#N/A,#N/A,TRUE,"DCF EBITDA Multiple",#N/A,#N/A,TRUE,"DCF Perpetual Growth"}</definedName>
    <definedName name="___a60" localSheetId="19" hidden="1">{#N/A,#N/A,TRUE,"Cover Repl",#N/A,#N/A,TRUE,"P&amp;L";#N/A,#N/A,TRUE,"P&amp;L (2)",#N/A,#N/A,TRUE,"BS";#N/A,#N/A,TRUE,"Depreciation",#N/A,#N/A,TRUE,"GRAPHS";#N/A,#N/A,TRUE,"DCF EBITDA Multiple",#N/A,#N/A,TRUE,"DCF Perpetual Growth"}</definedName>
    <definedName name="___a60" hidden="1">{#N/A,#N/A,TRUE,"Cover Repl",#N/A,#N/A,TRUE,"P&amp;L";#N/A,#N/A,TRUE,"P&amp;L (2)",#N/A,#N/A,TRUE,"BS";#N/A,#N/A,TRUE,"Depreciation",#N/A,#N/A,TRUE,"GRAPHS";#N/A,#N/A,TRUE,"DCF EBITDA Multiple",#N/A,#N/A,TRUE,"DCF Perpetual Growth"}</definedName>
    <definedName name="___a61" localSheetId="18" hidden="1">{#N/A;#N/A;FALSE;"Trading Summary"}</definedName>
    <definedName name="___a61" localSheetId="19" hidden="1">{#N/A;#N/A;FALSE;"Trading Summary"}</definedName>
    <definedName name="___a61" hidden="1">{#N/A;#N/A;FALSE;"Trading Summary"}</definedName>
    <definedName name="__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3" localSheetId="18" hidden="1">{#N/A;#N/A;FALSE;"WWY"}</definedName>
    <definedName name="___a63" localSheetId="19" hidden="1">{#N/A;#N/A;FALSE;"WWY"}</definedName>
    <definedName name="___a63" hidden="1">{#N/A;#N/A;FALSE;"WWY"}</definedName>
    <definedName name="__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A200" localSheetId="18" hidden="1">{#N/A,#N/A,FALSE,"Aging Summary";#N/A,#N/A,FALSE,"Ratio Analysis";#N/A,#N/A,FALSE,"Test 120 Day Accts";#N/A,#N/A,FALSE,"Tickmarks"}</definedName>
    <definedName name="___FA200" localSheetId="19" hidden="1">{#N/A,#N/A,FALSE,"Aging Summary";#N/A,#N/A,FALSE,"Ratio Analysis";#N/A,#N/A,FALSE,"Test 120 Day Accts";#N/A,#N/A,FALSE,"Tickmarks"}</definedName>
    <definedName name="___FA200" hidden="1">{#N/A,#N/A,FALSE,"Aging Summary";#N/A,#N/A,FALSE,"Ratio Analysis";#N/A,#N/A,FALSE,"Test 120 Day Accts";#N/A,#N/A,FALSE,"Tickmarks"}</definedName>
    <definedName name="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q3" hidden="1">'[2]1601 Detail information'!$H$130:$H$162</definedName>
    <definedName name="___TB1" localSheetId="18" hidden="1">{#N/A,#N/A,TRUE,"Income";#N/A,#N/A,TRUE,"IncomeDetail";#N/A,#N/A,TRUE,"Balance";#N/A,#N/A,TRUE,"BalDetail"}</definedName>
    <definedName name="___TB1" localSheetId="19" hidden="1">{#N/A,#N/A,TRUE,"Income";#N/A,#N/A,TRUE,"IncomeDetail";#N/A,#N/A,TRUE,"Balance";#N/A,#N/A,TRUE,"BalDetail"}</definedName>
    <definedName name="___TB1" hidden="1">{#N/A,#N/A,TRUE,"Income";#N/A,#N/A,TRUE,"IncomeDetail";#N/A,#N/A,TRUE,"Balance";#N/A,#N/A,TRUE,"BalDetail"}</definedName>
    <definedName name="___thinkcell0yiY.KZh9UGHKXu_ALs4.g" localSheetId="18" hidden="1">#REF!</definedName>
    <definedName name="___thinkcell0yiY.KZh9UGHKXu_ALs4.g" localSheetId="19" hidden="1">#REF!</definedName>
    <definedName name="___thinkcell0yiY.KZh9UGHKXu_ALs4.g" hidden="1">#REF!</definedName>
    <definedName name="___thinkcellGXdeNDllXEqzynVyu6jM9A" localSheetId="18" hidden="1">#REF!</definedName>
    <definedName name="___thinkcellGXdeNDllXEqzynVyu6jM9A" localSheetId="19" hidden="1">#REF!</definedName>
    <definedName name="___thinkcellGXdeNDllXEqzynVyu6jM9A" hidden="1">#REF!</definedName>
    <definedName name="___thinkcellHjrwK8xjGUGwHoi4M1AWSQ" localSheetId="18" hidden="1">'[3]5. Supplier pareto'!#REF!</definedName>
    <definedName name="___thinkcellHjrwK8xjGUGwHoi4M1AWSQ" localSheetId="19" hidden="1">'[3]5. Supplier pareto'!#REF!</definedName>
    <definedName name="___thinkcellHjrwK8xjGUGwHoi4M1AWSQ" hidden="1">'[4]5. Supplier pareto'!#REF!</definedName>
    <definedName name="___thinkcellqBKYna5NmUerUR9llwfFRw" localSheetId="18" hidden="1">#REF!</definedName>
    <definedName name="___thinkcellqBKYna5NmUerUR9llwfFRw" localSheetId="19" hidden="1">#REF!</definedName>
    <definedName name="___thinkcellqBKYna5NmUerUR9llwfFRw" hidden="1">#REF!</definedName>
    <definedName name="___UF1" localSheetId="18" hidden="1">{#N/A,#N/A,FALSE,"BreakoutFY95";#N/A,#N/A,FALSE,"BreakoutFY96";#N/A,#N/A,FALSE,"BreakoutFY97";#N/A,#N/A,FALSE,"BreakoutFY98"}</definedName>
    <definedName name="___UF1" localSheetId="19" hidden="1">{#N/A,#N/A,FALSE,"BreakoutFY95";#N/A,#N/A,FALSE,"BreakoutFY96";#N/A,#N/A,FALSE,"BreakoutFY97";#N/A,#N/A,FALSE,"BreakoutFY98"}</definedName>
    <definedName name="___UF1" hidden="1">{#N/A,#N/A,FALSE,"BreakoutFY95";#N/A,#N/A,FALSE,"BreakoutFY96";#N/A,#N/A,FALSE,"BreakoutFY97";#N/A,#N/A,FALSE,"BreakoutFY98"}</definedName>
    <definedName name="___www1" localSheetId="18" hidden="1">{#N/A,#N/A,FALSE,"schA"}</definedName>
    <definedName name="___www1" localSheetId="19" hidden="1">{#N/A,#N/A,FALSE,"schA"}</definedName>
    <definedName name="___www1" localSheetId="20" hidden="1">{#N/A,#N/A,FALSE,"schA"}</definedName>
    <definedName name="___www1" hidden="1">{#N/A,#N/A,FALSE,"schA"}</definedName>
    <definedName name="___www1_1" localSheetId="18" hidden="1">{#N/A,#N/A,FALSE,"schA"}</definedName>
    <definedName name="___www1_1" localSheetId="19" hidden="1">{#N/A,#N/A,FALSE,"schA"}</definedName>
    <definedName name="___www1_1" localSheetId="20" hidden="1">{#N/A,#N/A,FALSE,"schA"}</definedName>
    <definedName name="___www1_1" hidden="1">{#N/A,#N/A,FALSE,"schA"}</definedName>
    <definedName name="___www1_1_1" localSheetId="18" hidden="1">{#N/A,#N/A,FALSE,"schA"}</definedName>
    <definedName name="___www1_1_1" localSheetId="19" hidden="1">{#N/A,#N/A,FALSE,"schA"}</definedName>
    <definedName name="___www1_1_1" localSheetId="20" hidden="1">{#N/A,#N/A,FALSE,"schA"}</definedName>
    <definedName name="___www1_1_1" hidden="1">{#N/A,#N/A,FALSE,"schA"}</definedName>
    <definedName name="___www1_1_2" localSheetId="18" hidden="1">{#N/A,#N/A,FALSE,"schA"}</definedName>
    <definedName name="___www1_1_2" localSheetId="19" hidden="1">{#N/A,#N/A,FALSE,"schA"}</definedName>
    <definedName name="___www1_1_2" localSheetId="20" hidden="1">{#N/A,#N/A,FALSE,"schA"}</definedName>
    <definedName name="___www1_1_2" hidden="1">{#N/A,#N/A,FALSE,"schA"}</definedName>
    <definedName name="___www1_1_3" localSheetId="18" hidden="1">{#N/A,#N/A,FALSE,"schA"}</definedName>
    <definedName name="___www1_1_3" localSheetId="19" hidden="1">{#N/A,#N/A,FALSE,"schA"}</definedName>
    <definedName name="___www1_1_3" localSheetId="20" hidden="1">{#N/A,#N/A,FALSE,"schA"}</definedName>
    <definedName name="___www1_1_3" hidden="1">{#N/A,#N/A,FALSE,"schA"}</definedName>
    <definedName name="___www1_2" localSheetId="18" hidden="1">{#N/A,#N/A,FALSE,"schA"}</definedName>
    <definedName name="___www1_2" localSheetId="19" hidden="1">{#N/A,#N/A,FALSE,"schA"}</definedName>
    <definedName name="___www1_2" localSheetId="20" hidden="1">{#N/A,#N/A,FALSE,"schA"}</definedName>
    <definedName name="___www1_2" hidden="1">{#N/A,#N/A,FALSE,"schA"}</definedName>
    <definedName name="___www1_2_1" localSheetId="18" hidden="1">{#N/A,#N/A,FALSE,"schA"}</definedName>
    <definedName name="___www1_2_1" localSheetId="19" hidden="1">{#N/A,#N/A,FALSE,"schA"}</definedName>
    <definedName name="___www1_2_1" localSheetId="20" hidden="1">{#N/A,#N/A,FALSE,"schA"}</definedName>
    <definedName name="___www1_2_1" hidden="1">{#N/A,#N/A,FALSE,"schA"}</definedName>
    <definedName name="___www1_2_2" localSheetId="18" hidden="1">{#N/A,#N/A,FALSE,"schA"}</definedName>
    <definedName name="___www1_2_2" localSheetId="19" hidden="1">{#N/A,#N/A,FALSE,"schA"}</definedName>
    <definedName name="___www1_2_2" localSheetId="20" hidden="1">{#N/A,#N/A,FALSE,"schA"}</definedName>
    <definedName name="___www1_2_2" hidden="1">{#N/A,#N/A,FALSE,"schA"}</definedName>
    <definedName name="___www1_2_3" localSheetId="18" hidden="1">{#N/A,#N/A,FALSE,"schA"}</definedName>
    <definedName name="___www1_2_3" localSheetId="19" hidden="1">{#N/A,#N/A,FALSE,"schA"}</definedName>
    <definedName name="___www1_2_3" localSheetId="20" hidden="1">{#N/A,#N/A,FALSE,"schA"}</definedName>
    <definedName name="___www1_2_3" hidden="1">{#N/A,#N/A,FALSE,"schA"}</definedName>
    <definedName name="___www1_3" localSheetId="18" hidden="1">{#N/A,#N/A,FALSE,"schA"}</definedName>
    <definedName name="___www1_3" localSheetId="19" hidden="1">{#N/A,#N/A,FALSE,"schA"}</definedName>
    <definedName name="___www1_3" localSheetId="20" hidden="1">{#N/A,#N/A,FALSE,"schA"}</definedName>
    <definedName name="___www1_3" hidden="1">{#N/A,#N/A,FALSE,"schA"}</definedName>
    <definedName name="___www1_3_1" localSheetId="18" hidden="1">{#N/A,#N/A,FALSE,"schA"}</definedName>
    <definedName name="___www1_3_1" localSheetId="19" hidden="1">{#N/A,#N/A,FALSE,"schA"}</definedName>
    <definedName name="___www1_3_1" localSheetId="20" hidden="1">{#N/A,#N/A,FALSE,"schA"}</definedName>
    <definedName name="___www1_3_1" hidden="1">{#N/A,#N/A,FALSE,"schA"}</definedName>
    <definedName name="___www1_3_2" localSheetId="18" hidden="1">{#N/A,#N/A,FALSE,"schA"}</definedName>
    <definedName name="___www1_3_2" localSheetId="19" hidden="1">{#N/A,#N/A,FALSE,"schA"}</definedName>
    <definedName name="___www1_3_2" localSheetId="20" hidden="1">{#N/A,#N/A,FALSE,"schA"}</definedName>
    <definedName name="___www1_3_2" hidden="1">{#N/A,#N/A,FALSE,"schA"}</definedName>
    <definedName name="___www1_3_3" localSheetId="18" hidden="1">{#N/A,#N/A,FALSE,"schA"}</definedName>
    <definedName name="___www1_3_3" localSheetId="19" hidden="1">{#N/A,#N/A,FALSE,"schA"}</definedName>
    <definedName name="___www1_3_3" localSheetId="20" hidden="1">{#N/A,#N/A,FALSE,"schA"}</definedName>
    <definedName name="___www1_3_3" hidden="1">{#N/A,#N/A,FALSE,"schA"}</definedName>
    <definedName name="___www1_4" localSheetId="18" hidden="1">{#N/A,#N/A,FALSE,"schA"}</definedName>
    <definedName name="___www1_4" localSheetId="19" hidden="1">{#N/A,#N/A,FALSE,"schA"}</definedName>
    <definedName name="___www1_4" localSheetId="20" hidden="1">{#N/A,#N/A,FALSE,"schA"}</definedName>
    <definedName name="___www1_4" hidden="1">{#N/A,#N/A,FALSE,"schA"}</definedName>
    <definedName name="___www1_4_1" localSheetId="18" hidden="1">{#N/A,#N/A,FALSE,"schA"}</definedName>
    <definedName name="___www1_4_1" localSheetId="19" hidden="1">{#N/A,#N/A,FALSE,"schA"}</definedName>
    <definedName name="___www1_4_1" localSheetId="20" hidden="1">{#N/A,#N/A,FALSE,"schA"}</definedName>
    <definedName name="___www1_4_1" hidden="1">{#N/A,#N/A,FALSE,"schA"}</definedName>
    <definedName name="___www1_4_2" localSheetId="18" hidden="1">{#N/A,#N/A,FALSE,"schA"}</definedName>
    <definedName name="___www1_4_2" localSheetId="19" hidden="1">{#N/A,#N/A,FALSE,"schA"}</definedName>
    <definedName name="___www1_4_2" localSheetId="20" hidden="1">{#N/A,#N/A,FALSE,"schA"}</definedName>
    <definedName name="___www1_4_2" hidden="1">{#N/A,#N/A,FALSE,"schA"}</definedName>
    <definedName name="___www1_4_3" localSheetId="18" hidden="1">{#N/A,#N/A,FALSE,"schA"}</definedName>
    <definedName name="___www1_4_3" localSheetId="19" hidden="1">{#N/A,#N/A,FALSE,"schA"}</definedName>
    <definedName name="___www1_4_3" localSheetId="20" hidden="1">{#N/A,#N/A,FALSE,"schA"}</definedName>
    <definedName name="___www1_4_3" hidden="1">{#N/A,#N/A,FALSE,"schA"}</definedName>
    <definedName name="___www1_5" localSheetId="18" hidden="1">{#N/A,#N/A,FALSE,"schA"}</definedName>
    <definedName name="___www1_5" localSheetId="19" hidden="1">{#N/A,#N/A,FALSE,"schA"}</definedName>
    <definedName name="___www1_5" localSheetId="20" hidden="1">{#N/A,#N/A,FALSE,"schA"}</definedName>
    <definedName name="___www1_5" hidden="1">{#N/A,#N/A,FALSE,"schA"}</definedName>
    <definedName name="___www1_5_1" localSheetId="18" hidden="1">{#N/A,#N/A,FALSE,"schA"}</definedName>
    <definedName name="___www1_5_1" localSheetId="19" hidden="1">{#N/A,#N/A,FALSE,"schA"}</definedName>
    <definedName name="___www1_5_1" localSheetId="20" hidden="1">{#N/A,#N/A,FALSE,"schA"}</definedName>
    <definedName name="___www1_5_1" hidden="1">{#N/A,#N/A,FALSE,"schA"}</definedName>
    <definedName name="___www1_5_2" localSheetId="18" hidden="1">{#N/A,#N/A,FALSE,"schA"}</definedName>
    <definedName name="___www1_5_2" localSheetId="19" hidden="1">{#N/A,#N/A,FALSE,"schA"}</definedName>
    <definedName name="___www1_5_2" localSheetId="20" hidden="1">{#N/A,#N/A,FALSE,"schA"}</definedName>
    <definedName name="___www1_5_2" hidden="1">{#N/A,#N/A,FALSE,"schA"}</definedName>
    <definedName name="___www1_5_3" localSheetId="18" hidden="1">{#N/A,#N/A,FALSE,"schA"}</definedName>
    <definedName name="___www1_5_3" localSheetId="19" hidden="1">{#N/A,#N/A,FALSE,"schA"}</definedName>
    <definedName name="___www1_5_3" localSheetId="20" hidden="1">{#N/A,#N/A,FALSE,"schA"}</definedName>
    <definedName name="___www1_5_3" hidden="1">{#N/A,#N/A,FALSE,"schA"}</definedName>
    <definedName name="__123Graph_A" localSheetId="18" hidden="1">'[5]As-Fin'!#REF!</definedName>
    <definedName name="__123Graph_A" localSheetId="19" hidden="1">'[5]As-Fin'!#REF!</definedName>
    <definedName name="__123Graph_A" localSheetId="20" hidden="1">'[5]As-Fin'!#REF!</definedName>
    <definedName name="__123Graph_A" hidden="1">'[5]As-Fin'!#REF!</definedName>
    <definedName name="__123Graph_A1991" hidden="1">[6]Sheet3!#REF!</definedName>
    <definedName name="__123Graph_A1992" hidden="1">[6]Sheet3!#REF!</definedName>
    <definedName name="__123Graph_A1993" hidden="1">[6]Sheet3!#REF!</definedName>
    <definedName name="__123Graph_A1994" hidden="1">[6]Sheet3!#REF!</definedName>
    <definedName name="__123Graph_A1995" hidden="1">[6]Sheet3!#REF!</definedName>
    <definedName name="__123Graph_A1996" hidden="1">[6]Sheet3!#REF!</definedName>
    <definedName name="__123Graph_ABAR" hidden="1">[6]Sheet3!#REF!</definedName>
    <definedName name="__123Graph_ACOAL" localSheetId="18" hidden="1">'[7]As-Fin'!#REF!</definedName>
    <definedName name="__123Graph_ACOAL" localSheetId="19" hidden="1">'[7]As-Fin'!#REF!</definedName>
    <definedName name="__123Graph_ACOAL" localSheetId="20" hidden="1">'[7]As-Fin'!#REF!</definedName>
    <definedName name="__123Graph_ACOAL" hidden="1">'[7]As-Fin'!#REF!</definedName>
    <definedName name="__123Graph_B" localSheetId="18" hidden="1">'[5]As-Fin'!#REF!</definedName>
    <definedName name="__123Graph_B" localSheetId="19" hidden="1">'[5]As-Fin'!#REF!</definedName>
    <definedName name="__123Graph_B" localSheetId="20" hidden="1">'[5]As-Fin'!#REF!</definedName>
    <definedName name="__123Graph_B" hidden="1">'[5]As-Fin'!#REF!</definedName>
    <definedName name="__123Graph_B1991" hidden="1">[6]Sheet3!#REF!</definedName>
    <definedName name="__123Graph_B1992" hidden="1">[6]Sheet3!#REF!</definedName>
    <definedName name="__123Graph_B1993" hidden="1">[6]Sheet3!#REF!</definedName>
    <definedName name="__123Graph_B1994" hidden="1">[6]Sheet3!#REF!</definedName>
    <definedName name="__123Graph_B1995" hidden="1">[6]Sheet3!#REF!</definedName>
    <definedName name="__123Graph_B1996" hidden="1">[6]Sheet3!#REF!</definedName>
    <definedName name="__123Graph_BBAR" hidden="1">[6]Sheet3!#REF!</definedName>
    <definedName name="__123Graph_BCOAL" localSheetId="18" hidden="1">'[7]As-Fin'!#REF!</definedName>
    <definedName name="__123Graph_BCOAL" localSheetId="19" hidden="1">'[7]As-Fin'!#REF!</definedName>
    <definedName name="__123Graph_BCOAL" localSheetId="20" hidden="1">'[7]As-Fin'!#REF!</definedName>
    <definedName name="__123Graph_BCOAL" hidden="1">'[7]As-Fin'!#REF!</definedName>
    <definedName name="__123Graph_C" localSheetId="18" hidden="1">'[5]As-Fin'!#REF!</definedName>
    <definedName name="__123Graph_C" localSheetId="19" hidden="1">'[5]As-Fin'!#REF!</definedName>
    <definedName name="__123Graph_C" localSheetId="20" hidden="1">'[5]As-Fin'!#REF!</definedName>
    <definedName name="__123Graph_C" hidden="1">'[5]As-Fin'!#REF!</definedName>
    <definedName name="__123Graph_CBAR" hidden="1">[6]Sheet3!#REF!</definedName>
    <definedName name="__123Graph_CCOAL" localSheetId="18" hidden="1">'[7]As-Fin'!#REF!</definedName>
    <definedName name="__123Graph_CCOAL" localSheetId="19" hidden="1">'[7]As-Fin'!#REF!</definedName>
    <definedName name="__123Graph_CCOAL" localSheetId="20" hidden="1">'[7]As-Fin'!#REF!</definedName>
    <definedName name="__123Graph_CCOAL" hidden="1">'[7]As-Fin'!#REF!</definedName>
    <definedName name="__123Graph_D" localSheetId="18" hidden="1">[8]Financing!#REF!</definedName>
    <definedName name="__123Graph_D" localSheetId="19" hidden="1">[8]Financing!#REF!</definedName>
    <definedName name="__123Graph_D" localSheetId="20" hidden="1">[8]Financing!#REF!</definedName>
    <definedName name="__123Graph_D" hidden="1">[8]Financing!#REF!</definedName>
    <definedName name="__123Graph_DBAR" hidden="1">[6]Sheet3!#REF!</definedName>
    <definedName name="__123Graph_DCOAL" localSheetId="18" hidden="1">'[7]As-Fin'!#REF!</definedName>
    <definedName name="__123Graph_DCOAL" localSheetId="19" hidden="1">'[7]As-Fin'!#REF!</definedName>
    <definedName name="__123Graph_DCOAL" localSheetId="20" hidden="1">'[7]As-Fin'!#REF!</definedName>
    <definedName name="__123Graph_DCOAL" hidden="1">'[7]As-Fin'!#REF!</definedName>
    <definedName name="__123Graph_E" localSheetId="18" hidden="1">'[7]As-Fin'!#REF!</definedName>
    <definedName name="__123Graph_E" localSheetId="19" hidden="1">'[7]As-Fin'!#REF!</definedName>
    <definedName name="__123Graph_E" localSheetId="20" hidden="1">'[7]As-Fin'!#REF!</definedName>
    <definedName name="__123Graph_E" hidden="1">'[7]As-Fin'!#REF!</definedName>
    <definedName name="__123Graph_EBAR" hidden="1">[6]Sheet3!#REF!</definedName>
    <definedName name="__123Graph_ECOAL" localSheetId="18" hidden="1">'[7]As-Fin'!#REF!</definedName>
    <definedName name="__123Graph_ECOAL" localSheetId="19" hidden="1">'[7]As-Fin'!#REF!</definedName>
    <definedName name="__123Graph_ECOAL" localSheetId="20" hidden="1">'[7]As-Fin'!#REF!</definedName>
    <definedName name="__123Graph_ECOAL" hidden="1">'[7]As-Fin'!#REF!</definedName>
    <definedName name="__123Graph_F" localSheetId="18" hidden="1">#REF!</definedName>
    <definedName name="__123Graph_F" localSheetId="19" hidden="1">#REF!</definedName>
    <definedName name="__123Graph_F" hidden="1">#REF!</definedName>
    <definedName name="__123Graph_FBAR" hidden="1">[6]Sheet3!#REF!</definedName>
    <definedName name="__123Graph_X" localSheetId="18" hidden="1">[9]Cases!#REF!</definedName>
    <definedName name="__123Graph_X" localSheetId="19" hidden="1">[9]Cases!#REF!</definedName>
    <definedName name="__123Graph_X" localSheetId="20" hidden="1">[9]Cases!#REF!</definedName>
    <definedName name="__123Graph_X" hidden="1">[9]Cases!#REF!</definedName>
    <definedName name="__123Graph_X1991" hidden="1">[6]Sheet3!#REF!</definedName>
    <definedName name="__123Graph_X1992" hidden="1">[6]Sheet3!#REF!</definedName>
    <definedName name="__123Graph_X1993" hidden="1">[6]Sheet3!#REF!</definedName>
    <definedName name="__123Graph_X1994" hidden="1">[6]Sheet3!#REF!</definedName>
    <definedName name="__123Graph_X1995" hidden="1">[6]Sheet3!#REF!</definedName>
    <definedName name="__123Graph_X1996" hidden="1">[6]Sheet3!#REF!</definedName>
    <definedName name="__123Graph_XCOAL" localSheetId="18" hidden="1">'[7]As-Fin'!#REF!</definedName>
    <definedName name="__123Graph_XCOAL" localSheetId="19" hidden="1">'[7]As-Fin'!#REF!</definedName>
    <definedName name="__123Graph_XCOAL" localSheetId="20" hidden="1">'[7]As-Fin'!#REF!</definedName>
    <definedName name="__123Graph_XCOAL" hidden="1">'[7]As-Fin'!#REF!</definedName>
    <definedName name="__a2" hidden="1">[1]Assum!$B$23:$B$40</definedName>
    <definedName name="__a3" hidden="1">[1]Assum!$C$23:$C$40</definedName>
    <definedName name="__a36" localSheetId="18" hidden="1">{"Accretion";#N/A;FALSE;"Assum"}</definedName>
    <definedName name="__a36" localSheetId="19" hidden="1">{"Accretion";#N/A;FALSE;"Assum"}</definedName>
    <definedName name="__a36" hidden="1">{"Accretion";#N/A;FALSE;"Assum"}</definedName>
    <definedName name="__a37" localSheetId="18" hidden="1">{#N/A,#N/A,TRUE,"Lines",#N/A,#N/A,TRUE;"Stations",#N/A,#N/A,TRUE,"Cap. Expenses",#N/A,#N/A;TRUE,"Land",#N/A,#N/A,TRUE,"Cen Proces Sys",#N/A;#N/A,TRUE,"telecom",#N/A,#N/A,TRUE,"Other"}</definedName>
    <definedName name="__a37" localSheetId="19" hidden="1">{#N/A,#N/A,TRUE,"Lines",#N/A,#N/A,TRUE;"Stations",#N/A,#N/A,TRUE,"Cap. Expenses",#N/A,#N/A;TRUE,"Land",#N/A,#N/A,TRUE,"Cen Proces Sys",#N/A;#N/A,TRUE,"telecom",#N/A,#N/A,TRUE,"Other"}</definedName>
    <definedName name="__a37" hidden="1">{#N/A,#N/A,TRUE,"Lines",#N/A,#N/A,TRUE;"Stations",#N/A,#N/A,TRUE,"Cap. Expenses",#N/A,#N/A;TRUE,"Land",#N/A,#N/A,TRUE,"Cen Proces Sys",#N/A;#N/A,TRUE,"telecom",#N/A,#N/A,TRUE,"Other"}</definedName>
    <definedName name="__a38" localSheetId="18" hidden="1">{"Assumptions";#N/A;FALSE;"Assum"}</definedName>
    <definedName name="__a38" localSheetId="19" hidden="1">{"Assumptions";#N/A;FALSE;"Assum"}</definedName>
    <definedName name="__a38" hidden="1">{"Assumptions";#N/A;FALSE;"Assum"}</definedName>
    <definedName name="__a39" localSheetId="18" hidden="1">{#N/A;#N/A;FALSE;"CAG"}</definedName>
    <definedName name="__a39" localSheetId="19" hidden="1">{#N/A;#N/A;FALSE;"CAG"}</definedName>
    <definedName name="__a39" hidden="1">{#N/A;#N/A;FALSE;"CAG"}</definedName>
    <definedName name="__a4" hidden="1">[1]Assum!$E$23:$E$40</definedName>
    <definedName name="__a40" localSheetId="18" hidden="1">{#N/A;#N/A;FALSE;"CPB"}</definedName>
    <definedName name="__a40" localSheetId="19" hidden="1">{#N/A;#N/A;FALSE;"CPB"}</definedName>
    <definedName name="__a40" hidden="1">{#N/A;#N/A;FALSE;"CPB"}</definedName>
    <definedName name="__a41" localSheetId="18" hidden="1">{#N/A;#N/A;FALSE;"Credit Summary"}</definedName>
    <definedName name="__a41" localSheetId="19" hidden="1">{#N/A;#N/A;FALSE;"Credit Summary"}</definedName>
    <definedName name="__a41" hidden="1">{#N/A;#N/A;FALSE;"Credit Summary"}</definedName>
    <definedName name="__a42" localSheetId="18" hidden="1">{"FCB_ALL";#N/A;FALSE;"FCB"}</definedName>
    <definedName name="__a42" localSheetId="19" hidden="1">{"FCB_ALL";#N/A;FALSE;"FCB"}</definedName>
    <definedName name="__a42" hidden="1">{"FCB_ALL";#N/A;FALSE;"FCB"}</definedName>
    <definedName name="__a43" localSheetId="18" hidden="1">{"FCB_ALL";#N/A;FALSE;"FCB"}</definedName>
    <definedName name="__a43" localSheetId="19" hidden="1">{"FCB_ALL";#N/A;FALSE;"FCB"}</definedName>
    <definedName name="__a43" hidden="1">{"FCB_ALL";#N/A;FALSE;"FCB"}</definedName>
    <definedName name="_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5" localSheetId="18" hidden="1">{#N/A;#N/A;FALSE;"GIS"}</definedName>
    <definedName name="__a45" localSheetId="19" hidden="1">{#N/A;#N/A;FALSE;"GIS"}</definedName>
    <definedName name="__a45" hidden="1">{#N/A;#N/A;FALSE;"GIS"}</definedName>
    <definedName name="__a46" localSheetId="18" hidden="1">{#N/A,#N/A,TRUE,"Cover His PWC",#N/A,#N/A,TRUE;"P&amp;L",#N/A,#N/A,TRUE,"BS",#N/A,#N/A;TRUE,"Depreciation",#N/A,#N/A,TRUE,"GRAPHS",#N/A;#N/A,TRUE,"DCF EBITDA Multiple",#N/A,#N/A,TRUE,"DCF Perpetual Growth"}</definedName>
    <definedName name="__a46" localSheetId="19" hidden="1">{#N/A,#N/A,TRUE,"Cover His PWC",#N/A,#N/A,TRUE;"P&amp;L",#N/A,#N/A,TRUE,"BS",#N/A,#N/A;TRUE,"Depreciation",#N/A,#N/A,TRUE,"GRAPHS",#N/A;#N/A,TRUE,"DCF EBITDA Multiple",#N/A,#N/A,TRUE,"DCF Perpetual Growth"}</definedName>
    <definedName name="__a46" hidden="1">{#N/A,#N/A,TRUE,"Cover His PWC",#N/A,#N/A,TRUE;"P&amp;L",#N/A,#N/A,TRUE,"BS",#N/A,#N/A;TRUE,"Depreciation",#N/A,#N/A,TRUE,"GRAPHS",#N/A;#N/A,TRUE,"DCF EBITDA Multiple",#N/A,#N/A,TRUE,"DCF Perpetual Growth"}</definedName>
    <definedName name="__a47" localSheetId="18" hidden="1">{#N/A,#N/A,TRUE,"Cover His T",#N/A,#N/A,TRUE;"P&amp;L",#N/A,#N/A,TRUE,"BS",#N/A,#N/A;TRUE,"Depreciation",#N/A,#N/A,TRUE,"GRAPHS",#N/A;#N/A,TRUE,"DCF EBITDA Multiple",#N/A,#N/A,TRUE,"DCF Perpetual Growth"}</definedName>
    <definedName name="__a47" localSheetId="19" hidden="1">{#N/A,#N/A,TRUE,"Cover His T",#N/A,#N/A,TRUE;"P&amp;L",#N/A,#N/A,TRUE,"BS",#N/A,#N/A;TRUE,"Depreciation",#N/A,#N/A,TRUE,"GRAPHS",#N/A;#N/A,TRUE,"DCF EBITDA Multiple",#N/A,#N/A,TRUE,"DCF Perpetual Growth"}</definedName>
    <definedName name="__a47" hidden="1">{#N/A,#N/A,TRUE,"Cover His T",#N/A,#N/A,TRUE;"P&amp;L",#N/A,#N/A,TRUE,"BS",#N/A,#N/A;TRUE,"Depreciation",#N/A,#N/A,TRUE,"GRAPHS",#N/A;#N/A,TRUE,"DCF EBITDA Multiple",#N/A,#N/A,TRUE,"DCF Perpetual Growth"}</definedName>
    <definedName name="__a48" localSheetId="18" hidden="1">{#N/A;#N/A;FALSE;"HNZ"}</definedName>
    <definedName name="__a48" localSheetId="19" hidden="1">{#N/A;#N/A;FALSE;"HNZ"}</definedName>
    <definedName name="__a48" hidden="1">{#N/A;#N/A;FALSE;"HNZ"}</definedName>
    <definedName name="_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5" hidden="1">[1]Assum!$F$23:$F$40</definedName>
    <definedName name="__a50" localSheetId="18" hidden="1">{#N/A;#N/A;FALSE;"K"}</definedName>
    <definedName name="__a50" localSheetId="19" hidden="1">{#N/A;#N/A;FALSE;"K"}</definedName>
    <definedName name="__a50" hidden="1">{#N/A;#N/A;FALSE;"K"}</definedName>
    <definedName name="_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2" localSheetId="18" hidden="1">{#N/A;#N/A;FALSE;"MCCRK"}</definedName>
    <definedName name="__a52" localSheetId="19" hidden="1">{#N/A;#N/A;FALSE;"MCCRK"}</definedName>
    <definedName name="__a52" hidden="1">{#N/A;#N/A;FALSE;"MCCRK"}</definedName>
    <definedName name="__a53" localSheetId="18" hidden="1">{#N/A;#N/A;FALSE;"NA"}</definedName>
    <definedName name="__a53" localSheetId="19" hidden="1">{#N/A;#N/A;FALSE;"NA"}</definedName>
    <definedName name="__a53" hidden="1">{#N/A;#N/A;FALSE;"NA"}</definedName>
    <definedName name="__a54" localSheetId="18" hidden="1">{"cap_structure",#N/A,FALSE,"Graph-Mkt Cap";"price",#N/A,FALSE,"Graph-Price";"ebit",#N/A,FALSE,"Graph-EBITDA";"ebitda",#N/A,FALSE,"Graph-EBITDA"}</definedName>
    <definedName name="__a54" localSheetId="19" hidden="1">{"cap_structure",#N/A,FALSE,"Graph-Mkt Cap";"price",#N/A,FALSE,"Graph-Price";"ebit",#N/A,FALSE,"Graph-EBITDA";"ebitda",#N/A,FALSE,"Graph-EBITDA"}</definedName>
    <definedName name="__a54" hidden="1">{"cap_structure",#N/A,FALSE,"Graph-Mkt Cap";"price",#N/A,FALSE,"Graph-Price";"ebit",#N/A,FALSE,"Graph-EBITDA";"ebitda",#N/A,FALSE,"Graph-EBITDA"}</definedName>
    <definedName name="__a55" localSheetId="18" hidden="1">{"inputs raw data";#N/A;TRUE;"INPUT"}</definedName>
    <definedName name="__a55" localSheetId="19" hidden="1">{"inputs raw data";#N/A;TRUE;"INPUT"}</definedName>
    <definedName name="__a55" hidden="1">{"inputs raw data";#N/A;TRUE;"INPUT"}</definedName>
    <definedName name="__a56" localSheetId="18" hidden="1">{"summary1",#N/A,TRUE;"Comps","summary2",#N/A;TRUE,"Comps","summary3";#N/A,TRUE,"Comps"}</definedName>
    <definedName name="__a56" localSheetId="19" hidden="1">{"summary1",#N/A,TRUE;"Comps","summary2",#N/A;TRUE,"Comps","summary3";#N/A,TRUE,"Comps"}</definedName>
    <definedName name="__a56" hidden="1">{"summary1",#N/A,TRUE;"Comps","summary2",#N/A;TRUE,"Comps","summary3";#N/A,TRUE,"Comps"}</definedName>
    <definedName name="__a57" localSheetId="18" hidden="1">{"summary1",#N/A,TRUE;"Comps","summary2",#N/A;TRUE,"Comps","summary3";#N/A,TRUE,"Comps"}</definedName>
    <definedName name="__a57" localSheetId="19" hidden="1">{"summary1",#N/A,TRUE;"Comps","summary2",#N/A;TRUE,"Comps","summary3";#N/A,TRUE,"Comps"}</definedName>
    <definedName name="__a57" hidden="1">{"summary1",#N/A,TRUE;"Comps","summary2",#N/A;TRUE,"Comps","summary3";#N/A,TRUE,"Comps"}</definedName>
    <definedName name="__a58" localSheetId="18" hidden="1">{#N/A,"DR",FALSE,"increm pf",#N/A,"MAMSI";FALSE,"increm pf",#N/A,"MAXI",FALSE,"increm pf";#N/A,"PCAM",FALSE,"increm pf",#N/A,"PHSV";FALSE,"increm pf",#N/A,"SIE",FALSE,"increm pf"}</definedName>
    <definedName name="__a58" localSheetId="19" hidden="1">{#N/A,"DR",FALSE,"increm pf",#N/A,"MAMSI";FALSE,"increm pf",#N/A,"MAXI",FALSE,"increm pf";#N/A,"PCAM",FALSE,"increm pf",#N/A,"PHSV";FALSE,"increm pf",#N/A,"SIE",FALSE,"increm pf"}</definedName>
    <definedName name="__a58" hidden="1">{#N/A,"DR",FALSE,"increm pf",#N/A,"MAMSI";FALSE,"increm pf",#N/A,"MAXI",FALSE,"increm pf";#N/A,"PCAM",FALSE,"increm pf",#N/A,"PHSV";FALSE,"increm pf",#N/A,"SIE",FALSE,"increm pf"}</definedName>
    <definedName name="_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0" localSheetId="18" hidden="1">{#N/A,#N/A,TRUE,"Cover Repl",#N/A,#N/A,TRUE,"P&amp;L";#N/A,#N/A,TRUE,"P&amp;L (2)",#N/A,#N/A,TRUE,"BS";#N/A,#N/A,TRUE,"Depreciation",#N/A,#N/A,TRUE,"GRAPHS";#N/A,#N/A,TRUE,"DCF EBITDA Multiple",#N/A,#N/A,TRUE,"DCF Perpetual Growth"}</definedName>
    <definedName name="__a60" localSheetId="19" hidden="1">{#N/A,#N/A,TRUE,"Cover Repl",#N/A,#N/A,TRUE,"P&amp;L";#N/A,#N/A,TRUE,"P&amp;L (2)",#N/A,#N/A,TRUE,"BS";#N/A,#N/A,TRUE,"Depreciation",#N/A,#N/A,TRUE,"GRAPHS";#N/A,#N/A,TRUE,"DCF EBITDA Multiple",#N/A,#N/A,TRUE,"DCF Perpetual Growth"}</definedName>
    <definedName name="__a60" hidden="1">{#N/A,#N/A,TRUE,"Cover Repl",#N/A,#N/A,TRUE,"P&amp;L";#N/A,#N/A,TRUE,"P&amp;L (2)",#N/A,#N/A,TRUE,"BS";#N/A,#N/A,TRUE,"Depreciation",#N/A,#N/A,TRUE,"GRAPHS";#N/A,#N/A,TRUE,"DCF EBITDA Multiple",#N/A,#N/A,TRUE,"DCF Perpetual Growth"}</definedName>
    <definedName name="__a61" localSheetId="18" hidden="1">{#N/A;#N/A;FALSE;"Trading Summary"}</definedName>
    <definedName name="__a61" localSheetId="19" hidden="1">{#N/A;#N/A;FALSE;"Trading Summary"}</definedName>
    <definedName name="__a61" hidden="1">{#N/A;#N/A;FALSE;"Trading Summary"}</definedName>
    <definedName name="_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3" localSheetId="18" hidden="1">{#N/A;#N/A;FALSE;"WWY"}</definedName>
    <definedName name="__a63" localSheetId="19" hidden="1">{#N/A;#N/A;FALSE;"WWY"}</definedName>
    <definedName name="__a63" hidden="1">{#N/A;#N/A;FALSE;"WWY"}</definedName>
    <definedName name="_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A200" localSheetId="18" hidden="1">{#N/A,#N/A,FALSE,"Aging Summary";#N/A,#N/A,FALSE,"Ratio Analysis";#N/A,#N/A,FALSE,"Test 120 Day Accts";#N/A,#N/A,FALSE,"Tickmarks"}</definedName>
    <definedName name="__FA200" localSheetId="19" hidden="1">{#N/A,#N/A,FALSE,"Aging Summary";#N/A,#N/A,FALSE,"Ratio Analysis";#N/A,#N/A,FALSE,"Test 120 Day Accts";#N/A,#N/A,FALSE,"Tickmarks"}</definedName>
    <definedName name="__FA200" hidden="1">{#N/A,#N/A,FALSE,"Aging Summary";#N/A,#N/A,FALSE,"Ratio Analysis";#N/A,#N/A,FALSE,"Test 120 Day Accts";#N/A,#N/A,FALSE,"Tickmarks"}</definedName>
    <definedName name="__FDS_HYPERLINK_TOGGLE_STATE__" hidden="1">"ON"</definedName>
    <definedName name="__IntlFixup" hidden="1">TRUE</definedName>
    <definedName name="__IntlFixupTable" localSheetId="18" hidden="1">#REF!</definedName>
    <definedName name="__IntlFixupTable" localSheetId="19" hidden="1">#REF!</definedName>
    <definedName name="__IntlFixupTable" localSheetId="20" hidden="1">#REF!</definedName>
    <definedName name="__IntlFixupTable" hidden="1">#REF!</definedName>
    <definedName name="__NA1" hidden="1">[10]Footnotes!$B$5</definedName>
    <definedName name="__NA2" hidden="1">[10]Footnotes!$B$6</definedName>
    <definedName name="__NA3" hidden="1">[10]Footnotes!$B$7</definedName>
    <definedName name="__NA4" hidden="1">[10]Footnotes!$B$8</definedName>
    <definedName name="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PT200" localSheetId="18" hidden="1">{#N/A,#N/A,FALSE,"Aging Summary";#N/A,#N/A,FALSE,"Ratio Analysis";#N/A,#N/A,FALSE,"Test 120 Day Accts";#N/A,#N/A,FALSE,"Tickmarks"}</definedName>
    <definedName name="__PT200" localSheetId="19" hidden="1">{#N/A,#N/A,FALSE,"Aging Summary";#N/A,#N/A,FALSE,"Ratio Analysis";#N/A,#N/A,FALSE,"Test 120 Day Accts";#N/A,#N/A,FALSE,"Tickmarks"}</definedName>
    <definedName name="__PT200" hidden="1">{#N/A,#N/A,FALSE,"Aging Summary";#N/A,#N/A,FALSE,"Ratio Analysis";#N/A,#N/A,FALSE,"Test 120 Day Accts";#N/A,#N/A,FALSE,"Tickmarks"}</definedName>
    <definedName name="__q1" hidden="1">#N/A</definedName>
    <definedName name="__q3" hidden="1">'[2]1601 Detail information'!$H$130:$H$162</definedName>
    <definedName name="__UF1" localSheetId="18" hidden="1">{#N/A,#N/A,FALSE,"BreakoutFY95";#N/A,#N/A,FALSE,"BreakoutFY96";#N/A,#N/A,FALSE,"BreakoutFY97";#N/A,#N/A,FALSE,"BreakoutFY98"}</definedName>
    <definedName name="__UF1" localSheetId="19" hidden="1">{#N/A,#N/A,FALSE,"BreakoutFY95";#N/A,#N/A,FALSE,"BreakoutFY96";#N/A,#N/A,FALSE,"BreakoutFY97";#N/A,#N/A,FALSE,"BreakoutFY98"}</definedName>
    <definedName name="__UF1" hidden="1">{#N/A,#N/A,FALSE,"BreakoutFY95";#N/A,#N/A,FALSE,"BreakoutFY96";#N/A,#N/A,FALSE,"BreakoutFY97";#N/A,#N/A,FALSE,"BreakoutFY98"}</definedName>
    <definedName name="__www1" localSheetId="18" hidden="1">{#N/A,#N/A,FALSE,"schA"}</definedName>
    <definedName name="__www1" localSheetId="19" hidden="1">{#N/A,#N/A,FALSE,"schA"}</definedName>
    <definedName name="__www1" localSheetId="20" hidden="1">{#N/A,#N/A,FALSE,"schA"}</definedName>
    <definedName name="__www1" hidden="1">{#N/A,#N/A,FALSE,"schA"}</definedName>
    <definedName name="__www1_1" localSheetId="18" hidden="1">{#N/A,#N/A,FALSE,"schA"}</definedName>
    <definedName name="__www1_1" localSheetId="19" hidden="1">{#N/A,#N/A,FALSE,"schA"}</definedName>
    <definedName name="__www1_1" localSheetId="20" hidden="1">{#N/A,#N/A,FALSE,"schA"}</definedName>
    <definedName name="__www1_1" hidden="1">{#N/A,#N/A,FALSE,"schA"}</definedName>
    <definedName name="__www1_1_1" localSheetId="18" hidden="1">{#N/A,#N/A,FALSE,"schA"}</definedName>
    <definedName name="__www1_1_1" localSheetId="19" hidden="1">{#N/A,#N/A,FALSE,"schA"}</definedName>
    <definedName name="__www1_1_1" localSheetId="20" hidden="1">{#N/A,#N/A,FALSE,"schA"}</definedName>
    <definedName name="__www1_1_1" hidden="1">{#N/A,#N/A,FALSE,"schA"}</definedName>
    <definedName name="__www1_1_2" localSheetId="18" hidden="1">{#N/A,#N/A,FALSE,"schA"}</definedName>
    <definedName name="__www1_1_2" localSheetId="19" hidden="1">{#N/A,#N/A,FALSE,"schA"}</definedName>
    <definedName name="__www1_1_2" localSheetId="20" hidden="1">{#N/A,#N/A,FALSE,"schA"}</definedName>
    <definedName name="__www1_1_2" hidden="1">{#N/A,#N/A,FALSE,"schA"}</definedName>
    <definedName name="__www1_1_3" localSheetId="18" hidden="1">{#N/A,#N/A,FALSE,"schA"}</definedName>
    <definedName name="__www1_1_3" localSheetId="19" hidden="1">{#N/A,#N/A,FALSE,"schA"}</definedName>
    <definedName name="__www1_1_3" localSheetId="20" hidden="1">{#N/A,#N/A,FALSE,"schA"}</definedName>
    <definedName name="__www1_1_3" hidden="1">{#N/A,#N/A,FALSE,"schA"}</definedName>
    <definedName name="__www1_2" localSheetId="18" hidden="1">{#N/A,#N/A,FALSE,"schA"}</definedName>
    <definedName name="__www1_2" localSheetId="19" hidden="1">{#N/A,#N/A,FALSE,"schA"}</definedName>
    <definedName name="__www1_2" localSheetId="20" hidden="1">{#N/A,#N/A,FALSE,"schA"}</definedName>
    <definedName name="__www1_2" hidden="1">{#N/A,#N/A,FALSE,"schA"}</definedName>
    <definedName name="__www1_2_1" localSheetId="18" hidden="1">{#N/A,#N/A,FALSE,"schA"}</definedName>
    <definedName name="__www1_2_1" localSheetId="19" hidden="1">{#N/A,#N/A,FALSE,"schA"}</definedName>
    <definedName name="__www1_2_1" localSheetId="20" hidden="1">{#N/A,#N/A,FALSE,"schA"}</definedName>
    <definedName name="__www1_2_1" hidden="1">{#N/A,#N/A,FALSE,"schA"}</definedName>
    <definedName name="__www1_2_2" localSheetId="18" hidden="1">{#N/A,#N/A,FALSE,"schA"}</definedName>
    <definedName name="__www1_2_2" localSheetId="19" hidden="1">{#N/A,#N/A,FALSE,"schA"}</definedName>
    <definedName name="__www1_2_2" localSheetId="20" hidden="1">{#N/A,#N/A,FALSE,"schA"}</definedName>
    <definedName name="__www1_2_2" hidden="1">{#N/A,#N/A,FALSE,"schA"}</definedName>
    <definedName name="__www1_2_3" localSheetId="18" hidden="1">{#N/A,#N/A,FALSE,"schA"}</definedName>
    <definedName name="__www1_2_3" localSheetId="19" hidden="1">{#N/A,#N/A,FALSE,"schA"}</definedName>
    <definedName name="__www1_2_3" localSheetId="20" hidden="1">{#N/A,#N/A,FALSE,"schA"}</definedName>
    <definedName name="__www1_2_3" hidden="1">{#N/A,#N/A,FALSE,"schA"}</definedName>
    <definedName name="__www1_3" localSheetId="18" hidden="1">{#N/A,#N/A,FALSE,"schA"}</definedName>
    <definedName name="__www1_3" localSheetId="19" hidden="1">{#N/A,#N/A,FALSE,"schA"}</definedName>
    <definedName name="__www1_3" localSheetId="20" hidden="1">{#N/A,#N/A,FALSE,"schA"}</definedName>
    <definedName name="__www1_3" hidden="1">{#N/A,#N/A,FALSE,"schA"}</definedName>
    <definedName name="__www1_3_1" localSheetId="18" hidden="1">{#N/A,#N/A,FALSE,"schA"}</definedName>
    <definedName name="__www1_3_1" localSheetId="19" hidden="1">{#N/A,#N/A,FALSE,"schA"}</definedName>
    <definedName name="__www1_3_1" localSheetId="20" hidden="1">{#N/A,#N/A,FALSE,"schA"}</definedName>
    <definedName name="__www1_3_1" hidden="1">{#N/A,#N/A,FALSE,"schA"}</definedName>
    <definedName name="__www1_3_2" localSheetId="18" hidden="1">{#N/A,#N/A,FALSE,"schA"}</definedName>
    <definedName name="__www1_3_2" localSheetId="19" hidden="1">{#N/A,#N/A,FALSE,"schA"}</definedName>
    <definedName name="__www1_3_2" localSheetId="20" hidden="1">{#N/A,#N/A,FALSE,"schA"}</definedName>
    <definedName name="__www1_3_2" hidden="1">{#N/A,#N/A,FALSE,"schA"}</definedName>
    <definedName name="__www1_3_3" localSheetId="18" hidden="1">{#N/A,#N/A,FALSE,"schA"}</definedName>
    <definedName name="__www1_3_3" localSheetId="19" hidden="1">{#N/A,#N/A,FALSE,"schA"}</definedName>
    <definedName name="__www1_3_3" localSheetId="20" hidden="1">{#N/A,#N/A,FALSE,"schA"}</definedName>
    <definedName name="__www1_3_3" hidden="1">{#N/A,#N/A,FALSE,"schA"}</definedName>
    <definedName name="__www1_4" localSheetId="18" hidden="1">{#N/A,#N/A,FALSE,"schA"}</definedName>
    <definedName name="__www1_4" localSheetId="19" hidden="1">{#N/A,#N/A,FALSE,"schA"}</definedName>
    <definedName name="__www1_4" localSheetId="20" hidden="1">{#N/A,#N/A,FALSE,"schA"}</definedName>
    <definedName name="__www1_4" hidden="1">{#N/A,#N/A,FALSE,"schA"}</definedName>
    <definedName name="__www1_4_1" localSheetId="18" hidden="1">{#N/A,#N/A,FALSE,"schA"}</definedName>
    <definedName name="__www1_4_1" localSheetId="19" hidden="1">{#N/A,#N/A,FALSE,"schA"}</definedName>
    <definedName name="__www1_4_1" localSheetId="20" hidden="1">{#N/A,#N/A,FALSE,"schA"}</definedName>
    <definedName name="__www1_4_1" hidden="1">{#N/A,#N/A,FALSE,"schA"}</definedName>
    <definedName name="__www1_4_2" localSheetId="18" hidden="1">{#N/A,#N/A,FALSE,"schA"}</definedName>
    <definedName name="__www1_4_2" localSheetId="19" hidden="1">{#N/A,#N/A,FALSE,"schA"}</definedName>
    <definedName name="__www1_4_2" localSheetId="20" hidden="1">{#N/A,#N/A,FALSE,"schA"}</definedName>
    <definedName name="__www1_4_2" hidden="1">{#N/A,#N/A,FALSE,"schA"}</definedName>
    <definedName name="__www1_4_3" localSheetId="18" hidden="1">{#N/A,#N/A,FALSE,"schA"}</definedName>
    <definedName name="__www1_4_3" localSheetId="19" hidden="1">{#N/A,#N/A,FALSE,"schA"}</definedName>
    <definedName name="__www1_4_3" localSheetId="20" hidden="1">{#N/A,#N/A,FALSE,"schA"}</definedName>
    <definedName name="__www1_4_3" hidden="1">{#N/A,#N/A,FALSE,"schA"}</definedName>
    <definedName name="__www1_5" localSheetId="18" hidden="1">{#N/A,#N/A,FALSE,"schA"}</definedName>
    <definedName name="__www1_5" localSheetId="19" hidden="1">{#N/A,#N/A,FALSE,"schA"}</definedName>
    <definedName name="__www1_5" localSheetId="20" hidden="1">{#N/A,#N/A,FALSE,"schA"}</definedName>
    <definedName name="__www1_5" hidden="1">{#N/A,#N/A,FALSE,"schA"}</definedName>
    <definedName name="__www1_5_1" localSheetId="18" hidden="1">{#N/A,#N/A,FALSE,"schA"}</definedName>
    <definedName name="__www1_5_1" localSheetId="19" hidden="1">{#N/A,#N/A,FALSE,"schA"}</definedName>
    <definedName name="__www1_5_1" localSheetId="20" hidden="1">{#N/A,#N/A,FALSE,"schA"}</definedName>
    <definedName name="__www1_5_1" hidden="1">{#N/A,#N/A,FALSE,"schA"}</definedName>
    <definedName name="__www1_5_2" localSheetId="18" hidden="1">{#N/A,#N/A,FALSE,"schA"}</definedName>
    <definedName name="__www1_5_2" localSheetId="19" hidden="1">{#N/A,#N/A,FALSE,"schA"}</definedName>
    <definedName name="__www1_5_2" localSheetId="20" hidden="1">{#N/A,#N/A,FALSE,"schA"}</definedName>
    <definedName name="__www1_5_2" hidden="1">{#N/A,#N/A,FALSE,"schA"}</definedName>
    <definedName name="__www1_5_3" localSheetId="18" hidden="1">{#N/A,#N/A,FALSE,"schA"}</definedName>
    <definedName name="__www1_5_3" localSheetId="19" hidden="1">{#N/A,#N/A,FALSE,"schA"}</definedName>
    <definedName name="__www1_5_3" localSheetId="20" hidden="1">{#N/A,#N/A,FALSE,"schA"}</definedName>
    <definedName name="__www1_5_3" hidden="1">{#N/A,#N/A,FALSE,"schA"}</definedName>
    <definedName name="_123Graph_B.1" localSheetId="18" hidden="1">#REF!</definedName>
    <definedName name="_123Graph_B.1" localSheetId="19" hidden="1">#REF!</definedName>
    <definedName name="_123Graph_B.1" hidden="1">#REF!</definedName>
    <definedName name="_1K" localSheetId="18" hidden="1">'[11]Material Listing'!#REF!</definedName>
    <definedName name="_1K" localSheetId="19" hidden="1">'[11]Material Listing'!#REF!</definedName>
    <definedName name="_1K" localSheetId="20" hidden="1">'[11]Material Listing'!#REF!</definedName>
    <definedName name="_1K" hidden="1">'[11]Material Listing'!#REF!</definedName>
    <definedName name="_2S" localSheetId="18" hidden="1">'[12]MARK-UP'!#REF!</definedName>
    <definedName name="_2S" localSheetId="19" hidden="1">'[12]MARK-UP'!#REF!</definedName>
    <definedName name="_2S" localSheetId="20" hidden="1">'[12]MARK-UP'!#REF!</definedName>
    <definedName name="_2S" hidden="1">'[12]MARK-UP'!#REF!</definedName>
    <definedName name="_3S" localSheetId="18" hidden="1">'[11]Material Listing'!#REF!</definedName>
    <definedName name="_3S" localSheetId="19" hidden="1">'[11]Material Listing'!#REF!</definedName>
    <definedName name="_3S" localSheetId="20" hidden="1">'[11]Material Listing'!#REF!</definedName>
    <definedName name="_3S" hidden="1">'[11]Material Listing'!#REF!</definedName>
    <definedName name="_4_0_K" localSheetId="18" hidden="1">'[11]Material Listing'!#REF!</definedName>
    <definedName name="_4_0_K" localSheetId="19" hidden="1">'[11]Material Listing'!#REF!</definedName>
    <definedName name="_4_0_K" localSheetId="20" hidden="1">'[11]Material Listing'!#REF!</definedName>
    <definedName name="_4_0_K" hidden="1">'[11]Material Listing'!#REF!</definedName>
    <definedName name="_5_0_S" localSheetId="18" hidden="1">'[13]MARK-UP'!#REF!</definedName>
    <definedName name="_5_0_S" localSheetId="19" hidden="1">'[13]MARK-UP'!#REF!</definedName>
    <definedName name="_5_0_S" localSheetId="20" hidden="1">'[13]MARK-UP'!#REF!</definedName>
    <definedName name="_5_0_S" hidden="1">'[13]MARK-UP'!#REF!</definedName>
    <definedName name="_6_0_S" localSheetId="18" hidden="1">'[11]Material Listing'!#REF!</definedName>
    <definedName name="_6_0_S" localSheetId="19" hidden="1">'[11]Material Listing'!#REF!</definedName>
    <definedName name="_6_0_S" localSheetId="20" hidden="1">'[11]Material Listing'!#REF!</definedName>
    <definedName name="_6_0_S" hidden="1">'[11]Material Listing'!#REF!</definedName>
    <definedName name="_a1" localSheetId="18" hidden="1">{"NewCo_View",#N/A,FALSE,"Calculations"}</definedName>
    <definedName name="_a1" localSheetId="19" hidden="1">{"NewCo_View",#N/A,FALSE,"Calculations"}</definedName>
    <definedName name="_a1" hidden="1">{"NewCo_View",#N/A,FALSE,"Calculations"}</definedName>
    <definedName name="_a3" hidden="1">[1]Assum!$C$23:$C$40</definedName>
    <definedName name="_a36" localSheetId="18" hidden="1">{"Accretion";#N/A;FALSE;"Assum"}</definedName>
    <definedName name="_a36" localSheetId="19" hidden="1">{"Accretion";#N/A;FALSE;"Assum"}</definedName>
    <definedName name="_a36" hidden="1">{"Accretion";#N/A;FALSE;"Assum"}</definedName>
    <definedName name="_a37" localSheetId="18" hidden="1">{#N/A,#N/A,TRUE,"Lines",#N/A,#N/A,TRUE;"Stations",#N/A,#N/A,TRUE,"Cap. Expenses",#N/A,#N/A;TRUE,"Land",#N/A,#N/A,TRUE,"Cen Proces Sys",#N/A;#N/A,TRUE,"telecom",#N/A,#N/A,TRUE,"Other"}</definedName>
    <definedName name="_a37" localSheetId="19" hidden="1">{#N/A,#N/A,TRUE,"Lines",#N/A,#N/A,TRUE;"Stations",#N/A,#N/A,TRUE,"Cap. Expenses",#N/A,#N/A;TRUE,"Land",#N/A,#N/A,TRUE,"Cen Proces Sys",#N/A;#N/A,TRUE,"telecom",#N/A,#N/A,TRUE,"Other"}</definedName>
    <definedName name="_a37" hidden="1">{#N/A,#N/A,TRUE,"Lines",#N/A,#N/A,TRUE;"Stations",#N/A,#N/A,TRUE,"Cap. Expenses",#N/A,#N/A;TRUE,"Land",#N/A,#N/A,TRUE,"Cen Proces Sys",#N/A;#N/A,TRUE,"telecom",#N/A,#N/A,TRUE,"Other"}</definedName>
    <definedName name="_a38" localSheetId="18" hidden="1">{"Assumptions";#N/A;FALSE;"Assum"}</definedName>
    <definedName name="_a38" localSheetId="19" hidden="1">{"Assumptions";#N/A;FALSE;"Assum"}</definedName>
    <definedName name="_a38" hidden="1">{"Assumptions";#N/A;FALSE;"Assum"}</definedName>
    <definedName name="_a39" localSheetId="18" hidden="1">{#N/A;#N/A;FALSE;"CAG"}</definedName>
    <definedName name="_a39" localSheetId="19" hidden="1">{#N/A;#N/A;FALSE;"CAG"}</definedName>
    <definedName name="_a39" hidden="1">{#N/A;#N/A;FALSE;"CAG"}</definedName>
    <definedName name="_a4" hidden="1">[1]Assum!$E$23:$E$40</definedName>
    <definedName name="_a40" localSheetId="18" hidden="1">{#N/A;#N/A;FALSE;"CPB"}</definedName>
    <definedName name="_a40" localSheetId="19" hidden="1">{#N/A;#N/A;FALSE;"CPB"}</definedName>
    <definedName name="_a40" hidden="1">{#N/A;#N/A;FALSE;"CPB"}</definedName>
    <definedName name="_a41" localSheetId="18" hidden="1">{#N/A;#N/A;FALSE;"Credit Summary"}</definedName>
    <definedName name="_a41" localSheetId="19" hidden="1">{#N/A;#N/A;FALSE;"Credit Summary"}</definedName>
    <definedName name="_a41" hidden="1">{#N/A;#N/A;FALSE;"Credit Summary"}</definedName>
    <definedName name="_a42" localSheetId="18" hidden="1">{"FCB_ALL";#N/A;FALSE;"FCB"}</definedName>
    <definedName name="_a42" localSheetId="19" hidden="1">{"FCB_ALL";#N/A;FALSE;"FCB"}</definedName>
    <definedName name="_a42" hidden="1">{"FCB_ALL";#N/A;FALSE;"FCB"}</definedName>
    <definedName name="_a43" localSheetId="18" hidden="1">{"FCB_ALL";#N/A;FALSE;"FCB"}</definedName>
    <definedName name="_a43" localSheetId="19" hidden="1">{"FCB_ALL";#N/A;FALSE;"FCB"}</definedName>
    <definedName name="_a43" hidden="1">{"FCB_ALL";#N/A;FALSE;"FCB"}</definedName>
    <definedName name="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5" localSheetId="18" hidden="1">{#N/A;#N/A;FALSE;"GIS"}</definedName>
    <definedName name="_a45" localSheetId="19" hidden="1">{#N/A;#N/A;FALSE;"GIS"}</definedName>
    <definedName name="_a45" hidden="1">{#N/A;#N/A;FALSE;"GIS"}</definedName>
    <definedName name="_a46" localSheetId="18" hidden="1">{#N/A,#N/A,TRUE,"Cover His PWC",#N/A,#N/A,TRUE;"P&amp;L",#N/A,#N/A,TRUE,"BS",#N/A,#N/A;TRUE,"Depreciation",#N/A,#N/A,TRUE,"GRAPHS",#N/A;#N/A,TRUE,"DCF EBITDA Multiple",#N/A,#N/A,TRUE,"DCF Perpetual Growth"}</definedName>
    <definedName name="_a46" localSheetId="19" hidden="1">{#N/A,#N/A,TRUE,"Cover His PWC",#N/A,#N/A,TRUE;"P&amp;L",#N/A,#N/A,TRUE,"BS",#N/A,#N/A;TRUE,"Depreciation",#N/A,#N/A,TRUE,"GRAPHS",#N/A;#N/A,TRUE,"DCF EBITDA Multiple",#N/A,#N/A,TRUE,"DCF Perpetual Growth"}</definedName>
    <definedName name="_a46" hidden="1">{#N/A,#N/A,TRUE,"Cover His PWC",#N/A,#N/A,TRUE;"P&amp;L",#N/A,#N/A,TRUE,"BS",#N/A,#N/A;TRUE,"Depreciation",#N/A,#N/A,TRUE,"GRAPHS",#N/A;#N/A,TRUE,"DCF EBITDA Multiple",#N/A,#N/A,TRUE,"DCF Perpetual Growth"}</definedName>
    <definedName name="_a47" localSheetId="18" hidden="1">{#N/A,#N/A,TRUE,"Cover His T",#N/A,#N/A,TRUE;"P&amp;L",#N/A,#N/A,TRUE,"BS",#N/A,#N/A;TRUE,"Depreciation",#N/A,#N/A,TRUE,"GRAPHS",#N/A;#N/A,TRUE,"DCF EBITDA Multiple",#N/A,#N/A,TRUE,"DCF Perpetual Growth"}</definedName>
    <definedName name="_a47" localSheetId="19" hidden="1">{#N/A,#N/A,TRUE,"Cover His T",#N/A,#N/A,TRUE;"P&amp;L",#N/A,#N/A,TRUE,"BS",#N/A,#N/A;TRUE,"Depreciation",#N/A,#N/A,TRUE,"GRAPHS",#N/A;#N/A,TRUE,"DCF EBITDA Multiple",#N/A,#N/A,TRUE,"DCF Perpetual Growth"}</definedName>
    <definedName name="_a47" hidden="1">{#N/A,#N/A,TRUE,"Cover His T",#N/A,#N/A,TRUE;"P&amp;L",#N/A,#N/A,TRUE,"BS",#N/A,#N/A;TRUE,"Depreciation",#N/A,#N/A,TRUE,"GRAPHS",#N/A;#N/A,TRUE,"DCF EBITDA Multiple",#N/A,#N/A,TRUE,"DCF Perpetual Growth"}</definedName>
    <definedName name="_a48" localSheetId="18" hidden="1">{#N/A;#N/A;FALSE;"HNZ"}</definedName>
    <definedName name="_a48" localSheetId="19" hidden="1">{#N/A;#N/A;FALSE;"HNZ"}</definedName>
    <definedName name="_a48" hidden="1">{#N/A;#N/A;FALSE;"HNZ"}</definedName>
    <definedName name="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5" hidden="1">[1]Assum!$F$23:$F$40</definedName>
    <definedName name="_a50" localSheetId="18" hidden="1">{#N/A;#N/A;FALSE;"K"}</definedName>
    <definedName name="_a50" localSheetId="19" hidden="1">{#N/A;#N/A;FALSE;"K"}</definedName>
    <definedName name="_a50" hidden="1">{#N/A;#N/A;FALSE;"K"}</definedName>
    <definedName name="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2" localSheetId="18" hidden="1">{#N/A;#N/A;FALSE;"MCCRK"}</definedName>
    <definedName name="_a52" localSheetId="19" hidden="1">{#N/A;#N/A;FALSE;"MCCRK"}</definedName>
    <definedName name="_a52" hidden="1">{#N/A;#N/A;FALSE;"MCCRK"}</definedName>
    <definedName name="_a53" localSheetId="18" hidden="1">{#N/A;#N/A;FALSE;"NA"}</definedName>
    <definedName name="_a53" localSheetId="19" hidden="1">{#N/A;#N/A;FALSE;"NA"}</definedName>
    <definedName name="_a53" hidden="1">{#N/A;#N/A;FALSE;"NA"}</definedName>
    <definedName name="_a54" localSheetId="18" hidden="1">{"cap_structure",#N/A,FALSE,"Graph-Mkt Cap";"price",#N/A,FALSE,"Graph-Price";"ebit",#N/A,FALSE,"Graph-EBITDA";"ebitda",#N/A,FALSE,"Graph-EBITDA"}</definedName>
    <definedName name="_a54" localSheetId="19" hidden="1">{"cap_structure",#N/A,FALSE,"Graph-Mkt Cap";"price",#N/A,FALSE,"Graph-Price";"ebit",#N/A,FALSE,"Graph-EBITDA";"ebitda",#N/A,FALSE,"Graph-EBITDA"}</definedName>
    <definedName name="_a54" hidden="1">{"cap_structure",#N/A,FALSE,"Graph-Mkt Cap";"price",#N/A,FALSE,"Graph-Price";"ebit",#N/A,FALSE,"Graph-EBITDA";"ebitda",#N/A,FALSE,"Graph-EBITDA"}</definedName>
    <definedName name="_a55" localSheetId="18" hidden="1">{"inputs raw data";#N/A;TRUE;"INPUT"}</definedName>
    <definedName name="_a55" localSheetId="19" hidden="1">{"inputs raw data";#N/A;TRUE;"INPUT"}</definedName>
    <definedName name="_a55" hidden="1">{"inputs raw data";#N/A;TRUE;"INPUT"}</definedName>
    <definedName name="_a56" localSheetId="18" hidden="1">{"summary1",#N/A,TRUE;"Comps","summary2",#N/A;TRUE,"Comps","summary3";#N/A,TRUE,"Comps"}</definedName>
    <definedName name="_a56" localSheetId="19" hidden="1">{"summary1",#N/A,TRUE;"Comps","summary2",#N/A;TRUE,"Comps","summary3";#N/A,TRUE,"Comps"}</definedName>
    <definedName name="_a56" hidden="1">{"summary1",#N/A,TRUE;"Comps","summary2",#N/A;TRUE,"Comps","summary3";#N/A,TRUE,"Comps"}</definedName>
    <definedName name="_a57" localSheetId="18" hidden="1">{"summary1",#N/A,TRUE;"Comps","summary2",#N/A;TRUE,"Comps","summary3";#N/A,TRUE,"Comps"}</definedName>
    <definedName name="_a57" localSheetId="19" hidden="1">{"summary1",#N/A,TRUE;"Comps","summary2",#N/A;TRUE,"Comps","summary3";#N/A,TRUE,"Comps"}</definedName>
    <definedName name="_a57" hidden="1">{"summary1",#N/A,TRUE;"Comps","summary2",#N/A;TRUE,"Comps","summary3";#N/A,TRUE,"Comps"}</definedName>
    <definedName name="_a58" localSheetId="18" hidden="1">{#N/A,"DR",FALSE,"increm pf",#N/A,"MAMSI";FALSE,"increm pf",#N/A,"MAXI",FALSE,"increm pf";#N/A,"PCAM",FALSE,"increm pf",#N/A,"PHSV";FALSE,"increm pf",#N/A,"SIE",FALSE,"increm pf"}</definedName>
    <definedName name="_a58" localSheetId="19" hidden="1">{#N/A,"DR",FALSE,"increm pf",#N/A,"MAMSI";FALSE,"increm pf",#N/A,"MAXI",FALSE,"increm pf";#N/A,"PCAM",FALSE,"increm pf",#N/A,"PHSV";FALSE,"increm pf",#N/A,"SIE",FALSE,"increm pf"}</definedName>
    <definedName name="_a58" hidden="1">{#N/A,"DR",FALSE,"increm pf",#N/A,"MAMSI";FALSE,"increm pf",#N/A,"MAXI",FALSE,"increm pf";#N/A,"PCAM",FALSE,"increm pf",#N/A,"PHSV";FALSE,"increm pf",#N/A,"SIE",FALSE,"increm pf"}</definedName>
    <definedName name="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0" localSheetId="18" hidden="1">{#N/A,#N/A,TRUE,"Cover Repl",#N/A,#N/A,TRUE,"P&amp;L";#N/A,#N/A,TRUE,"P&amp;L (2)",#N/A,#N/A,TRUE,"BS";#N/A,#N/A,TRUE,"Depreciation",#N/A,#N/A,TRUE,"GRAPHS";#N/A,#N/A,TRUE,"DCF EBITDA Multiple",#N/A,#N/A,TRUE,"DCF Perpetual Growth"}</definedName>
    <definedName name="_a60" localSheetId="19" hidden="1">{#N/A,#N/A,TRUE,"Cover Repl",#N/A,#N/A,TRUE,"P&amp;L";#N/A,#N/A,TRUE,"P&amp;L (2)",#N/A,#N/A,TRUE,"BS";#N/A,#N/A,TRUE,"Depreciation",#N/A,#N/A,TRUE,"GRAPHS";#N/A,#N/A,TRUE,"DCF EBITDA Multiple",#N/A,#N/A,TRUE,"DCF Perpetual Growth"}</definedName>
    <definedName name="_a60" hidden="1">{#N/A,#N/A,TRUE,"Cover Repl",#N/A,#N/A,TRUE,"P&amp;L";#N/A,#N/A,TRUE,"P&amp;L (2)",#N/A,#N/A,TRUE,"BS";#N/A,#N/A,TRUE,"Depreciation",#N/A,#N/A,TRUE,"GRAPHS";#N/A,#N/A,TRUE,"DCF EBITDA Multiple",#N/A,#N/A,TRUE,"DCF Perpetual Growth"}</definedName>
    <definedName name="_a61" localSheetId="18" hidden="1">{#N/A;#N/A;FALSE;"Trading Summary"}</definedName>
    <definedName name="_a61" localSheetId="19" hidden="1">{#N/A;#N/A;FALSE;"Trading Summary"}</definedName>
    <definedName name="_a61" hidden="1">{#N/A;#N/A;FALSE;"Trading Summary"}</definedName>
    <definedName name="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3" localSheetId="18" hidden="1">{#N/A;#N/A;FALSE;"WWY"}</definedName>
    <definedName name="_a63" localSheetId="19" hidden="1">{#N/A;#N/A;FALSE;"WWY"}</definedName>
    <definedName name="_a63" hidden="1">{#N/A;#N/A;FALSE;"WWY"}</definedName>
    <definedName name="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TPRegress_Dlg_Results" localSheetId="18" hidden="1">{2;#N/A;"R13C16:R17C16";#N/A;"R13C14:R17C15";FALSE;FALSE;FALSE;95;#N/A;#N/A;"R13C19";#N/A;FALSE;FALSE;FALSE;FALSE;#N/A;"";#N/A;FALSE;"";"";#N/A;#N/A;#N/A}</definedName>
    <definedName name="_ATPRegress_Dlg_Results" localSheetId="19" hidden="1">{2;#N/A;"R13C16:R17C16";#N/A;"R13C14:R17C15";FALSE;FALSE;FALSE;95;#N/A;#N/A;"R13C19";#N/A;FALSE;FALSE;FALSE;FALSE;#N/A;"";#N/A;FALSE;"";"";#N/A;#N/A;#N/A}</definedName>
    <definedName name="_ATPRegress_Dlg_Results" localSheetId="20"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18" hidden="1">{"EXCELHLP.HLP!1802";5;10;5;10;13;13;13;8;5;5;10;14;13;13;13;13;5;10;14;13;5;10;1;2;24}</definedName>
    <definedName name="_ATPRegress_Dlg_Types" localSheetId="19" hidden="1">{"EXCELHLP.HLP!1802";5;10;5;10;13;13;13;8;5;5;10;14;13;13;13;13;5;10;14;13;5;10;1;2;24}</definedName>
    <definedName name="_ATPRegress_Dlg_Types" localSheetId="20" hidden="1">{"EXCELHLP.HLP!1802";5;10;5;10;13;13;13;8;5;5;10;14;13;13;13;13;5;10;14;13;5;10;1;2;24}</definedName>
    <definedName name="_ATPRegress_Dlg_Types" hidden="1">{"EXCELHLP.HLP!1802";5;10;5;10;13;13;13;8;5;5;10;14;13;13;13;13;5;10;14;13;5;10;1;2;24}</definedName>
    <definedName name="_ATPRegress_Range1" localSheetId="18" hidden="1">'[14]ST Corrections'!#REF!</definedName>
    <definedName name="_ATPRegress_Range1" localSheetId="19" hidden="1">'[14]ST Corrections'!#REF!</definedName>
    <definedName name="_ATPRegress_Range1" localSheetId="20" hidden="1">'[14]ST Corrections'!#REF!</definedName>
    <definedName name="_ATPRegress_Range1" hidden="1">'[14]ST Corrections'!#REF!</definedName>
    <definedName name="_ATPRegress_Range2" localSheetId="18" hidden="1">'[14]ST Corrections'!#REF!</definedName>
    <definedName name="_ATPRegress_Range2" localSheetId="19" hidden="1">'[14]ST Corrections'!#REF!</definedName>
    <definedName name="_ATPRegress_Range2" localSheetId="20" hidden="1">'[14]ST Corrections'!#REF!</definedName>
    <definedName name="_ATPRegress_Range2" hidden="1">'[14]ST Corrections'!#REF!</definedName>
    <definedName name="_ATPRegress_Range3" localSheetId="18" hidden="1">'[14]ST Corrections'!#REF!</definedName>
    <definedName name="_ATPRegress_Range3" localSheetId="19" hidden="1">'[14]ST Corrections'!#REF!</definedName>
    <definedName name="_ATPRegress_Range3" localSheetId="20" hidden="1">'[14]ST Corrections'!#REF!</definedName>
    <definedName name="_ATPRegress_Range3" hidden="1">'[14]ST Corrections'!#REF!</definedName>
    <definedName name="_ATPRegress_Range4" hidden="1">"="</definedName>
    <definedName name="_ATPRegress_Range5" hidden="1">"="</definedName>
    <definedName name="_bdm.4B77C271E0A34AA39783CC8280DC280C.edm" hidden="1">'[15]Offtaker Revenue Summaries'!$A:$IV</definedName>
    <definedName name="_bdm.FBC8F4734CD44B95848F689416B40C4F.edm" hidden="1">'[16]LBO Model'!$A:$IV</definedName>
    <definedName name="_BQ4.1" hidden="1">#N/A</definedName>
    <definedName name="_Dist_Bin" localSheetId="18" hidden="1">#REF!</definedName>
    <definedName name="_Dist_Bin" localSheetId="19" hidden="1">#REF!</definedName>
    <definedName name="_Dist_Bin" hidden="1">#REF!</definedName>
    <definedName name="_Dist_Values" localSheetId="18" hidden="1">#REF!</definedName>
    <definedName name="_Dist_Values" localSheetId="19" hidden="1">#REF!</definedName>
    <definedName name="_Dist_Values" hidden="1">#REF!</definedName>
    <definedName name="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A200" localSheetId="18" hidden="1">{#N/A,#N/A,FALSE,"Aging Summary";#N/A,#N/A,FALSE,"Ratio Analysis";#N/A,#N/A,FALSE,"Test 120 Day Accts";#N/A,#N/A,FALSE,"Tickmarks"}</definedName>
    <definedName name="_FA200" localSheetId="19" hidden="1">{#N/A,#N/A,FALSE,"Aging Summary";#N/A,#N/A,FALSE,"Ratio Analysis";#N/A,#N/A,FALSE,"Test 120 Day Accts";#N/A,#N/A,FALSE,"Tickmarks"}</definedName>
    <definedName name="_FA200" hidden="1">{#N/A,#N/A,FALSE,"Aging Summary";#N/A,#N/A,FALSE,"Ratio Analysis";#N/A,#N/A,FALSE,"Test 120 Day Accts";#N/A,#N/A,FALSE,"Tickmarks"}</definedName>
    <definedName name="_Fill" localSheetId="18" hidden="1">'[17]JOB COST'!$A$9:$A$48</definedName>
    <definedName name="_Fill" localSheetId="19" hidden="1">'[17]JOB COST'!$A$9:$A$48</definedName>
    <definedName name="_Fill" localSheetId="20" hidden="1">'[17]JOB COST'!$A$9:$A$48</definedName>
    <definedName name="_Fill" hidden="1">'[18]JOB COST'!$A$9:$A$48</definedName>
    <definedName name="_Fill.1" localSheetId="18" hidden="1">#REF!</definedName>
    <definedName name="_Fill.1" localSheetId="19" hidden="1">#REF!</definedName>
    <definedName name="_Fill.1" hidden="1">#REF!</definedName>
    <definedName name="_xlnm._FILTERDATABASE" localSheetId="18" hidden="1">#REF!</definedName>
    <definedName name="_xlnm._FILTERDATABASE" localSheetId="19" hidden="1">#REF!</definedName>
    <definedName name="_xlnm._FILTERDATABASE" hidden="1">#REF!</definedName>
    <definedName name="_Key.1" localSheetId="18" hidden="1">#REF!</definedName>
    <definedName name="_Key.1" localSheetId="19" hidden="1">#REF!</definedName>
    <definedName name="_Key.1" hidden="1">#REF!</definedName>
    <definedName name="_Key1" localSheetId="18" hidden="1">#REF!</definedName>
    <definedName name="_Key1" localSheetId="19" hidden="1">#REF!</definedName>
    <definedName name="_Key1" localSheetId="20" hidden="1">#REF!</definedName>
    <definedName name="_Key1" hidden="1">#REF!</definedName>
    <definedName name="_key2" hidden="1">[19]SCHEDULE!$B$301</definedName>
    <definedName name="_MatInverse_In" localSheetId="18" hidden="1">#REF!</definedName>
    <definedName name="_MatInverse_In" localSheetId="19" hidden="1">#REF!</definedName>
    <definedName name="_MatInverse_In" hidden="1">#REF!</definedName>
    <definedName name="_MatInverse_Out" localSheetId="18" hidden="1">#REF!</definedName>
    <definedName name="_MatInverse_Out" localSheetId="19" hidden="1">#REF!</definedName>
    <definedName name="_MatInverse_Out" hidden="1">#REF!</definedName>
    <definedName name="_MatMult_A" localSheetId="18" hidden="1">#REF!</definedName>
    <definedName name="_MatMult_A" localSheetId="19" hidden="1">#REF!</definedName>
    <definedName name="_MatMult_A" hidden="1">#REF!</definedName>
    <definedName name="_MatMult_AxB" localSheetId="18" hidden="1">#REF!</definedName>
    <definedName name="_MatMult_AxB" localSheetId="19" hidden="1">#REF!</definedName>
    <definedName name="_MatMult_AxB" hidden="1">#REF!</definedName>
    <definedName name="_MatMult_B" localSheetId="18" hidden="1">#REF!</definedName>
    <definedName name="_MatMult_B" localSheetId="19" hidden="1">#REF!</definedName>
    <definedName name="_MatMult_B" hidden="1">#REF!</definedName>
    <definedName name="_NA1" hidden="1">[10]Footnotes!$B$5</definedName>
    <definedName name="_NA2" hidden="1">[10]Footnotes!$B$6</definedName>
    <definedName name="_NA3" hidden="1">[10]Footnotes!$B$7</definedName>
    <definedName name="_NA4" hidden="1">[10]Footnotes!$B$8</definedName>
    <definedName name="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Order.1" hidden="1">255</definedName>
    <definedName name="_Order1" hidden="1">255</definedName>
    <definedName name="_Order1_1" hidden="1">255</definedName>
    <definedName name="_Order2" hidden="1">255</definedName>
    <definedName name="_Parse_In" localSheetId="18" hidden="1">#REF!</definedName>
    <definedName name="_Parse_In" localSheetId="19" hidden="1">#REF!</definedName>
    <definedName name="_Parse_In" hidden="1">#REF!</definedName>
    <definedName name="_Parse_Out" hidden="1">#N/A</definedName>
    <definedName name="_PT200" localSheetId="18" hidden="1">{#N/A,#N/A,FALSE,"Aging Summary";#N/A,#N/A,FALSE,"Ratio Analysis";#N/A,#N/A,FALSE,"Test 120 Day Accts";#N/A,#N/A,FALSE,"Tickmarks"}</definedName>
    <definedName name="_PT200" localSheetId="19" hidden="1">{#N/A,#N/A,FALSE,"Aging Summary";#N/A,#N/A,FALSE,"Ratio Analysis";#N/A,#N/A,FALSE,"Test 120 Day Accts";#N/A,#N/A,FALSE,"Tickmarks"}</definedName>
    <definedName name="_PT200" hidden="1">{#N/A,#N/A,FALSE,"Aging Summary";#N/A,#N/A,FALSE,"Ratio Analysis";#N/A,#N/A,FALSE,"Test 120 Day Accts";#N/A,#N/A,FALSE,"Tickmarks"}</definedName>
    <definedName name="_q1" hidden="1">#N/A</definedName>
    <definedName name="_q3" hidden="1">'[2]1601 Detail information'!$H$130:$H$162</definedName>
    <definedName name="_Regression_Int" hidden="1">1</definedName>
    <definedName name="_Regression_Out" localSheetId="18" hidden="1">#REF!</definedName>
    <definedName name="_Regression_Out" localSheetId="19" hidden="1">#REF!</definedName>
    <definedName name="_Regression_Out" hidden="1">#REF!</definedName>
    <definedName name="_Regression_X" localSheetId="18" hidden="1">#REF!</definedName>
    <definedName name="_Regression_X" localSheetId="19" hidden="1">#REF!</definedName>
    <definedName name="_Regression_X" hidden="1">#REF!</definedName>
    <definedName name="_Regression_Y" localSheetId="18" hidden="1">#REF!</definedName>
    <definedName name="_Regression_Y" localSheetId="19" hidden="1">#REF!</definedName>
    <definedName name="_Regression_Y" hidden="1">#REF!</definedName>
    <definedName name="_Sort" localSheetId="18" hidden="1">#REF!</definedName>
    <definedName name="_Sort" localSheetId="19" hidden="1">#REF!</definedName>
    <definedName name="_Sort" localSheetId="20" hidden="1">#REF!</definedName>
    <definedName name="_Sort" hidden="1">#REF!</definedName>
    <definedName name="_Sort.1" localSheetId="18" hidden="1">#REF!</definedName>
    <definedName name="_Sort.1" localSheetId="19" hidden="1">#REF!</definedName>
    <definedName name="_Sort.1" hidden="1">#REF!</definedName>
    <definedName name="_Table1_In1" localSheetId="18" hidden="1">#REF!</definedName>
    <definedName name="_Table1_In1" localSheetId="19" hidden="1">#REF!</definedName>
    <definedName name="_Table1_In1" localSheetId="20" hidden="1">#REF!</definedName>
    <definedName name="_Table1_In1" hidden="1">#REF!</definedName>
    <definedName name="_Table1_Out" localSheetId="18" hidden="1">[8]Consolidated!#REF!</definedName>
    <definedName name="_Table1_Out" localSheetId="19" hidden="1">[8]Consolidated!#REF!</definedName>
    <definedName name="_Table1_Out" localSheetId="20" hidden="1">[8]Consolidated!#REF!</definedName>
    <definedName name="_Table1_Out" hidden="1">[8]Consolidated!#REF!</definedName>
    <definedName name="_Table2_In1" localSheetId="18" hidden="1">#REF!</definedName>
    <definedName name="_Table2_In1" localSheetId="19" hidden="1">#REF!</definedName>
    <definedName name="_Table2_In1" localSheetId="20" hidden="1">#REF!</definedName>
    <definedName name="_Table2_In1" hidden="1">#REF!</definedName>
    <definedName name="_Table2_In2" localSheetId="18" hidden="1">#REF!</definedName>
    <definedName name="_Table2_In2" localSheetId="19" hidden="1">#REF!</definedName>
    <definedName name="_Table2_In2" localSheetId="20" hidden="1">#REF!</definedName>
    <definedName name="_Table2_In2" hidden="1">#REF!</definedName>
    <definedName name="_Table2_Out" localSheetId="18" hidden="1">#REF!</definedName>
    <definedName name="_Table2_Out" localSheetId="19" hidden="1">#REF!</definedName>
    <definedName name="_Table2_Out" localSheetId="20" hidden="1">#REF!</definedName>
    <definedName name="_Table2_Out" hidden="1">#REF!</definedName>
    <definedName name="_Table3_In2" localSheetId="18" hidden="1">#REF!</definedName>
    <definedName name="_Table3_In2" localSheetId="19" hidden="1">#REF!</definedName>
    <definedName name="_Table3_In2" localSheetId="20" hidden="1">#REF!</definedName>
    <definedName name="_Table3_In2" hidden="1">#REF!</definedName>
    <definedName name="_TB1" localSheetId="18" hidden="1">{#N/A,#N/A,TRUE,"Income";#N/A,#N/A,TRUE,"IncomeDetail";#N/A,#N/A,TRUE,"Balance";#N/A,#N/A,TRUE,"BalDetail"}</definedName>
    <definedName name="_TB1" localSheetId="19" hidden="1">{#N/A,#N/A,TRUE,"Income";#N/A,#N/A,TRUE,"IncomeDetail";#N/A,#N/A,TRUE,"Balance";#N/A,#N/A,TRUE,"BalDetail"}</definedName>
    <definedName name="_TB1" hidden="1">{#N/A,#N/A,TRUE,"Income";#N/A,#N/A,TRUE,"IncomeDetail";#N/A,#N/A,TRUE,"Balance";#N/A,#N/A,TRUE,"BalDetail"}</definedName>
    <definedName name="_UF1" localSheetId="18" hidden="1">{#N/A,#N/A,FALSE,"BreakoutFY95";#N/A,#N/A,FALSE,"BreakoutFY96";#N/A,#N/A,FALSE,"BreakoutFY97";#N/A,#N/A,FALSE,"BreakoutFY98"}</definedName>
    <definedName name="_UF1" localSheetId="19" hidden="1">{#N/A,#N/A,FALSE,"BreakoutFY95";#N/A,#N/A,FALSE,"BreakoutFY96";#N/A,#N/A,FALSE,"BreakoutFY97";#N/A,#N/A,FALSE,"BreakoutFY98"}</definedName>
    <definedName name="_UF1" hidden="1">{#N/A,#N/A,FALSE,"BreakoutFY95";#N/A,#N/A,FALSE,"BreakoutFY96";#N/A,#N/A,FALSE,"BreakoutFY97";#N/A,#N/A,FALSE,"BreakoutFY98"}</definedName>
    <definedName name="_www1" localSheetId="18" hidden="1">{#N/A,#N/A,FALSE,"schA"}</definedName>
    <definedName name="_www1" localSheetId="19" hidden="1">{#N/A,#N/A,FALSE,"schA"}</definedName>
    <definedName name="_www1" localSheetId="20" hidden="1">{#N/A,#N/A,FALSE,"schA"}</definedName>
    <definedName name="_www1" hidden="1">{#N/A,#N/A,FALSE,"schA"}</definedName>
    <definedName name="_www1_1" localSheetId="18" hidden="1">{#N/A,#N/A,FALSE,"schA"}</definedName>
    <definedName name="_www1_1" localSheetId="19" hidden="1">{#N/A,#N/A,FALSE,"schA"}</definedName>
    <definedName name="_www1_1" localSheetId="20" hidden="1">{#N/A,#N/A,FALSE,"schA"}</definedName>
    <definedName name="_www1_1" hidden="1">{#N/A,#N/A,FALSE,"schA"}</definedName>
    <definedName name="_www1_1_1" localSheetId="18" hidden="1">{#N/A,#N/A,FALSE,"schA"}</definedName>
    <definedName name="_www1_1_1" localSheetId="19" hidden="1">{#N/A,#N/A,FALSE,"schA"}</definedName>
    <definedName name="_www1_1_1" localSheetId="20" hidden="1">{#N/A,#N/A,FALSE,"schA"}</definedName>
    <definedName name="_www1_1_1" hidden="1">{#N/A,#N/A,FALSE,"schA"}</definedName>
    <definedName name="_www1_1_2" localSheetId="18" hidden="1">{#N/A,#N/A,FALSE,"schA"}</definedName>
    <definedName name="_www1_1_2" localSheetId="19" hidden="1">{#N/A,#N/A,FALSE,"schA"}</definedName>
    <definedName name="_www1_1_2" localSheetId="20" hidden="1">{#N/A,#N/A,FALSE,"schA"}</definedName>
    <definedName name="_www1_1_2" hidden="1">{#N/A,#N/A,FALSE,"schA"}</definedName>
    <definedName name="_www1_1_3" localSheetId="18" hidden="1">{#N/A,#N/A,FALSE,"schA"}</definedName>
    <definedName name="_www1_1_3" localSheetId="19" hidden="1">{#N/A,#N/A,FALSE,"schA"}</definedName>
    <definedName name="_www1_1_3" localSheetId="20" hidden="1">{#N/A,#N/A,FALSE,"schA"}</definedName>
    <definedName name="_www1_1_3" hidden="1">{#N/A,#N/A,FALSE,"schA"}</definedName>
    <definedName name="_www1_2" localSheetId="18" hidden="1">{#N/A,#N/A,FALSE,"schA"}</definedName>
    <definedName name="_www1_2" localSheetId="19" hidden="1">{#N/A,#N/A,FALSE,"schA"}</definedName>
    <definedName name="_www1_2" localSheetId="20" hidden="1">{#N/A,#N/A,FALSE,"schA"}</definedName>
    <definedName name="_www1_2" hidden="1">{#N/A,#N/A,FALSE,"schA"}</definedName>
    <definedName name="_www1_2_1" localSheetId="18" hidden="1">{#N/A,#N/A,FALSE,"schA"}</definedName>
    <definedName name="_www1_2_1" localSheetId="19" hidden="1">{#N/A,#N/A,FALSE,"schA"}</definedName>
    <definedName name="_www1_2_1" localSheetId="20" hidden="1">{#N/A,#N/A,FALSE,"schA"}</definedName>
    <definedName name="_www1_2_1" hidden="1">{#N/A,#N/A,FALSE,"schA"}</definedName>
    <definedName name="_www1_2_2" localSheetId="18" hidden="1">{#N/A,#N/A,FALSE,"schA"}</definedName>
    <definedName name="_www1_2_2" localSheetId="19" hidden="1">{#N/A,#N/A,FALSE,"schA"}</definedName>
    <definedName name="_www1_2_2" localSheetId="20" hidden="1">{#N/A,#N/A,FALSE,"schA"}</definedName>
    <definedName name="_www1_2_2" hidden="1">{#N/A,#N/A,FALSE,"schA"}</definedName>
    <definedName name="_www1_2_3" localSheetId="18" hidden="1">{#N/A,#N/A,FALSE,"schA"}</definedName>
    <definedName name="_www1_2_3" localSheetId="19" hidden="1">{#N/A,#N/A,FALSE,"schA"}</definedName>
    <definedName name="_www1_2_3" localSheetId="20" hidden="1">{#N/A,#N/A,FALSE,"schA"}</definedName>
    <definedName name="_www1_2_3" hidden="1">{#N/A,#N/A,FALSE,"schA"}</definedName>
    <definedName name="_www1_3" localSheetId="18" hidden="1">{#N/A,#N/A,FALSE,"schA"}</definedName>
    <definedName name="_www1_3" localSheetId="19" hidden="1">{#N/A,#N/A,FALSE,"schA"}</definedName>
    <definedName name="_www1_3" localSheetId="20" hidden="1">{#N/A,#N/A,FALSE,"schA"}</definedName>
    <definedName name="_www1_3" hidden="1">{#N/A,#N/A,FALSE,"schA"}</definedName>
    <definedName name="_www1_3_1" localSheetId="18" hidden="1">{#N/A,#N/A,FALSE,"schA"}</definedName>
    <definedName name="_www1_3_1" localSheetId="19" hidden="1">{#N/A,#N/A,FALSE,"schA"}</definedName>
    <definedName name="_www1_3_1" localSheetId="20" hidden="1">{#N/A,#N/A,FALSE,"schA"}</definedName>
    <definedName name="_www1_3_1" hidden="1">{#N/A,#N/A,FALSE,"schA"}</definedName>
    <definedName name="_www1_3_2" localSheetId="18" hidden="1">{#N/A,#N/A,FALSE,"schA"}</definedName>
    <definedName name="_www1_3_2" localSheetId="19" hidden="1">{#N/A,#N/A,FALSE,"schA"}</definedName>
    <definedName name="_www1_3_2" localSheetId="20" hidden="1">{#N/A,#N/A,FALSE,"schA"}</definedName>
    <definedName name="_www1_3_2" hidden="1">{#N/A,#N/A,FALSE,"schA"}</definedName>
    <definedName name="_www1_3_3" localSheetId="18" hidden="1">{#N/A,#N/A,FALSE,"schA"}</definedName>
    <definedName name="_www1_3_3" localSheetId="19" hidden="1">{#N/A,#N/A,FALSE,"schA"}</definedName>
    <definedName name="_www1_3_3" localSheetId="20" hidden="1">{#N/A,#N/A,FALSE,"schA"}</definedName>
    <definedName name="_www1_3_3" hidden="1">{#N/A,#N/A,FALSE,"schA"}</definedName>
    <definedName name="_www1_4" localSheetId="18" hidden="1">{#N/A,#N/A,FALSE,"schA"}</definedName>
    <definedName name="_www1_4" localSheetId="19" hidden="1">{#N/A,#N/A,FALSE,"schA"}</definedName>
    <definedName name="_www1_4" localSheetId="20" hidden="1">{#N/A,#N/A,FALSE,"schA"}</definedName>
    <definedName name="_www1_4" hidden="1">{#N/A,#N/A,FALSE,"schA"}</definedName>
    <definedName name="_www1_4_1" localSheetId="18" hidden="1">{#N/A,#N/A,FALSE,"schA"}</definedName>
    <definedName name="_www1_4_1" localSheetId="19" hidden="1">{#N/A,#N/A,FALSE,"schA"}</definedName>
    <definedName name="_www1_4_1" localSheetId="20" hidden="1">{#N/A,#N/A,FALSE,"schA"}</definedName>
    <definedName name="_www1_4_1" hidden="1">{#N/A,#N/A,FALSE,"schA"}</definedName>
    <definedName name="_www1_4_2" localSheetId="18" hidden="1">{#N/A,#N/A,FALSE,"schA"}</definedName>
    <definedName name="_www1_4_2" localSheetId="19" hidden="1">{#N/A,#N/A,FALSE,"schA"}</definedName>
    <definedName name="_www1_4_2" localSheetId="20" hidden="1">{#N/A,#N/A,FALSE,"schA"}</definedName>
    <definedName name="_www1_4_2" hidden="1">{#N/A,#N/A,FALSE,"schA"}</definedName>
    <definedName name="_www1_4_3" localSheetId="18" hidden="1">{#N/A,#N/A,FALSE,"schA"}</definedName>
    <definedName name="_www1_4_3" localSheetId="19" hidden="1">{#N/A,#N/A,FALSE,"schA"}</definedName>
    <definedName name="_www1_4_3" localSheetId="20" hidden="1">{#N/A,#N/A,FALSE,"schA"}</definedName>
    <definedName name="_www1_4_3" hidden="1">{#N/A,#N/A,FALSE,"schA"}</definedName>
    <definedName name="_www1_5" localSheetId="18" hidden="1">{#N/A,#N/A,FALSE,"schA"}</definedName>
    <definedName name="_www1_5" localSheetId="19" hidden="1">{#N/A,#N/A,FALSE,"schA"}</definedName>
    <definedName name="_www1_5" localSheetId="20" hidden="1">{#N/A,#N/A,FALSE,"schA"}</definedName>
    <definedName name="_www1_5" hidden="1">{#N/A,#N/A,FALSE,"schA"}</definedName>
    <definedName name="_www1_5_1" localSheetId="18" hidden="1">{#N/A,#N/A,FALSE,"schA"}</definedName>
    <definedName name="_www1_5_1" localSheetId="19" hidden="1">{#N/A,#N/A,FALSE,"schA"}</definedName>
    <definedName name="_www1_5_1" localSheetId="20" hidden="1">{#N/A,#N/A,FALSE,"schA"}</definedName>
    <definedName name="_www1_5_1" hidden="1">{#N/A,#N/A,FALSE,"schA"}</definedName>
    <definedName name="_www1_5_2" localSheetId="18" hidden="1">{#N/A,#N/A,FALSE,"schA"}</definedName>
    <definedName name="_www1_5_2" localSheetId="19" hidden="1">{#N/A,#N/A,FALSE,"schA"}</definedName>
    <definedName name="_www1_5_2" localSheetId="20" hidden="1">{#N/A,#N/A,FALSE,"schA"}</definedName>
    <definedName name="_www1_5_2" hidden="1">{#N/A,#N/A,FALSE,"schA"}</definedName>
    <definedName name="_www1_5_3" localSheetId="18" hidden="1">{#N/A,#N/A,FALSE,"schA"}</definedName>
    <definedName name="_www1_5_3" localSheetId="19" hidden="1">{#N/A,#N/A,FALSE,"schA"}</definedName>
    <definedName name="_www1_5_3" localSheetId="20" hidden="1">{#N/A,#N/A,FALSE,"schA"}</definedName>
    <definedName name="_www1_5_3" hidden="1">{#N/A,#N/A,FALSE,"schA"}</definedName>
    <definedName name="a" localSheetId="18" hidden="1">{"CF Dollar",#N/A,FALSE,"CF"}</definedName>
    <definedName name="a" localSheetId="19" hidden="1">{"CF Dollar",#N/A,FALSE,"CF"}</definedName>
    <definedName name="a" localSheetId="20" hidden="1">{"CF Dollar",#N/A,FALSE,"CF"}</definedName>
    <definedName name="a" hidden="1">{"CF Dollar",#N/A,FALSE,"CF"}</definedName>
    <definedName name="a_1" localSheetId="18" hidden="1">{"CF Dollar",#N/A,FALSE,"CF"}</definedName>
    <definedName name="a_1" localSheetId="19" hidden="1">{"CF Dollar",#N/A,FALSE,"CF"}</definedName>
    <definedName name="a_1" localSheetId="20" hidden="1">{"CF Dollar",#N/A,FALSE,"CF"}</definedName>
    <definedName name="a_1" hidden="1">{"CF Dollar",#N/A,FALSE,"CF"}</definedName>
    <definedName name="AAA" localSheetId="18" hidden="1">{"NewCo_View",#N/A,FALSE,"Calculations"}</definedName>
    <definedName name="AAA" localSheetId="19" hidden="1">{"NewCo_View",#N/A,FALSE,"Calculations"}</definedName>
    <definedName name="AAA" hidden="1">{"NewCo_View",#N/A,FALSE,"Calculations"}</definedName>
    <definedName name="AAA_DOCTOPS" hidden="1">"AAA_SET"</definedName>
    <definedName name="AAA_duser" hidden="1">"OFF"</definedName>
    <definedName name="aaaaa" localSheetId="18" hidden="1">{#N/A,#N/A,FALSE,"Aging Summary";#N/A,#N/A,FALSE,"Ratio Analysis";#N/A,#N/A,FALSE,"Test 120 Day Accts";#N/A,#N/A,FALSE,"Tickmarks"}</definedName>
    <definedName name="aaaaa" localSheetId="19" hidden="1">{#N/A,#N/A,FALSE,"Aging Summary";#N/A,#N/A,FALSE,"Ratio Analysis";#N/A,#N/A,FALSE,"Test 120 Day Accts";#N/A,#N/A,FALSE,"Tickmarks"}</definedName>
    <definedName name="aaaaa" hidden="1">{#N/A,#N/A,FALSE,"Aging Summary";#N/A,#N/A,FALSE,"Ratio Analysis";#N/A,#N/A,FALSE,"Test 120 Day Accts";#N/A,#N/A,FALSE,"Tickmarks"}</definedName>
    <definedName name="aaaaaa" localSheetId="18" hidden="1">{#N/A,#N/A,FALSE,"Land";#N/A,#N/A,FALSE,"Cost Analysis";"Summary",#N/A,FALSE,"Equipment"}</definedName>
    <definedName name="aaaaaa" localSheetId="19" hidden="1">{#N/A,#N/A,FALSE,"Land";#N/A,#N/A,FALSE,"Cost Analysis";"Summary",#N/A,FALSE,"Equipment"}</definedName>
    <definedName name="aaaaaa" hidden="1">{#N/A,#N/A,FALSE,"Land";#N/A,#N/A,FALSE,"Cost Analysis";"Summary",#N/A,FALSE,"Equipment"}</definedName>
    <definedName name="aaaaaaaaaaaaaaa" localSheetId="18" hidden="1">{#N/A,#N/A,FALSE,"O&amp;M by processes";#N/A,#N/A,FALSE,"Elec Act vs Bud";#N/A,#N/A,FALSE,"G&amp;A";#N/A,#N/A,FALSE,"BGS";#N/A,#N/A,FALSE,"Res Cost"}</definedName>
    <definedName name="aaaaaaaaaaaaaaa" localSheetId="19"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 hidden="1">"AAB_Description for addin 5,Description for addin 5,Description for addin 5,Description for addin 5,Description for addin 5,Description for addin 5"</definedName>
    <definedName name="aabc" localSheetId="18" hidden="1">{"'Edit'!$A$1:$V$2277"}</definedName>
    <definedName name="aabc" localSheetId="19" hidden="1">{"'Edit'!$A$1:$V$2277"}</definedName>
    <definedName name="aabc" localSheetId="20" hidden="1">{"'Edit'!$A$1:$V$2277"}</definedName>
    <definedName name="aabc" hidden="1">{"'Edit'!$A$1:$V$2277"}</definedName>
    <definedName name="ABC" localSheetId="18" hidden="1">{"_200",#N/A,FALSE,"ALLOCATIONS";"_80_1",#N/A,FALSE,"ALLOCATIONS";"_80_2",#N/A,FALSE,"ALLOCATIONS";"_80_3",#N/A,FALSE,"ALLOCATIONS";"_80_4",#N/A,FALSE,"ALLOCATIONS";"_80_5",#N/A,FALSE,"ALLOCATIONS"}</definedName>
    <definedName name="ABC" localSheetId="19" hidden="1">{"_200",#N/A,FALSE,"ALLOCATIONS";"_80_1",#N/A,FALSE,"ALLOCATIONS";"_80_2",#N/A,FALSE,"ALLOCATIONS";"_80_3",#N/A,FALSE,"ALLOCATIONS";"_80_4",#N/A,FALSE,"ALLOCATIONS";"_80_5",#N/A,FALSE,"ALLOCATIONS"}</definedName>
    <definedName name="ABC" hidden="1">{"_200",#N/A,FALSE,"ALLOCATIONS";"_80_1",#N/A,FALSE,"ALLOCATIONS";"_80_2",#N/A,FALSE,"ALLOCATIONS";"_80_3",#N/A,FALSE,"ALLOCATIONS";"_80_4",#N/A,FALSE,"ALLOCATIONS";"_80_5",#N/A,FALSE,"ALLOCATIONS"}</definedName>
    <definedName name="abeta" localSheetId="18" hidden="1">{"NewCo_View",#N/A,FALSE,"Calculations"}</definedName>
    <definedName name="abeta" localSheetId="19" hidden="1">{"NewCo_View",#N/A,FALSE,"Calculations"}</definedName>
    <definedName name="abeta" hidden="1">{"NewCo_View",#N/A,FALSE,"Calculations"}</definedName>
    <definedName name="ac" localSheetId="18" hidden="1">{#N/A,#N/A,FALSE,"Assumptions",#N/A;#N/A,FALSE,"N-IS-Sum",#N/A,#N/A;FALSE,"N-St-Sum",#N/A,#N/A,FALSE;"Inc Stmt",#N/A,#N/A,FALSE,"Stats"}</definedName>
    <definedName name="ac" localSheetId="19" hidden="1">{#N/A,#N/A,FALSE,"Assumptions",#N/A;#N/A,FALSE,"N-IS-Sum",#N/A,#N/A;FALSE,"N-St-Sum",#N/A,#N/A,FALSE;"Inc Stmt",#N/A,#N/A,FALSE,"Stats"}</definedName>
    <definedName name="ac" hidden="1">{#N/A,#N/A,FALSE,"Assumptions",#N/A;#N/A,FALSE,"N-IS-Sum",#N/A,#N/A;FALSE,"N-St-Sum",#N/A,#N/A,FALSE;"Inc Stmt",#N/A,#N/A,FALSE,"Stats"}</definedName>
    <definedName name="Acadia" localSheetId="18" hidden="1">{"calspreads",#N/A,FALSE,"Sheet1";"curves",#N/A,FALSE,"Sheet1";"libor",#N/A,FALSE,"Sheet1"}</definedName>
    <definedName name="Acadia" localSheetId="19" hidden="1">{"calspreads",#N/A,FALSE,"Sheet1";"curves",#N/A,FALSE,"Sheet1";"libor",#N/A,FALSE,"Sheet1"}</definedName>
    <definedName name="Acadia" localSheetId="20" hidden="1">{"calspreads",#N/A,FALSE,"Sheet1";"curves",#N/A,FALSE,"Sheet1";"libor",#N/A,FALSE,"Sheet1"}</definedName>
    <definedName name="Acadia" hidden="1">{"calspreads",#N/A,FALSE,"Sheet1";"curves",#N/A,FALSE,"Sheet1";"libor",#N/A,FALSE,"Sheet1"}</definedName>
    <definedName name="Acadia2" localSheetId="18" hidden="1">{"calspreads",#N/A,FALSE,"Sheet1";"curves",#N/A,FALSE,"Sheet1";"libor",#N/A,FALSE,"Sheet1"}</definedName>
    <definedName name="Acadia2" localSheetId="19" hidden="1">{"calspreads",#N/A,FALSE,"Sheet1";"curves",#N/A,FALSE,"Sheet1";"libor",#N/A,FALSE,"Sheet1"}</definedName>
    <definedName name="Acadia2" localSheetId="20" hidden="1">{"calspreads",#N/A,FALSE,"Sheet1";"curves",#N/A,FALSE,"Sheet1";"libor",#N/A,FALSE,"Sheet1"}</definedName>
    <definedName name="Acadia2" hidden="1">{"calspreads",#N/A,FALSE,"Sheet1";"curves",#N/A,FALSE,"Sheet1";"libor",#N/A,FALSE,"Sheet1"}</definedName>
    <definedName name="AccessDatabase" hidden="1">"C:\My Documents\発注予測.mdb"</definedName>
    <definedName name="Accured" localSheetId="18" hidden="1">{#N/A,#N/A,FALSE,"Aging Summary";#N/A,#N/A,FALSE,"Ratio Analysis";#N/A,#N/A,FALSE,"Test 120 Day Accts";#N/A,#N/A,FALSE,"Tickmarks"}</definedName>
    <definedName name="Accured" localSheetId="19" hidden="1">{#N/A,#N/A,FALSE,"Aging Summary";#N/A,#N/A,FALSE,"Ratio Analysis";#N/A,#N/A,FALSE,"Test 120 Day Accts";#N/A,#N/A,FALSE,"Tickmarks"}</definedName>
    <definedName name="Accured" hidden="1">{#N/A,#N/A,FALSE,"Aging Summary";#N/A,#N/A,FALSE,"Ratio Analysis";#N/A,#N/A,FALSE,"Test 120 Day Accts";#N/A,#N/A,FALSE,"Tickmarks"}</definedName>
    <definedName name="adasd"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c" localSheetId="18" hidden="1">{#N/A,#N/A,FALSE,"Aging Summary";#N/A,#N/A,FALSE,"Ratio Analysis";#N/A,#N/A,FALSE,"Test 120 Day Accts";#N/A,#N/A,FALSE,"Tickmarks"}</definedName>
    <definedName name="adc" localSheetId="19" hidden="1">{#N/A,#N/A,FALSE,"Aging Summary";#N/A,#N/A,FALSE,"Ratio Analysis";#N/A,#N/A,FALSE,"Test 120 Day Accts";#N/A,#N/A,FALSE,"Tickmarks"}</definedName>
    <definedName name="adc" hidden="1">{#N/A,#N/A,FALSE,"Aging Summary";#N/A,#N/A,FALSE,"Ratio Analysis";#N/A,#N/A,FALSE,"Test 120 Day Accts";#N/A,#N/A,FALSE,"Tickmarks"}</definedName>
    <definedName name="adsf" localSheetId="18" hidden="1">{"NewCo_View",#N/A,FALSE,"Calculations"}</definedName>
    <definedName name="adsf" localSheetId="19" hidden="1">{"NewCo_View",#N/A,FALSE,"Calculations"}</definedName>
    <definedName name="adsf" hidden="1">{"NewCo_View",#N/A,FALSE,"Calculations"}</definedName>
    <definedName name="adsfg" localSheetId="18" hidden="1">{"gross_margin1",#N/A,FALSE,"Gross Margin Detail";"gross_margin2",#N/A,FALSE,"Gross Margin Detail"}</definedName>
    <definedName name="adsfg" localSheetId="19" hidden="1">{"gross_margin1",#N/A,FALSE,"Gross Margin Detail";"gross_margin2",#N/A,FALSE,"Gross Margin Detail"}</definedName>
    <definedName name="adsfg" localSheetId="20" hidden="1">{"gross_margin1",#N/A,FALSE,"Gross Margin Detail";"gross_margin2",#N/A,FALSE,"Gross Margin Detail"}</definedName>
    <definedName name="adsfg" hidden="1">{"gross_margin1",#N/A,FALSE,"Gross Margin Detail";"gross_margin2",#N/A,FALSE,"Gross Margin Detail"}</definedName>
    <definedName name="adsfg_1" localSheetId="18" hidden="1">{"gross_margin1",#N/A,FALSE,"Gross Margin Detail";"gross_margin2",#N/A,FALSE,"Gross Margin Detail"}</definedName>
    <definedName name="adsfg_1" localSheetId="19" hidden="1">{"gross_margin1",#N/A,FALSE,"Gross Margin Detail";"gross_margin2",#N/A,FALSE,"Gross Margin Detail"}</definedName>
    <definedName name="adsfg_1" localSheetId="20" hidden="1">{"gross_margin1",#N/A,FALSE,"Gross Margin Detail";"gross_margin2",#N/A,FALSE,"Gross Margin Detail"}</definedName>
    <definedName name="adsfg_1" hidden="1">{"gross_margin1",#N/A,FALSE,"Gross Margin Detail";"gross_margin2",#N/A,FALSE,"Gross Margin Detail"}</definedName>
    <definedName name="Allocation" localSheetId="18" hidden="1">{"Index",#N/A,FALSE,"Index"}</definedName>
    <definedName name="Allocation" localSheetId="19" hidden="1">{"Index",#N/A,FALSE,"Index"}</definedName>
    <definedName name="Allocation" hidden="1">{"Index",#N/A,FALSE,"Index"}</definedName>
    <definedName name="anscount" hidden="1">3</definedName>
    <definedName name="AP_3"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ex" hidden="1">{"calspreads",#N/A,FALSE,"Sheet1";"curves",#N/A,FALSE,"Sheet1";"libor",#N/A,FALSE,"Sheet1"}</definedName>
    <definedName name="as" localSheetId="18" hidden="1">{#N/A,#N/A,FALSE,"Assumptions",#N/A;#N/A,FALSE,"N-IS-Sum",#N/A,#N/A;FALSE,"N-St-Sum",#N/A,#N/A,FALSE;"Inc Stmt",#N/A,#N/A,FALSE,"Stats"}</definedName>
    <definedName name="as" localSheetId="19" hidden="1">{#N/A,#N/A,FALSE,"Assumptions",#N/A;#N/A,FALSE,"N-IS-Sum",#N/A,#N/A;FALSE,"N-St-Sum",#N/A,#N/A,FALSE;"Inc Stmt",#N/A,#N/A,FALSE,"Stats"}</definedName>
    <definedName name="as" hidden="1">{#N/A,#N/A,FALSE,"Assumptions",#N/A;#N/A,FALSE,"N-IS-Sum",#N/A,#N/A;FALSE,"N-St-Sum",#N/A,#N/A,FALSE;"Inc Stmt",#N/A,#N/A,FALSE,"Stats"}</definedName>
    <definedName name="AS2DocOpenMode" hidden="1">"AS2DocumentEdit"</definedName>
    <definedName name="AS2HasNoAutoHeaderFooter" hidden="1">" "</definedName>
    <definedName name="AS2NamedRange" hidden="1">3</definedName>
    <definedName name="AS2ReportLS" hidden="1">1</definedName>
    <definedName name="AS2StaticLS" localSheetId="18" hidden="1">#REF!</definedName>
    <definedName name="AS2StaticLS" localSheetId="19" hidden="1">#REF!</definedName>
    <definedName name="AS2StaticLS" hidden="1">#REF!</definedName>
    <definedName name="AS2SyncStepLS" hidden="1">0</definedName>
    <definedName name="AS2TickmarkLS" localSheetId="18" hidden="1">#REF!</definedName>
    <definedName name="AS2TickmarkLS" localSheetId="19" hidden="1">#REF!</definedName>
    <definedName name="AS2TickmarkLS" localSheetId="20" hidden="1">#REF!</definedName>
    <definedName name="AS2TickmarkLS" hidden="1">#REF!</definedName>
    <definedName name="AS2VersionLS" hidden="1">300</definedName>
    <definedName name="asd" localSheetId="18" hidden="1">{2;#N/A;"R13C16:R17C16";#N/A;"R13C14:R17C15";FALSE;FALSE;FALSE;95;#N/A;#N/A;"R13C19";#N/A;FALSE;FALSE;FALSE;FALSE;#N/A;"";#N/A;FALSE;"";"";#N/A;#N/A;#N/A}</definedName>
    <definedName name="asd" localSheetId="19" hidden="1">{2;#N/A;"R13C16:R17C16";#N/A;"R13C14:R17C15";FALSE;FALSE;FALSE;95;#N/A;#N/A;"R13C19";#N/A;FALSE;FALSE;FALSE;FALSE;#N/A;"";#N/A;FALSE;"";"";#N/A;#N/A;#N/A}</definedName>
    <definedName name="asd" localSheetId="20" hidden="1">{2;#N/A;"R13C16:R17C16";#N/A;"R13C14:R17C15";FALSE;FALSE;FALSE;95;#N/A;#N/A;"R13C19";#N/A;FALSE;FALSE;FALSE;FALSE;#N/A;"";#N/A;FALSE;"";"";#N/A;#N/A;#N/A}</definedName>
    <definedName name="asd" hidden="1">{2;#N/A;"R13C16:R17C16";#N/A;"R13C14:R17C15";FALSE;FALSE;FALSE;95;#N/A;#N/A;"R13C19";#N/A;FALSE;FALSE;FALSE;FALSE;#N/A;"";#N/A;FALSE;"";"";#N/A;#N/A;#N/A}</definedName>
    <definedName name="asde" localSheetId="18" hidden="1">{"NewCo_View",#N/A,FALSE,"Calculations"}</definedName>
    <definedName name="asde" localSheetId="19" hidden="1">{"NewCo_View",#N/A,FALSE,"Calculations"}</definedName>
    <definedName name="asde" hidden="1">{"NewCo_View",#N/A,FALSE,"Calculations"}</definedName>
    <definedName name="asdf" localSheetId="18" hidden="1">{"'Edit'!$A$1:$V$2277"}</definedName>
    <definedName name="asdf" localSheetId="19" hidden="1">{"'Edit'!$A$1:$V$2277"}</definedName>
    <definedName name="asdf" localSheetId="20" hidden="1">{"'Edit'!$A$1:$V$2277"}</definedName>
    <definedName name="asdf" hidden="1">{"'Edit'!$A$1:$V$2277"}</definedName>
    <definedName name="Assumptions" hidden="1">{"Index",#N/A,FALSE,"Index"}</definedName>
    <definedName name="ATT" hidden="1">{#N/A,#N/A,FALSE,"DAOCM 2차 검토"}</definedName>
    <definedName name="Attach3" localSheetId="18" hidden="1">{"Grant",#N/A,FALSE,"Grant";"GP Developer",#N/A,FALSE,"GP &amp; Dev Loans";"Operating Analysis",#N/A,FALSE,"Operations";"Tax Credit",#N/A,FALSE,"Tax Credits";"Tax Credit Analysis",#N/A,FALSE,"TC Analysis"}</definedName>
    <definedName name="Attach3" localSheetId="19" hidden="1">{"Grant",#N/A,FALSE,"Grant";"GP Developer",#N/A,FALSE,"GP &amp; Dev Loans";"Operating Analysis",#N/A,FALSE,"Operations";"Tax Credit",#N/A,FALSE,"Tax Credits";"Tax Credit Analysis",#N/A,FALSE,"TC Analysis"}</definedName>
    <definedName name="Attach3" hidden="1">{"Grant",#N/A,FALSE,"Grant";"GP Developer",#N/A,FALSE,"GP &amp; Dev Loans";"Operating Analysis",#N/A,FALSE,"Operations";"Tax Credit",#N/A,FALSE,"Tax Credits";"Tax Credit Analysis",#N/A,FALSE,"TC Analysis"}</definedName>
    <definedName name="_xlnm.Auto_Open_xlquery_DClick" hidden="1">[20]!Register.DClick</definedName>
    <definedName name="b" localSheetId="18" hidden="1">{#N/A,#N/A,FALSE,"changes";#N/A,#N/A,FALSE,"Assumptions";"view1",#N/A,FALSE,"BE Analysis";"view2",#N/A,FALSE,"BE Analysis";#N/A,#N/A,FALSE,"DCF Calculation - Scenario 1";"Dollar",#N/A,FALSE,"Consolidated - Scenario 1";"CS",#N/A,FALSE,"Consolidated - Scenario 1"}</definedName>
    <definedName name="b" localSheetId="19" hidden="1">{#N/A,#N/A,FALSE,"changes";#N/A,#N/A,FALSE,"Assumptions";"view1",#N/A,FALSE,"BE Analysis";"view2",#N/A,FALSE,"BE Analysis";#N/A,#N/A,FALSE,"DCF Calculation - Scenario 1";"Dollar",#N/A,FALSE,"Consolidated - Scenario 1";"CS",#N/A,FALSE,"Consolidated - Scenario 1"}</definedName>
    <definedName name="b" localSheetId="20" hidden="1">{#N/A,#N/A,FALSE,"changes";#N/A,#N/A,FALSE,"Assumptions";"view1",#N/A,FALSE,"BE Analysis";"view2",#N/A,FALSE,"BE Analysis";#N/A,#N/A,FALSE,"DCF Calculation - Scenario 1";"Dollar",#N/A,FALSE,"Consolidated - Scenario 1";"CS",#N/A,FALSE,"Consolidated - Scenario 1"}</definedName>
    <definedName name="b" hidden="1">{#N/A,#N/A,FALSE,"changes";#N/A,#N/A,FALSE,"Assumptions";"view1",#N/A,FALSE,"BE Analysis";"view2",#N/A,FALSE,"BE Analysis";#N/A,#N/A,FALSE,"DCF Calculation - Scenario 1";"Dollar",#N/A,FALSE,"Consolidated - Scenario 1";"CS",#N/A,FALSE,"Consolidated - Scenario 1"}</definedName>
    <definedName name="b_1" localSheetId="18" hidden="1">{#N/A,#N/A,FALSE,"changes";#N/A,#N/A,FALSE,"Assumptions";"view1",#N/A,FALSE,"BE Analysis";"view2",#N/A,FALSE,"BE Analysis";#N/A,#N/A,FALSE,"DCF Calculation - Scenario 1";"Dollar",#N/A,FALSE,"Consolidated - Scenario 1";"CS",#N/A,FALSE,"Consolidated - Scenario 1"}</definedName>
    <definedName name="b_1" localSheetId="19" hidden="1">{#N/A,#N/A,FALSE,"changes";#N/A,#N/A,FALSE,"Assumptions";"view1",#N/A,FALSE,"BE Analysis";"view2",#N/A,FALSE,"BE Analysis";#N/A,#N/A,FALSE,"DCF Calculation - Scenario 1";"Dollar",#N/A,FALSE,"Consolidated - Scenario 1";"CS",#N/A,FALSE,"Consolidated - Scenario 1"}</definedName>
    <definedName name="b_1" localSheetId="20" hidden="1">{#N/A,#N/A,FALSE,"changes";#N/A,#N/A,FALSE,"Assumptions";"view1",#N/A,FALSE,"BE Analysis";"view2",#N/A,FALSE,"BE Analysis";#N/A,#N/A,FALSE,"DCF Calculation - Scenario 1";"Dollar",#N/A,FALSE,"Consolidated - Scenario 1";"CS",#N/A,FALSE,"Consolidated - Scenario 1"}</definedName>
    <definedName name="b_1" hidden="1">{#N/A,#N/A,FALSE,"changes";#N/A,#N/A,FALSE,"Assumptions";"view1",#N/A,FALSE,"BE Analysis";"view2",#N/A,FALSE,"BE Analysis";#N/A,#N/A,FALSE,"DCF Calculation - Scenario 1";"Dollar",#N/A,FALSE,"Consolidated - Scenario 1";"CS",#N/A,FALSE,"Consolidated - Scenario 1"}</definedName>
    <definedName name="bbb" hidden="1">{#N/A,#N/A,FALSE,"O&amp;M by processes";#N/A,#N/A,FALSE,"Elec Act vs Bud";#N/A,#N/A,FALSE,"G&amp;A";#N/A,#N/A,FALSE,"BGS";#N/A,#N/A,FALSE,"Res Cost"}</definedName>
    <definedName name="bbbb" localSheetId="18" hidden="1">{#N/A,#N/A,FALSE,"O&amp;M by processes";#N/A,#N/A,FALSE,"Elec Act vs Bud";#N/A,#N/A,FALSE,"G&amp;A";#N/A,#N/A,FALSE,"BGS";#N/A,#N/A,FALSE,"Res Cost"}</definedName>
    <definedName name="bbbb" localSheetId="19"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8" hidden="1">{#N/A,#N/A,FALSE,"O&amp;M by processes";#N/A,#N/A,FALSE,"Elec Act vs Bud";#N/A,#N/A,FALSE,"G&amp;A";#N/A,#N/A,FALSE,"BGS";#N/A,#N/A,FALSE,"Res Cost"}</definedName>
    <definedName name="bbbbb" localSheetId="19"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18" hidden="1">{#N/A,#N/A,FALSE,"O&amp;M by processes";#N/A,#N/A,FALSE,"Elec Act vs Bud";#N/A,#N/A,FALSE,"G&amp;A";#N/A,#N/A,FALSE,"BGS";#N/A,#N/A,FALSE,"Res Cost"}</definedName>
    <definedName name="bbc" localSheetId="19" hidden="1">{#N/A,#N/A,FALSE,"O&amp;M by processes";#N/A,#N/A,FALSE,"Elec Act vs Bud";#N/A,#N/A,FALSE,"G&amp;A";#N/A,#N/A,FALSE,"BGS";#N/A,#N/A,FALSE,"Res Cost"}</definedName>
    <definedName name="bbc" hidden="1">{#N/A,#N/A,FALSE,"O&amp;M by processes";#N/A,#N/A,FALSE,"Elec Act vs Bud";#N/A,#N/A,FALSE,"G&amp;A";#N/A,#N/A,FALSE,"BGS";#N/A,#N/A,FALSE,"Res Cost"}</definedName>
    <definedName name="BEx1SBVCTJD9JNNWCDLKN66E1Q6I" localSheetId="18" hidden="1">#REF!</definedName>
    <definedName name="BEx1SBVCTJD9JNNWCDLKN66E1Q6I" localSheetId="19" hidden="1">#REF!</definedName>
    <definedName name="BEx1SBVCTJD9JNNWCDLKN66E1Q6I" hidden="1">#REF!</definedName>
    <definedName name="BEx1VZ4WFTXXZ1ES2K5VS9HV5OZF" localSheetId="18" hidden="1">[21]!In [22]!MONTH [23]Contbs!$A$1:$K$92</definedName>
    <definedName name="BEx1VZ4WFTXXZ1ES2K5VS9HV5OZF" localSheetId="19" hidden="1">In [22]!MONTH [23]Contbs!$A$1:$K$92</definedName>
    <definedName name="BEx1VZ4WFTXXZ1ES2K5VS9HV5OZF" hidden="1">In [24]!MONTH [23]Contbs!$A$1:$K$92</definedName>
    <definedName name="BEx3OZKO9Y2WLPH6VCA1KE3DGW96" localSheetId="18" hidden="1">YTD [23]Contbs!$A$1:$AF$54</definedName>
    <definedName name="BEx3OZKO9Y2WLPH6VCA1KE3DGW96" localSheetId="19" hidden="1">YTD [23]Contbs!$A$1:$AF$54</definedName>
    <definedName name="BEx3OZKO9Y2WLPH6VCA1KE3DGW96" hidden="1">YTD [23]Contbs!$A$1:$AF$54</definedName>
    <definedName name="BEx59IRQE9WO908W6XQCHI6N394W" localSheetId="18" hidden="1">[21]!In [22]!MONTH [23]Contbs!$A$1:$K$93</definedName>
    <definedName name="BEx59IRQE9WO908W6XQCHI6N394W" localSheetId="19" hidden="1">In [22]!MONTH [23]Contbs!$A$1:$K$93</definedName>
    <definedName name="BEx59IRQE9WO908W6XQCHI6N394W" hidden="1">In [24]!MONTH [23]Contbs!$A$1:$K$93</definedName>
    <definedName name="BEx7AX0CC71BEXKGJV6QJKSXTXK8" localSheetId="18" hidden="1">[21]!In [22]!MONTH [23]Contbs!$A$1:$K$93</definedName>
    <definedName name="BEx7AX0CC71BEXKGJV6QJKSXTXK8" localSheetId="19" hidden="1">In [22]!MONTH [23]Contbs!$A$1:$K$93</definedName>
    <definedName name="BEx7AX0CC71BEXKGJV6QJKSXTXK8" hidden="1">In [24]!MONTH [23]Contbs!$A$1:$K$93</definedName>
    <definedName name="BEx90N2DKUGS8U7HQKNPXO81IYN8" localSheetId="18" hidden="1">#REF!</definedName>
    <definedName name="BEx90N2DKUGS8U7HQKNPXO81IYN8" localSheetId="19" hidden="1">#REF!</definedName>
    <definedName name="BEx90N2DKUGS8U7HQKNPXO81IYN8" hidden="1">#REF!</definedName>
    <definedName name="BEx93CRO7US4R7W3OAPCDRAI63FC" localSheetId="18" hidden="1">#REF!</definedName>
    <definedName name="BEx93CRO7US4R7W3OAPCDRAI63FC" localSheetId="19" hidden="1">#REF!</definedName>
    <definedName name="BEx93CRO7US4R7W3OAPCDRAI63FC" hidden="1">#REF!</definedName>
    <definedName name="BExAZZF9A1XEUEQG8TC656DNUBHE" localSheetId="18" hidden="1">[21]!In [22]!MONTH [23]Contbs!$A$1:$AJ$59</definedName>
    <definedName name="BExAZZF9A1XEUEQG8TC656DNUBHE" localSheetId="19" hidden="1">In [22]!MONTH [23]Contbs!$A$1:$AJ$59</definedName>
    <definedName name="BExAZZF9A1XEUEQG8TC656DNUBHE" hidden="1">In [24]!MONTH [23]Contbs!$A$1:$AJ$59</definedName>
    <definedName name="BExB0N93OLR30H9Z6OQXZAYBTEBX" localSheetId="18" hidden="1">[21]!In [22]!MONTH [23]Contbs!$A$1:$AJ$59</definedName>
    <definedName name="BExB0N93OLR30H9Z6OQXZAYBTEBX" localSheetId="19" hidden="1">In [22]!MONTH [23]Contbs!$A$1:$AJ$59</definedName>
    <definedName name="BExB0N93OLR30H9Z6OQXZAYBTEBX" hidden="1">In [24]!MONTH [23]Contbs!$A$1:$AJ$59</definedName>
    <definedName name="BExEPGDOU6N6328FFYVYL1HXPCKO" localSheetId="18" hidden="1">YTD [23]Contbs!$A$1:$K$93</definedName>
    <definedName name="BExEPGDOU6N6328FFYVYL1HXPCKO" localSheetId="19" hidden="1">YTD [23]Contbs!$A$1:$K$93</definedName>
    <definedName name="BExEPGDOU6N6328FFYVYL1HXPCKO" hidden="1">YTD [23]Contbs!$A$1:$K$93</definedName>
    <definedName name="BExGPGKFWQ04UEAW5BB4WJE9TRE1" localSheetId="18" hidden="1">YTD [23]Contbs!$A$1:$AF$54</definedName>
    <definedName name="BExGPGKFWQ04UEAW5BB4WJE9TRE1" localSheetId="19" hidden="1">YTD [23]Contbs!$A$1:$AF$54</definedName>
    <definedName name="BExGPGKFWQ04UEAW5BB4WJE9TRE1" hidden="1">YTD [23]Contbs!$A$1:$AF$54</definedName>
    <definedName name="BExGS4GZ2710YLA90XX5RW3Z8VHC" localSheetId="18" hidden="1">[21]!In [22]!MONTH [23]Contbs!$A$1:$AM$94</definedName>
    <definedName name="BExGS4GZ2710YLA90XX5RW3Z8VHC" localSheetId="19" hidden="1">In [22]!MONTH [23]Contbs!$A$1:$AM$94</definedName>
    <definedName name="BExGS4GZ2710YLA90XX5RW3Z8VHC" hidden="1">In [24]!MONTH [23]Contbs!$A$1:$AM$94</definedName>
    <definedName name="BExIJF0Q68HZ3A4YH3Y05M2LMBJ1" localSheetId="18" hidden="1">YTD [23]Contbs!$A$1:$K$92</definedName>
    <definedName name="BExIJF0Q68HZ3A4YH3Y05M2LMBJ1" localSheetId="19" hidden="1">YTD [23]Contbs!$A$1:$K$92</definedName>
    <definedName name="BExIJF0Q68HZ3A4YH3Y05M2LMBJ1" hidden="1">YTD [23]Contbs!$A$1:$K$92</definedName>
    <definedName name="BExKJSE99UYMVAV1HZD4YFOW9XBW" localSheetId="18" hidden="1">YTD [23]Contbs!$A$1:$AF$54</definedName>
    <definedName name="BExKJSE99UYMVAV1HZD4YFOW9XBW" localSheetId="19" hidden="1">YTD [23]Contbs!$A$1:$AF$54</definedName>
    <definedName name="BExKJSE99UYMVAV1HZD4YFOW9XBW" hidden="1">YTD [23]Contbs!$A$1:$AF$54</definedName>
    <definedName name="BExOHNAOSVYZOJF8IRUGDYGZ64T7" localSheetId="18" hidden="1">YTD [23]Contbs!$A$1</definedName>
    <definedName name="BExOHNAOSVYZOJF8IRUGDYGZ64T7" localSheetId="19" hidden="1">YTD [23]Contbs!$A$1</definedName>
    <definedName name="BExOHNAOSVYZOJF8IRUGDYGZ64T7" hidden="1">YTD [23]Contbs!$A$1</definedName>
    <definedName name="BExOMDTN5BZ1DTPJEGQH4HSNU90A" localSheetId="18" hidden="1">[21]!In [22]!MONTH [23]Contbs!$A$1:$AV$62</definedName>
    <definedName name="BExOMDTN5BZ1DTPJEGQH4HSNU90A" localSheetId="19" hidden="1">In [22]!MONTH [23]Contbs!$A$1:$AV$62</definedName>
    <definedName name="BExOMDTN5BZ1DTPJEGQH4HSNU90A" hidden="1">In [24]!MONTH [23]Contbs!$A$1:$AV$62</definedName>
    <definedName name="BExS4A1VBQWKBHRIRD1MXA5HR0M4" localSheetId="18" hidden="1">[21]!In [22]!MONTH [23]Contbs!$A$1:$K$93</definedName>
    <definedName name="BExS4A1VBQWKBHRIRD1MXA5HR0M4" localSheetId="19" hidden="1">In [22]!MONTH [23]Contbs!$A$1:$K$93</definedName>
    <definedName name="BExS4A1VBQWKBHRIRD1MXA5HR0M4" hidden="1">In [24]!MONTH [23]Contbs!$A$1:$K$93</definedName>
    <definedName name="BExTX41OZ2ADZUVQF7RO81LA8PAL" localSheetId="18" hidden="1">[21]!In [22]!MONTH [23]Contbs!$A$1:$K$93</definedName>
    <definedName name="BExTX41OZ2ADZUVQF7RO81LA8PAL" localSheetId="19" hidden="1">In [22]!MONTH [23]Contbs!$A$1:$K$93</definedName>
    <definedName name="BExTX41OZ2ADZUVQF7RO81LA8PAL" hidden="1">In [24]!MONTH [23]Contbs!$A$1:$K$93</definedName>
    <definedName name="BExU9NUKD8HUDZMHPPGB9NT77HPA" localSheetId="18" hidden="1">YTD [23]Contbs!$A$1:$AT$55</definedName>
    <definedName name="BExU9NUKD8HUDZMHPPGB9NT77HPA" localSheetId="19" hidden="1">YTD [23]Contbs!$A$1:$AT$55</definedName>
    <definedName name="BExU9NUKD8HUDZMHPPGB9NT77HPA" hidden="1">YTD [23]Contbs!$A$1:$AT$55</definedName>
    <definedName name="BExUATI558PTYMWQB9DEK5JBJ3R3" localSheetId="18" hidden="1">YTD [23]Contbs!$A$1:$K$93</definedName>
    <definedName name="BExUATI558PTYMWQB9DEK5JBJ3R3" localSheetId="19" hidden="1">YTD [23]Contbs!$A$1:$K$93</definedName>
    <definedName name="BExUATI558PTYMWQB9DEK5JBJ3R3" hidden="1">YTD [23]Contbs!$A$1:$K$93</definedName>
    <definedName name="BExVRO8C0SITVNUIIQ3V8H5ZAUOB" localSheetId="18" hidden="1">YTD [23]Contbs!$A$1:$K$93</definedName>
    <definedName name="BExVRO8C0SITVNUIIQ3V8H5ZAUOB" localSheetId="19" hidden="1">YTD [23]Contbs!$A$1:$K$93</definedName>
    <definedName name="BExVRO8C0SITVNUIIQ3V8H5ZAUOB" hidden="1">YTD [23]Contbs!$A$1:$K$93</definedName>
    <definedName name="BExW5C6U4VD11XF96XEN6SR74AEB" localSheetId="18" hidden="1">#REF!</definedName>
    <definedName name="BExW5C6U4VD11XF96XEN6SR74AEB" localSheetId="19" hidden="1">#REF!</definedName>
    <definedName name="BExW5C6U4VD11XF96XEN6SR74AEB" hidden="1">#REF!</definedName>
    <definedName name="BExXOZWZMB39RV0B8GJ3GU6RFVGR" localSheetId="18" hidden="1">#REF!</definedName>
    <definedName name="BExXOZWZMB39RV0B8GJ3GU6RFVGR" localSheetId="19" hidden="1">#REF!</definedName>
    <definedName name="BExXOZWZMB39RV0B8GJ3GU6RFVGR" hidden="1">#REF!</definedName>
    <definedName name="BExXSS4NG52JTFFL3Z73ZMFG5WMT" localSheetId="18" hidden="1">[21]!In [22]!MONTH [23]Contbs!$A$1:$AJ$59</definedName>
    <definedName name="BExXSS4NG52JTFFL3Z73ZMFG5WMT" localSheetId="19" hidden="1">In [22]!MONTH [23]Contbs!$A$1:$AJ$59</definedName>
    <definedName name="BExXSS4NG52JTFFL3Z73ZMFG5WMT" hidden="1">In [24]!MONTH [23]Contbs!$A$1:$AJ$59</definedName>
    <definedName name="BExZOQNRDAJ0TLH719GX8FGKTTWD" localSheetId="18" hidden="1">YTD [23]Contbs!$A$1:$K$93</definedName>
    <definedName name="BExZOQNRDAJ0TLH719GX8FGKTTWD" localSheetId="19" hidden="1">YTD [23]Contbs!$A$1:$K$93</definedName>
    <definedName name="BExZOQNRDAJ0TLH719GX8FGKTTWD" hidden="1">YTD [23]Contbs!$A$1:$K$93</definedName>
    <definedName name="BExZV5FGTYE08Q8JZL4TSZV4RAZN" localSheetId="18" hidden="1">YTD [23]Contbs!$A$1:$K$93</definedName>
    <definedName name="BExZV5FGTYE08Q8JZL4TSZV4RAZN" localSheetId="19" hidden="1">YTD [23]Contbs!$A$1:$K$93</definedName>
    <definedName name="BExZV5FGTYE08Q8JZL4TSZV4RAZN" hidden="1">YTD [23]Contbs!$A$1:$K$93</definedName>
    <definedName name="BG_Del" hidden="1">15</definedName>
    <definedName name="BG_Ins" hidden="1">4</definedName>
    <definedName name="BG_Mod" hidden="1">6</definedName>
    <definedName name="BLPH1" localSheetId="18" hidden="1">#REF!</definedName>
    <definedName name="BLPH1" localSheetId="19" hidden="1">#REF!</definedName>
    <definedName name="BLPH1" localSheetId="20" hidden="1">#REF!</definedName>
    <definedName name="BLPH1" hidden="1">#REF!</definedName>
    <definedName name="BLPH10" localSheetId="18" hidden="1">#REF!</definedName>
    <definedName name="BLPH10" localSheetId="19" hidden="1">#REF!</definedName>
    <definedName name="BLPH10" localSheetId="20" hidden="1">#REF!</definedName>
    <definedName name="BLPH10" hidden="1">#REF!</definedName>
    <definedName name="BLPH11" localSheetId="18" hidden="1">#REF!</definedName>
    <definedName name="BLPH11" localSheetId="19" hidden="1">#REF!</definedName>
    <definedName name="BLPH11" localSheetId="20" hidden="1">#REF!</definedName>
    <definedName name="BLPH11" hidden="1">#REF!</definedName>
    <definedName name="BLPH12" localSheetId="18" hidden="1">#REF!</definedName>
    <definedName name="BLPH12" localSheetId="19" hidden="1">#REF!</definedName>
    <definedName name="BLPH12" localSheetId="20" hidden="1">#REF!</definedName>
    <definedName name="BLPH12" hidden="1">#REF!</definedName>
    <definedName name="BLPH13" localSheetId="18" hidden="1">#REF!</definedName>
    <definedName name="BLPH13" localSheetId="19" hidden="1">#REF!</definedName>
    <definedName name="BLPH13" localSheetId="20" hidden="1">#REF!</definedName>
    <definedName name="BLPH13" hidden="1">#REF!</definedName>
    <definedName name="BLPH14" localSheetId="18" hidden="1">#REF!</definedName>
    <definedName name="BLPH14" localSheetId="19" hidden="1">#REF!</definedName>
    <definedName name="BLPH14" localSheetId="20" hidden="1">#REF!</definedName>
    <definedName name="BLPH14" hidden="1">#REF!</definedName>
    <definedName name="BLPH15" localSheetId="18" hidden="1">#REF!</definedName>
    <definedName name="BLPH15" localSheetId="19" hidden="1">#REF!</definedName>
    <definedName name="BLPH15" localSheetId="20" hidden="1">#REF!</definedName>
    <definedName name="BLPH15" hidden="1">#REF!</definedName>
    <definedName name="BLPH16" localSheetId="18" hidden="1">#REF!</definedName>
    <definedName name="BLPH16" localSheetId="19" hidden="1">#REF!</definedName>
    <definedName name="BLPH16" localSheetId="20" hidden="1">#REF!</definedName>
    <definedName name="BLPH16" hidden="1">#REF!</definedName>
    <definedName name="BLPH17" localSheetId="18" hidden="1">#REF!</definedName>
    <definedName name="BLPH17" localSheetId="19" hidden="1">#REF!</definedName>
    <definedName name="BLPH17" localSheetId="20" hidden="1">#REF!</definedName>
    <definedName name="BLPH17" hidden="1">#REF!</definedName>
    <definedName name="BLPH18" localSheetId="18" hidden="1">#REF!</definedName>
    <definedName name="BLPH18" localSheetId="19" hidden="1">#REF!</definedName>
    <definedName name="BLPH18" localSheetId="20" hidden="1">#REF!</definedName>
    <definedName name="BLPH18" hidden="1">#REF!</definedName>
    <definedName name="BLPH19" localSheetId="18" hidden="1">#REF!</definedName>
    <definedName name="BLPH19" localSheetId="19" hidden="1">#REF!</definedName>
    <definedName name="BLPH19" localSheetId="20" hidden="1">#REF!</definedName>
    <definedName name="BLPH19" hidden="1">#REF!</definedName>
    <definedName name="BLPH2" localSheetId="18" hidden="1">#REF!</definedName>
    <definedName name="BLPH2" localSheetId="19" hidden="1">#REF!</definedName>
    <definedName name="BLPH2" localSheetId="20" hidden="1">#REF!</definedName>
    <definedName name="BLPH2" hidden="1">#REF!</definedName>
    <definedName name="BLPH20" localSheetId="18" hidden="1">#REF!</definedName>
    <definedName name="BLPH20" localSheetId="19" hidden="1">#REF!</definedName>
    <definedName name="BLPH20" localSheetId="20" hidden="1">#REF!</definedName>
    <definedName name="BLPH20" hidden="1">#REF!</definedName>
    <definedName name="BLPH21" localSheetId="18" hidden="1">#REF!</definedName>
    <definedName name="BLPH21" localSheetId="19" hidden="1">#REF!</definedName>
    <definedName name="BLPH21" localSheetId="20" hidden="1">#REF!</definedName>
    <definedName name="BLPH21" hidden="1">#REF!</definedName>
    <definedName name="BLPH22" localSheetId="18" hidden="1">#REF!</definedName>
    <definedName name="BLPH22" localSheetId="19" hidden="1">#REF!</definedName>
    <definedName name="BLPH22" localSheetId="20" hidden="1">#REF!</definedName>
    <definedName name="BLPH22" hidden="1">#REF!</definedName>
    <definedName name="BLPH23" localSheetId="18" hidden="1">#REF!</definedName>
    <definedName name="BLPH23" localSheetId="19" hidden="1">#REF!</definedName>
    <definedName name="BLPH23" localSheetId="20" hidden="1">#REF!</definedName>
    <definedName name="BLPH23" hidden="1">#REF!</definedName>
    <definedName name="BLPH24" localSheetId="18" hidden="1">#REF!</definedName>
    <definedName name="BLPH24" localSheetId="19" hidden="1">#REF!</definedName>
    <definedName name="BLPH24" localSheetId="20" hidden="1">#REF!</definedName>
    <definedName name="BLPH24" hidden="1">#REF!</definedName>
    <definedName name="BLPH25" localSheetId="18" hidden="1">#REF!</definedName>
    <definedName name="BLPH25" localSheetId="19" hidden="1">#REF!</definedName>
    <definedName name="BLPH25" localSheetId="20" hidden="1">#REF!</definedName>
    <definedName name="BLPH25" hidden="1">#REF!</definedName>
    <definedName name="BLPH26" localSheetId="18" hidden="1">#REF!</definedName>
    <definedName name="BLPH26" localSheetId="19" hidden="1">#REF!</definedName>
    <definedName name="BLPH26" localSheetId="20" hidden="1">#REF!</definedName>
    <definedName name="BLPH26" hidden="1">#REF!</definedName>
    <definedName name="BLPH27" localSheetId="18" hidden="1">#REF!</definedName>
    <definedName name="BLPH27" localSheetId="19" hidden="1">#REF!</definedName>
    <definedName name="BLPH27" localSheetId="20" hidden="1">#REF!</definedName>
    <definedName name="BLPH27" hidden="1">#REF!</definedName>
    <definedName name="BLPH28" localSheetId="18" hidden="1">#REF!</definedName>
    <definedName name="BLPH28" localSheetId="19" hidden="1">#REF!</definedName>
    <definedName name="BLPH28" localSheetId="20" hidden="1">#REF!</definedName>
    <definedName name="BLPH28" hidden="1">#REF!</definedName>
    <definedName name="BLPH29" localSheetId="18" hidden="1">#REF!</definedName>
    <definedName name="BLPH29" localSheetId="19" hidden="1">#REF!</definedName>
    <definedName name="BLPH29" localSheetId="20" hidden="1">#REF!</definedName>
    <definedName name="BLPH29" hidden="1">#REF!</definedName>
    <definedName name="BLPH3" localSheetId="18" hidden="1">#REF!</definedName>
    <definedName name="BLPH3" localSheetId="19" hidden="1">#REF!</definedName>
    <definedName name="BLPH3" localSheetId="20" hidden="1">#REF!</definedName>
    <definedName name="BLPH3" hidden="1">#REF!</definedName>
    <definedName name="BLPH30" localSheetId="18" hidden="1">#REF!</definedName>
    <definedName name="BLPH30" localSheetId="19" hidden="1">#REF!</definedName>
    <definedName name="BLPH30" localSheetId="20" hidden="1">#REF!</definedName>
    <definedName name="BLPH30" hidden="1">#REF!</definedName>
    <definedName name="BLPH31" localSheetId="18" hidden="1">#REF!</definedName>
    <definedName name="BLPH31" localSheetId="19" hidden="1">#REF!</definedName>
    <definedName name="BLPH31" localSheetId="20" hidden="1">#REF!</definedName>
    <definedName name="BLPH31" hidden="1">#REF!</definedName>
    <definedName name="BLPH32" localSheetId="18" hidden="1">#REF!</definedName>
    <definedName name="BLPH32" localSheetId="19" hidden="1">#REF!</definedName>
    <definedName name="BLPH32" localSheetId="20" hidden="1">#REF!</definedName>
    <definedName name="BLPH32" hidden="1">#REF!</definedName>
    <definedName name="BLPH33" localSheetId="18" hidden="1">#REF!</definedName>
    <definedName name="BLPH33" localSheetId="19" hidden="1">#REF!</definedName>
    <definedName name="BLPH33" localSheetId="20" hidden="1">#REF!</definedName>
    <definedName name="BLPH33" hidden="1">#REF!</definedName>
    <definedName name="BLPH34" localSheetId="18" hidden="1">#REF!</definedName>
    <definedName name="BLPH34" localSheetId="19" hidden="1">#REF!</definedName>
    <definedName name="BLPH34" localSheetId="20" hidden="1">#REF!</definedName>
    <definedName name="BLPH34" hidden="1">#REF!</definedName>
    <definedName name="BLPH35" localSheetId="18" hidden="1">#REF!</definedName>
    <definedName name="BLPH35" localSheetId="19" hidden="1">#REF!</definedName>
    <definedName name="BLPH35" localSheetId="20" hidden="1">#REF!</definedName>
    <definedName name="BLPH35" hidden="1">#REF!</definedName>
    <definedName name="BLPH36" localSheetId="18" hidden="1">#REF!</definedName>
    <definedName name="BLPH36" localSheetId="19" hidden="1">#REF!</definedName>
    <definedName name="BLPH36" localSheetId="20" hidden="1">#REF!</definedName>
    <definedName name="BLPH36" hidden="1">#REF!</definedName>
    <definedName name="BLPH37" localSheetId="18" hidden="1">#REF!</definedName>
    <definedName name="BLPH37" localSheetId="19" hidden="1">#REF!</definedName>
    <definedName name="BLPH37" localSheetId="20" hidden="1">#REF!</definedName>
    <definedName name="BLPH37" hidden="1">#REF!</definedName>
    <definedName name="BLPH38" localSheetId="18" hidden="1">#REF!</definedName>
    <definedName name="BLPH38" localSheetId="19" hidden="1">#REF!</definedName>
    <definedName name="BLPH38" localSheetId="20" hidden="1">#REF!</definedName>
    <definedName name="BLPH38" hidden="1">#REF!</definedName>
    <definedName name="BLPH39" localSheetId="18" hidden="1">#REF!</definedName>
    <definedName name="BLPH39" localSheetId="19" hidden="1">#REF!</definedName>
    <definedName name="BLPH39" localSheetId="20" hidden="1">#REF!</definedName>
    <definedName name="BLPH39" hidden="1">#REF!</definedName>
    <definedName name="BLPH4" localSheetId="18" hidden="1">#REF!</definedName>
    <definedName name="BLPH4" localSheetId="19" hidden="1">#REF!</definedName>
    <definedName name="BLPH4" localSheetId="20" hidden="1">#REF!</definedName>
    <definedName name="BLPH4" hidden="1">#REF!</definedName>
    <definedName name="BLPH40" localSheetId="18" hidden="1">#REF!</definedName>
    <definedName name="BLPH40" localSheetId="19" hidden="1">#REF!</definedName>
    <definedName name="BLPH40" localSheetId="20" hidden="1">#REF!</definedName>
    <definedName name="BLPH40" hidden="1">#REF!</definedName>
    <definedName name="BLPH41" localSheetId="18" hidden="1">#REF!</definedName>
    <definedName name="BLPH41" localSheetId="19" hidden="1">#REF!</definedName>
    <definedName name="BLPH41" localSheetId="20" hidden="1">#REF!</definedName>
    <definedName name="BLPH41" hidden="1">#REF!</definedName>
    <definedName name="BLPH42" localSheetId="18" hidden="1">#REF!</definedName>
    <definedName name="BLPH42" localSheetId="19" hidden="1">#REF!</definedName>
    <definedName name="BLPH42" localSheetId="20" hidden="1">#REF!</definedName>
    <definedName name="BLPH42" hidden="1">#REF!</definedName>
    <definedName name="BLPH43" localSheetId="18" hidden="1">#REF!</definedName>
    <definedName name="BLPH43" localSheetId="19" hidden="1">#REF!</definedName>
    <definedName name="BLPH43" localSheetId="20" hidden="1">#REF!</definedName>
    <definedName name="BLPH43" hidden="1">#REF!</definedName>
    <definedName name="BLPH44" localSheetId="18" hidden="1">#REF!</definedName>
    <definedName name="BLPH44" localSheetId="19" hidden="1">#REF!</definedName>
    <definedName name="BLPH44" localSheetId="20" hidden="1">#REF!</definedName>
    <definedName name="BLPH44" hidden="1">#REF!</definedName>
    <definedName name="BLPH45" localSheetId="18" hidden="1">#REF!</definedName>
    <definedName name="BLPH45" localSheetId="19" hidden="1">#REF!</definedName>
    <definedName name="BLPH45" localSheetId="20" hidden="1">#REF!</definedName>
    <definedName name="BLPH45" hidden="1">#REF!</definedName>
    <definedName name="BLPH46" localSheetId="18" hidden="1">#REF!</definedName>
    <definedName name="BLPH46" localSheetId="19" hidden="1">#REF!</definedName>
    <definedName name="BLPH46" localSheetId="20" hidden="1">#REF!</definedName>
    <definedName name="BLPH46" hidden="1">#REF!</definedName>
    <definedName name="BLPH47" localSheetId="18" hidden="1">#REF!</definedName>
    <definedName name="BLPH47" localSheetId="19" hidden="1">#REF!</definedName>
    <definedName name="BLPH47" localSheetId="20" hidden="1">#REF!</definedName>
    <definedName name="BLPH47" hidden="1">#REF!</definedName>
    <definedName name="BLPH48" localSheetId="18" hidden="1">#REF!</definedName>
    <definedName name="BLPH48" localSheetId="19" hidden="1">#REF!</definedName>
    <definedName name="BLPH48" hidden="1">#REF!</definedName>
    <definedName name="BLPH49" localSheetId="18" hidden="1">#REF!</definedName>
    <definedName name="BLPH49" localSheetId="19" hidden="1">#REF!</definedName>
    <definedName name="BLPH49" hidden="1">#REF!</definedName>
    <definedName name="BLPH5" localSheetId="18" hidden="1">#REF!</definedName>
    <definedName name="BLPH5" localSheetId="19" hidden="1">#REF!</definedName>
    <definedName name="BLPH5" localSheetId="20" hidden="1">#REF!</definedName>
    <definedName name="BLPH5" hidden="1">#REF!</definedName>
    <definedName name="BLPH50" localSheetId="18" hidden="1">#REF!</definedName>
    <definedName name="BLPH50" localSheetId="19" hidden="1">#REF!</definedName>
    <definedName name="BLPH50" hidden="1">#REF!</definedName>
    <definedName name="BLPH51" localSheetId="18" hidden="1">#REF!</definedName>
    <definedName name="BLPH51" localSheetId="19" hidden="1">#REF!</definedName>
    <definedName name="BLPH51" hidden="1">#REF!</definedName>
    <definedName name="BLPH52" localSheetId="18" hidden="1">#REF!</definedName>
    <definedName name="BLPH52" localSheetId="19" hidden="1">#REF!</definedName>
    <definedName name="BLPH52" hidden="1">#REF!</definedName>
    <definedName name="BLPH53" localSheetId="18" hidden="1">#REF!</definedName>
    <definedName name="BLPH53" localSheetId="19" hidden="1">#REF!</definedName>
    <definedName name="BLPH53" hidden="1">#REF!</definedName>
    <definedName name="BLPH54" localSheetId="18" hidden="1">#REF!</definedName>
    <definedName name="BLPH54" localSheetId="19" hidden="1">#REF!</definedName>
    <definedName name="BLPH54" hidden="1">#REF!</definedName>
    <definedName name="BLPH55" localSheetId="18" hidden="1">#REF!</definedName>
    <definedName name="BLPH55" localSheetId="19" hidden="1">#REF!</definedName>
    <definedName name="BLPH55" hidden="1">#REF!</definedName>
    <definedName name="BLPH56" localSheetId="18" hidden="1">#REF!</definedName>
    <definedName name="BLPH56" localSheetId="19" hidden="1">#REF!</definedName>
    <definedName name="BLPH56" hidden="1">#REF!</definedName>
    <definedName name="BLPH6" localSheetId="18" hidden="1">#REF!</definedName>
    <definedName name="BLPH6" localSheetId="19" hidden="1">#REF!</definedName>
    <definedName name="BLPH6" localSheetId="20" hidden="1">#REF!</definedName>
    <definedName name="BLPH6" hidden="1">#REF!</definedName>
    <definedName name="BLPH7" localSheetId="18" hidden="1">#REF!</definedName>
    <definedName name="BLPH7" localSheetId="19" hidden="1">#REF!</definedName>
    <definedName name="BLPH7" localSheetId="20" hidden="1">#REF!</definedName>
    <definedName name="BLPH7" hidden="1">#REF!</definedName>
    <definedName name="BLPH8" localSheetId="18" hidden="1">#REF!</definedName>
    <definedName name="BLPH8" localSheetId="19" hidden="1">#REF!</definedName>
    <definedName name="BLPH8" localSheetId="20" hidden="1">#REF!</definedName>
    <definedName name="BLPH8" hidden="1">#REF!</definedName>
    <definedName name="BLPH82" localSheetId="18" hidden="1">#REF!</definedName>
    <definedName name="BLPH82" localSheetId="19" hidden="1">#REF!</definedName>
    <definedName name="BLPH82" hidden="1">#REF!</definedName>
    <definedName name="BLPH83" localSheetId="18" hidden="1">#REF!</definedName>
    <definedName name="BLPH83" localSheetId="19" hidden="1">#REF!</definedName>
    <definedName name="BLPH83" hidden="1">#REF!</definedName>
    <definedName name="BLPH9" localSheetId="18" hidden="1">#REF!</definedName>
    <definedName name="BLPH9" localSheetId="19" hidden="1">#REF!</definedName>
    <definedName name="BLPH9" localSheetId="20" hidden="1">#REF!</definedName>
    <definedName name="BLPH9" hidden="1">#REF!</definedName>
    <definedName name="can" localSheetId="18" hidden="1">{#N/A,#N/A,FALSE,"O&amp;M by processes";#N/A,#N/A,FALSE,"Elec Act vs Bud";#N/A,#N/A,FALSE,"G&amp;A";#N/A,#N/A,FALSE,"BGS";#N/A,#N/A,FALSE,"Res Cost"}</definedName>
    <definedName name="can" localSheetId="19" hidden="1">{#N/A,#N/A,FALSE,"O&amp;M by processes";#N/A,#N/A,FALSE,"Elec Act vs Bud";#N/A,#N/A,FALSE,"G&amp;A";#N/A,#N/A,FALSE,"BGS";#N/A,#N/A,FALSE,"Res Cost"}</definedName>
    <definedName name="can" hidden="1">{#N/A,#N/A,FALSE,"O&amp;M by processes";#N/A,#N/A,FALSE,"Elec Act vs Bud";#N/A,#N/A,FALSE,"G&amp;A";#N/A,#N/A,FALSE,"BGS";#N/A,#N/A,FALSE,"Res Cost"}</definedName>
    <definedName name="cancel" localSheetId="18" hidden="1">{"PARTNERS CAPITAL STMT",#N/A,FALSE,"Partners Capital"}</definedName>
    <definedName name="cancel" localSheetId="19" hidden="1">{"PARTNERS CAPITAL STMT",#N/A,FALSE,"Partners Capital"}</definedName>
    <definedName name="cancel" localSheetId="20" hidden="1">{"PARTNERS CAPITAL STMT",#N/A,FALSE,"Partners Capital"}</definedName>
    <definedName name="cancel" hidden="1">{"PARTNERS CAPITAL STMT",#N/A,FALSE,"Partners Capital"}</definedName>
    <definedName name="cancel_1" localSheetId="18" hidden="1">{"PARTNERS CAPITAL STMT",#N/A,FALSE,"Partners Capital"}</definedName>
    <definedName name="cancel_1" localSheetId="19" hidden="1">{"PARTNERS CAPITAL STMT",#N/A,FALSE,"Partners Capital"}</definedName>
    <definedName name="cancel_1" localSheetId="20" hidden="1">{"PARTNERS CAPITAL STMT",#N/A,FALSE,"Partners Capital"}</definedName>
    <definedName name="cancel_1" hidden="1">{"PARTNERS CAPITAL STMT",#N/A,FALSE,"Partners Capital"}</definedName>
    <definedName name="cancel2" localSheetId="18" hidden="1">{"PNLProjDL",#N/A,FALSE,"PROJCO";"PNLParDL",#N/A,FALSE,"Parent"}</definedName>
    <definedName name="cancel2" localSheetId="19" hidden="1">{"PNLProjDL",#N/A,FALSE,"PROJCO";"PNLParDL",#N/A,FALSE,"Parent"}</definedName>
    <definedName name="cancel2" localSheetId="20" hidden="1">{"PNLProjDL",#N/A,FALSE,"PROJCO";"PNLParDL",#N/A,FALSE,"Parent"}</definedName>
    <definedName name="cancel2" hidden="1">{"PNLProjDL",#N/A,FALSE,"PROJCO";"PNLParDL",#N/A,FALSE,"Parent"}</definedName>
    <definedName name="cancel2_1" localSheetId="18" hidden="1">{"PNLProjDL",#N/A,FALSE,"PROJCO";"PNLParDL",#N/A,FALSE,"Parent"}</definedName>
    <definedName name="cancel2_1" localSheetId="19" hidden="1">{"PNLProjDL",#N/A,FALSE,"PROJCO";"PNLParDL",#N/A,FALSE,"Parent"}</definedName>
    <definedName name="cancel2_1" localSheetId="20" hidden="1">{"PNLProjDL",#N/A,FALSE,"PROJCO";"PNLParDL",#N/A,FALSE,"Parent"}</definedName>
    <definedName name="cancel2_1" hidden="1">{"PNLProjDL",#N/A,FALSE,"PROJCO";"PNLParDL",#N/A,FALSE,"Parent"}</definedName>
    <definedName name="cancel3" localSheetId="18" hidden="1">{"Summary",#N/A,FALSE,"MICMULT";"Income Statement",#N/A,FALSE,"MICMULT";"Cash Flows",#N/A,FALSE,"MICMULT"}</definedName>
    <definedName name="cancel3" localSheetId="19" hidden="1">{"Summary",#N/A,FALSE,"MICMULT";"Income Statement",#N/A,FALSE,"MICMULT";"Cash Flows",#N/A,FALSE,"MICMULT"}</definedName>
    <definedName name="cancel3" localSheetId="20" hidden="1">{"Summary",#N/A,FALSE,"MICMULT";"Income Statement",#N/A,FALSE,"MICMULT";"Cash Flows",#N/A,FALSE,"MICMULT"}</definedName>
    <definedName name="cancel3" hidden="1">{"Summary",#N/A,FALSE,"MICMULT";"Income Statement",#N/A,FALSE,"MICMULT";"Cash Flows",#N/A,FALSE,"MICMULT"}</definedName>
    <definedName name="cancel3_1" localSheetId="18" hidden="1">{"Summary",#N/A,FALSE,"MICMULT";"Income Statement",#N/A,FALSE,"MICMULT";"Cash Flows",#N/A,FALSE,"MICMULT"}</definedName>
    <definedName name="cancel3_1" localSheetId="19" hidden="1">{"Summary",#N/A,FALSE,"MICMULT";"Income Statement",#N/A,FALSE,"MICMULT";"Cash Flows",#N/A,FALSE,"MICMULT"}</definedName>
    <definedName name="cancel3_1" localSheetId="20" hidden="1">{"Summary",#N/A,FALSE,"MICMULT";"Income Statement",#N/A,FALSE,"MICMULT";"Cash Flows",#N/A,FALSE,"MICMULT"}</definedName>
    <definedName name="cancel3_1" hidden="1">{"Summary",#N/A,FALSE,"MICMULT";"Income Statement",#N/A,FALSE,"MICMULT";"Cash Flows",#N/A,FALSE,"MICMULT"}</definedName>
    <definedName name="CBWorkbookPriority" hidden="1">-2082472701</definedName>
    <definedName name="ccc" localSheetId="18" hidden="1">{#N/A,#N/A,FALSE,"O&amp;M by processes";#N/A,#N/A,FALSE,"Elec Act vs Bud";#N/A,#N/A,FALSE,"G&amp;A";#N/A,#N/A,FALSE,"BGS";#N/A,#N/A,FALSE,"Res Cost"}</definedName>
    <definedName name="ccc" localSheetId="19"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8" hidden="1">{#N/A,#N/A,FALSE,"O&amp;M by processes";#N/A,#N/A,FALSE,"Elec Act vs Bud";#N/A,#N/A,FALSE,"G&amp;A";#N/A,#N/A,FALSE,"BGS";#N/A,#N/A,FALSE,"Res Cost"}</definedName>
    <definedName name="cccc" localSheetId="19" hidden="1">{#N/A,#N/A,FALSE,"O&amp;M by processes";#N/A,#N/A,FALSE,"Elec Act vs Bud";#N/A,#N/A,FALSE,"G&amp;A";#N/A,#N/A,FALSE,"BGS";#N/A,#N/A,FALSE,"Res Cost"}</definedName>
    <definedName name="cccc" hidden="1">{#N/A,#N/A,FALSE,"O&amp;M by processes";#N/A,#N/A,FALSE,"Elec Act vs Bud";#N/A,#N/A,FALSE,"G&amp;A";#N/A,#N/A,FALSE,"BGS";#N/A,#N/A,FALSE,"Res Cost"}</definedName>
    <definedName name="Consolid" localSheetId="18" hidden="1">{#N/A,#N/A,FALSE,"O&amp;M by processes";#N/A,#N/A,FALSE,"Elec Act vs Bud";#N/A,#N/A,FALSE,"G&amp;A";#N/A,#N/A,FALSE,"BGS";#N/A,#N/A,FALSE,"Res Cost"}</definedName>
    <definedName name="Consolid" localSheetId="19"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8" hidden="1">{#N/A,#N/A,FALSE,"O&amp;M by processes";#N/A,#N/A,FALSE,"Elec Act vs Bud";#N/A,#N/A,FALSE,"G&amp;A";#N/A,#N/A,FALSE,"BGS";#N/A,#N/A,FALSE,"Res Cost"}</definedName>
    <definedName name="Consolidated" localSheetId="19" hidden="1">{#N/A,#N/A,FALSE,"O&amp;M by processes";#N/A,#N/A,FALSE,"Elec Act vs Bud";#N/A,#N/A,FALSE,"G&amp;A";#N/A,#N/A,FALSE,"BGS";#N/A,#N/A,FALSE,"Res Cost"}</definedName>
    <definedName name="Consolidated" hidden="1">{#N/A,#N/A,FALSE,"O&amp;M by processes";#N/A,#N/A,FALSE,"Elec Act vs Bud";#N/A,#N/A,FALSE,"G&amp;A";#N/A,#N/A,FALSE,"BGS";#N/A,#N/A,FALSE,"Res Cost"}</definedName>
    <definedName name="Contr" localSheetId="18" hidden="1">{#N/A,#N/A,FALSE,"Aging Summary";#N/A,#N/A,FALSE,"Ratio Analysis";#N/A,#N/A,FALSE,"Test 120 Day Accts";#N/A,#N/A,FALSE,"Tickmarks"}</definedName>
    <definedName name="Contr" localSheetId="19" hidden="1">{#N/A,#N/A,FALSE,"Aging Summary";#N/A,#N/A,FALSE,"Ratio Analysis";#N/A,#N/A,FALSE,"Test 120 Day Accts";#N/A,#N/A,FALSE,"Tickmarks"}</definedName>
    <definedName name="Contr" hidden="1">{#N/A,#N/A,FALSE,"Aging Summary";#N/A,#N/A,FALSE,"Ratio Analysis";#N/A,#N/A,FALSE,"Test 120 Day Accts";#N/A,#N/A,FALSE,"Tickmarks"}</definedName>
    <definedName name="COO" localSheetId="18" hidden="1">{#N/A,#N/A,FALSE,"Matrix";#N/A,#N/A,FALSE,"Cash Flow";#N/A,#N/A,FALSE,"10 Year Cost Analysis"}</definedName>
    <definedName name="COO" localSheetId="19" hidden="1">{#N/A,#N/A,FALSE,"Matrix";#N/A,#N/A,FALSE,"Cash Flow";#N/A,#N/A,FALSE,"10 Year Cost Analysis"}</definedName>
    <definedName name="COO" hidden="1">{#N/A,#N/A,FALSE,"Matrix";#N/A,#N/A,FALSE,"Cash Flow";#N/A,#N/A,FALSE,"10 Year Cost Analysis"}</definedName>
    <definedName name="Cwvu.GREY_ALL." localSheetId="18" hidden="1">#REF!</definedName>
    <definedName name="Cwvu.GREY_ALL." localSheetId="19" hidden="1">#REF!</definedName>
    <definedName name="Cwvu.GREY_ALL." hidden="1">#REF!</definedName>
    <definedName name="d" localSheetId="18" hidden="1">{"summary1",#N/A,FALSE,"Summary of Values";"summary2",#N/A,FALSE,"Summary of Values";"weighted average returns",#N/A,FALSE,"WACC and WARA";"fixed asset detail",#N/A,FALSE,"Fixed Asset Detail"}</definedName>
    <definedName name="d" localSheetId="19" hidden="1">{"summary1",#N/A,FALSE,"Summary of Values";"summary2",#N/A,FALSE,"Summary of Values";"weighted average returns",#N/A,FALSE,"WACC and WARA";"fixed asset detail",#N/A,FALSE,"Fixed Asset Detail"}</definedName>
    <definedName name="d" localSheetId="20" hidden="1">{"summary1",#N/A,FALSE,"Summary of Values";"summary2",#N/A,FALSE,"Summary of Values";"weighted average returns",#N/A,FALSE,"WACC and WARA";"fixed asset detail",#N/A,FALSE,"Fixed Asset Detail"}</definedName>
    <definedName name="d" hidden="1">{"summary1",#N/A,FALSE,"Summary of Values";"summary2",#N/A,FALSE,"Summary of Values";"weighted average returns",#N/A,FALSE,"WACC and WARA";"fixed asset detail",#N/A,FALSE,"Fixed Asset Detail"}</definedName>
    <definedName name="d_1" localSheetId="18" hidden="1">{"summary1",#N/A,FALSE,"Summary of Values";"summary2",#N/A,FALSE,"Summary of Values";"weighted average returns",#N/A,FALSE,"WACC and WARA";"fixed asset detail",#N/A,FALSE,"Fixed Asset Detail"}</definedName>
    <definedName name="d_1" localSheetId="19" hidden="1">{"summary1",#N/A,FALSE,"Summary of Values";"summary2",#N/A,FALSE,"Summary of Values";"weighted average returns",#N/A,FALSE,"WACC and WARA";"fixed asset detail",#N/A,FALSE,"Fixed Asset Detail"}</definedName>
    <definedName name="d_1" localSheetId="20" hidden="1">{"summary1",#N/A,FALSE,"Summary of Values";"summary2",#N/A,FALSE,"Summary of Values";"weighted average returns",#N/A,FALSE,"WACC and WARA";"fixed asset detail",#N/A,FALSE,"Fixed Asset Detail"}</definedName>
    <definedName name="d_1" hidden="1">{"summary1",#N/A,FALSE,"Summary of Values";"summary2",#N/A,FALSE,"Summary of Values";"weighted average returns",#N/A,FALSE,"WACC and WARA";"fixed asset detail",#N/A,FALSE,"Fixed Asset Detail"}</definedName>
    <definedName name="dada" localSheetId="18" hidden="1">{#N/A,#N/A,FALSE,"O&amp;M by processes";#N/A,#N/A,FALSE,"Elec Act vs Bud";#N/A,#N/A,FALSE,"G&amp;A";#N/A,#N/A,FALSE,"BGS";#N/A,#N/A,FALSE,"Res Cost"}</definedName>
    <definedName name="dada" localSheetId="19" hidden="1">{#N/A,#N/A,FALSE,"O&amp;M by processes";#N/A,#N/A,FALSE,"Elec Act vs Bud";#N/A,#N/A,FALSE,"G&amp;A";#N/A,#N/A,FALSE,"BGS";#N/A,#N/A,FALSE,"Res Cost"}</definedName>
    <definedName name="dada" hidden="1">{#N/A,#N/A,FALSE,"O&amp;M by processes";#N/A,#N/A,FALSE,"Elec Act vs Bud";#N/A,#N/A,FALSE,"G&amp;A";#N/A,#N/A,FALSE,"BGS";#N/A,#N/A,FALSE,"Res Cost"}</definedName>
    <definedName name="delete" localSheetId="18" hidden="1">{"summary",#N/A,FALSE,"PCR DIRECTORY"}</definedName>
    <definedName name="delete" localSheetId="19" hidden="1">{"summary",#N/A,FALSE,"PCR DIRECTORY"}</definedName>
    <definedName name="delete" localSheetId="20" hidden="1">{"summary",#N/A,FALSE,"PCR DIRECTORY"}</definedName>
    <definedName name="delete" hidden="1">{"summary",#N/A,FALSE,"PCR DIRECTORY"}</definedName>
    <definedName name="delete_1" localSheetId="18" hidden="1">{"STMT OF CASH FLOWS",#N/A,FALSE,"Cash Flows Indirect"}</definedName>
    <definedName name="delete_1" localSheetId="19" hidden="1">{"STMT OF CASH FLOWS",#N/A,FALSE,"Cash Flows Indirect"}</definedName>
    <definedName name="delete_1" localSheetId="20" hidden="1">{"STMT OF CASH FLOWS",#N/A,FALSE,"Cash Flows Indirect"}</definedName>
    <definedName name="delete_1" hidden="1">{"STMT OF CASH FLOWS",#N/A,FALSE,"Cash Flows Indirect"}</definedName>
    <definedName name="delete2" localSheetId="18" hidden="1">{"BALANCE SHEET ACCTS",#N/A,TRUE,"Working Trial Balance";"INCOME STMT ACCTS",#N/A,TRUE,"Working Trial Balance"}</definedName>
    <definedName name="delete2" localSheetId="19" hidden="1">{"BALANCE SHEET ACCTS",#N/A,TRUE,"Working Trial Balance";"INCOME STMT ACCTS",#N/A,TRUE,"Working Trial Balance"}</definedName>
    <definedName name="delete2" localSheetId="20" hidden="1">{"BALANCE SHEET ACCTS",#N/A,TRUE,"Working Trial Balance";"INCOME STMT ACCTS",#N/A,TRUE,"Working Trial Balance"}</definedName>
    <definedName name="delete2" hidden="1">{"BALANCE SHEET ACCTS",#N/A,TRUE,"Working Trial Balance";"INCOME STMT ACCTS",#N/A,TRUE,"Working Trial Balance"}</definedName>
    <definedName name="delete2_1" localSheetId="18" hidden="1">{"BALANCE SHEET ACCTS",#N/A,TRUE,"Working Trial Balance";"INCOME STMT ACCTS",#N/A,TRUE,"Working Trial Balance"}</definedName>
    <definedName name="delete2_1" localSheetId="19" hidden="1">{"BALANCE SHEET ACCTS",#N/A,TRUE,"Working Trial Balance";"INCOME STMT ACCTS",#N/A,TRUE,"Working Trial Balance"}</definedName>
    <definedName name="delete2_1" localSheetId="20" hidden="1">{"BALANCE SHEET ACCTS",#N/A,TRUE,"Working Trial Balance";"INCOME STMT ACCTS",#N/A,TRUE,"Working Trial Balance"}</definedName>
    <definedName name="delete2_1" hidden="1">{"BALANCE SHEET ACCTS",#N/A,TRUE,"Working Trial Balance";"INCOME STMT ACCTS",#N/A,TRUE,"Working Trial Balance"}</definedName>
    <definedName name="DepnTrueUp" localSheetId="18" hidden="1">[21]!In [22]!MONTH [23]Contbs!$A$1:$K$92</definedName>
    <definedName name="DepnTrueUp" localSheetId="19" hidden="1">[21]!In [22]!MONTH [23]Contbs!$A$1:$K$92</definedName>
    <definedName name="DepnTrueUp" hidden="1">[21]!In [22]!MONTH [23]Contbs!$A$1:$K$92</definedName>
    <definedName name="DFG" localSheetId="18" hidden="1">{#N/A,#N/A,FALSE,"Assumptions",#N/A;#N/A,FALSE,"N-IS-Sum",#N/A,#N/A;FALSE,"N-St-Sum",#N/A,#N/A,FALSE;"Inc Stmt",#N/A,#N/A,FALSE,"Stats"}</definedName>
    <definedName name="DFG" localSheetId="19" hidden="1">{#N/A,#N/A,FALSE,"Assumptions",#N/A;#N/A,FALSE,"N-IS-Sum",#N/A,#N/A;FALSE,"N-St-Sum",#N/A,#N/A,FALSE;"Inc Stmt",#N/A,#N/A,FALSE,"Stats"}</definedName>
    <definedName name="DFG" hidden="1">{#N/A,#N/A,FALSE,"Assumptions",#N/A;#N/A,FALSE,"N-IS-Sum",#N/A,#N/A;FALSE,"N-St-Sum",#N/A,#N/A,FALSE;"Inc Stmt",#N/A,#N/A,FALSE,"Stats"}</definedName>
    <definedName name="dh" localSheetId="18" hidden="1">{"historical acquirer",#N/A,FALSE,"Historical Performance";"historical target",#N/A,FALSE,"Historical Performance"}</definedName>
    <definedName name="dh" localSheetId="19" hidden="1">{"historical acquirer",#N/A,FALSE,"Historical Performance";"historical target",#N/A,FALSE,"Historical Performance"}</definedName>
    <definedName name="dh" localSheetId="20" hidden="1">{"historical acquirer",#N/A,FALSE,"Historical Performance";"historical target",#N/A,FALSE,"Historical Performance"}</definedName>
    <definedName name="dh" hidden="1">{"historical acquirer",#N/A,FALSE,"Historical Performance";"historical target",#N/A,FALSE,"Historical Performance"}</definedName>
    <definedName name="dh_1" localSheetId="18" hidden="1">{"historical acquirer",#N/A,FALSE,"Historical Performance";"historical target",#N/A,FALSE,"Historical Performance"}</definedName>
    <definedName name="dh_1" localSheetId="19" hidden="1">{"historical acquirer",#N/A,FALSE,"Historical Performance";"historical target",#N/A,FALSE,"Historical Performance"}</definedName>
    <definedName name="dh_1" localSheetId="20" hidden="1">{"historical acquirer",#N/A,FALSE,"Historical Performance";"historical target",#N/A,FALSE,"Historical Performance"}</definedName>
    <definedName name="dh_1" hidden="1">{"historical acquirer",#N/A,FALSE,"Historical Performance";"historical target",#N/A,FALSE,"Historical Performance"}</definedName>
    <definedName name="dkdkdk" localSheetId="18" hidden="1">{#N/A,#N/A,TRUE,"CIN-11";#N/A,#N/A,TRUE,"CIN-13";#N/A,#N/A,TRUE,"CIN-14";#N/A,#N/A,TRUE,"CIN-16";#N/A,#N/A,TRUE,"CIN-17";#N/A,#N/A,TRUE,"CIN-18";#N/A,#N/A,TRUE,"CIN Earnings To Fixed Charges";#N/A,#N/A,TRUE,"CIN Financial Ratios";#N/A,#N/A,TRUE,"CIN-IS";#N/A,#N/A,TRUE,"CIN-BS";#N/A,#N/A,TRUE,"CIN-CS";#N/A,#N/A,TRUE,"Invest In Unconsol Subs"}</definedName>
    <definedName name="dkdkdk" localSheetId="19" hidden="1">{#N/A,#N/A,TRUE,"CIN-11";#N/A,#N/A,TRUE,"CIN-13";#N/A,#N/A,TRUE,"CIN-14";#N/A,#N/A,TRUE,"CIN-16";#N/A,#N/A,TRUE,"CIN-17";#N/A,#N/A,TRUE,"CIN-18";#N/A,#N/A,TRUE,"CIN Earnings To Fixed Charges";#N/A,#N/A,TRUE,"CIN Financial Ratios";#N/A,#N/A,TRUE,"CIN-IS";#N/A,#N/A,TRUE,"CIN-BS";#N/A,#N/A,TRUE,"CIN-CS";#N/A,#N/A,TRUE,"Invest In Unconsol Subs"}</definedName>
    <definedName name="dkdkdk" localSheetId="20"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18" hidden="1">{#N/A,#N/A,TRUE,"CIN-11";#N/A,#N/A,TRUE,"CIN-13";#N/A,#N/A,TRUE,"CIN-14";#N/A,#N/A,TRUE,"CIN-16";#N/A,#N/A,TRUE,"CIN-17";#N/A,#N/A,TRUE,"CIN-18";#N/A,#N/A,TRUE,"CIN Earnings To Fixed Charges";#N/A,#N/A,TRUE,"CIN Financial Ratios";#N/A,#N/A,TRUE,"CIN-IS";#N/A,#N/A,TRUE,"CIN-BS";#N/A,#N/A,TRUE,"CIN-CS";#N/A,#N/A,TRUE,"Invest In Unconsol Subs"}</definedName>
    <definedName name="dkdkdk_1" localSheetId="19" hidden="1">{#N/A,#N/A,TRUE,"CIN-11";#N/A,#N/A,TRUE,"CIN-13";#N/A,#N/A,TRUE,"CIN-14";#N/A,#N/A,TRUE,"CIN-16";#N/A,#N/A,TRUE,"CIN-17";#N/A,#N/A,TRUE,"CIN-18";#N/A,#N/A,TRUE,"CIN Earnings To Fixed Charges";#N/A,#N/A,TRUE,"CIN Financial Ratios";#N/A,#N/A,TRUE,"CIN-IS";#N/A,#N/A,TRUE,"CIN-BS";#N/A,#N/A,TRUE,"CIN-CS";#N/A,#N/A,TRUE,"Invest In Unconsol Subs"}</definedName>
    <definedName name="dkdkdk_1" localSheetId="20"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on_10" localSheetId="18" hidden="1">#REF!</definedName>
    <definedName name="Don_10" localSheetId="19" hidden="1">#REF!</definedName>
    <definedName name="Don_10" hidden="1">#REF!</definedName>
    <definedName name="Don_11" hidden="1">255</definedName>
    <definedName name="Don_12" localSheetId="18" hidden="1">#REF!</definedName>
    <definedName name="Don_12" localSheetId="19" hidden="1">#REF!</definedName>
    <definedName name="Don_12" hidden="1">#REF!</definedName>
    <definedName name="Don_13" localSheetId="18" hidden="1">#REF!</definedName>
    <definedName name="Don_13" localSheetId="19" hidden="1">#REF!</definedName>
    <definedName name="Don_13" hidden="1">#REF!</definedName>
    <definedName name="Don_14" localSheetId="18" hidden="1">#REF!</definedName>
    <definedName name="Don_14" localSheetId="19" hidden="1">#REF!</definedName>
    <definedName name="Don_14" hidden="1">#REF!</definedName>
    <definedName name="don_2" localSheetId="18" hidden="1">#REF!</definedName>
    <definedName name="don_2" localSheetId="19" hidden="1">#REF!</definedName>
    <definedName name="don_2" hidden="1">#REF!</definedName>
    <definedName name="Don_3" localSheetId="18" hidden="1">#REF!</definedName>
    <definedName name="Don_3" localSheetId="19" hidden="1">#REF!</definedName>
    <definedName name="Don_3" hidden="1">#REF!</definedName>
    <definedName name="Don_4" localSheetId="18" hidden="1">#REF!</definedName>
    <definedName name="Don_4" localSheetId="19" hidden="1">#REF!</definedName>
    <definedName name="Don_4" hidden="1">#REF!</definedName>
    <definedName name="Don_5" localSheetId="18" hidden="1">#REF!</definedName>
    <definedName name="Don_5" localSheetId="19" hidden="1">#REF!</definedName>
    <definedName name="Don_5" hidden="1">#REF!</definedName>
    <definedName name="Don_6" localSheetId="18" hidden="1">#REF!</definedName>
    <definedName name="Don_6" localSheetId="19" hidden="1">#REF!</definedName>
    <definedName name="Don_6" hidden="1">#REF!</definedName>
    <definedName name="Don_7" localSheetId="18" hidden="1">#REF!</definedName>
    <definedName name="Don_7" localSheetId="19" hidden="1">#REF!</definedName>
    <definedName name="Don_7" hidden="1">#REF!</definedName>
    <definedName name="Don_8" localSheetId="18" hidden="1">#REF!</definedName>
    <definedName name="Don_8" localSheetId="19" hidden="1">#REF!</definedName>
    <definedName name="Don_8" hidden="1">#REF!</definedName>
    <definedName name="Don_9" localSheetId="18" hidden="1">#REF!</definedName>
    <definedName name="Don_9" localSheetId="19" hidden="1">#REF!</definedName>
    <definedName name="Don_9" hidden="1">#REF!</definedName>
    <definedName name="ds" localSheetId="18" hidden="1">{"balsheet",#N/A,FALSE,"INCOME"}</definedName>
    <definedName name="ds" localSheetId="19" hidden="1">{"balsheet",#N/A,FALSE,"INCOME"}</definedName>
    <definedName name="ds" hidden="1">{"balsheet",#N/A,FALSE,"INCOME"}</definedName>
    <definedName name="dsag" localSheetId="18" hidden="1">{#N/A,#N/A,FALSE,"Budget";#N/A,#N/A,FALSE,"Balance Sheet";#N/A,#N/A,FALSE,"Cash Flow"}</definedName>
    <definedName name="dsag" localSheetId="19" hidden="1">{#N/A,#N/A,FALSE,"Budget";#N/A,#N/A,FALSE,"Balance Sheet";#N/A,#N/A,FALSE,"Cash Flow"}</definedName>
    <definedName name="dsag" localSheetId="20" hidden="1">{#N/A,#N/A,FALSE,"Budget";#N/A,#N/A,FALSE,"Balance Sheet";#N/A,#N/A,FALSE,"Cash Flow"}</definedName>
    <definedName name="dsag" hidden="1">{#N/A,#N/A,FALSE,"Budget";#N/A,#N/A,FALSE,"Balance Sheet";#N/A,#N/A,FALSE,"Cash Flow"}</definedName>
    <definedName name="dsag_1" localSheetId="18" hidden="1">{#N/A,#N/A,FALSE,"Budget";#N/A,#N/A,FALSE,"Balance Sheet";#N/A,#N/A,FALSE,"Cash Flow"}</definedName>
    <definedName name="dsag_1" localSheetId="19" hidden="1">{#N/A,#N/A,FALSE,"Budget";#N/A,#N/A,FALSE,"Balance Sheet";#N/A,#N/A,FALSE,"Cash Flow"}</definedName>
    <definedName name="dsag_1" localSheetId="20" hidden="1">{#N/A,#N/A,FALSE,"Budget";#N/A,#N/A,FALSE,"Balance Sheet";#N/A,#N/A,FALSE,"Cash Flow"}</definedName>
    <definedName name="dsag_1" hidden="1">{#N/A,#N/A,FALSE,"Budget";#N/A,#N/A,FALSE,"Balance Sheet";#N/A,#N/A,FALSE,"Cash Flow"}</definedName>
    <definedName name="duplicate123A" localSheetId="18" hidden="1">#REF!</definedName>
    <definedName name="duplicate123A" localSheetId="19" hidden="1">#REF!</definedName>
    <definedName name="duplicate123A" hidden="1">#REF!</definedName>
    <definedName name="ED" localSheetId="18" hidden="1">{"RECON",#N/A,FALSE,"Allocations"}</definedName>
    <definedName name="ED" localSheetId="19" hidden="1">{"RECON",#N/A,FALSE,"Allocations"}</definedName>
    <definedName name="ED" hidden="1">{"RECON",#N/A,FALSE,"Allocations"}</definedName>
    <definedName name="eeee" localSheetId="18" hidden="1">{#N/A,#N/A,FALSE,"O&amp;M by processes";#N/A,#N/A,FALSE,"Elec Act vs Bud";#N/A,#N/A,FALSE,"G&amp;A";#N/A,#N/A,FALSE,"BGS";#N/A,#N/A,FALSE,"Res Cost"}</definedName>
    <definedName name="eeee" localSheetId="19" hidden="1">{#N/A,#N/A,FALSE,"O&amp;M by processes";#N/A,#N/A,FALSE,"Elec Act vs Bud";#N/A,#N/A,FALSE,"G&amp;A";#N/A,#N/A,FALSE,"BGS";#N/A,#N/A,FALSE,"Res Cost"}</definedName>
    <definedName name="eeee" hidden="1">{#N/A,#N/A,FALSE,"O&amp;M by processes";#N/A,#N/A,FALSE,"Elec Act vs Bud";#N/A,#N/A,FALSE,"G&amp;A";#N/A,#N/A,FALSE,"BGS";#N/A,#N/A,FALSE,"Res Cost"}</definedName>
    <definedName name="End_Bal" localSheetId="18" hidden="1">#REF!</definedName>
    <definedName name="End_Bal" localSheetId="19" hidden="1">#REF!</definedName>
    <definedName name="End_Bal" localSheetId="20" hidden="1">#REF!</definedName>
    <definedName name="End_Bal" hidden="1">#REF!</definedName>
    <definedName name="ER" localSheetId="18" hidden="1">{#N/A,#N/A,FALSE,"Aging Summary";#N/A,#N/A,FALSE,"Ratio Analysis";#N/A,#N/A,FALSE,"Test 120 Day Accts";#N/A,#N/A,FALSE,"Tickmarks"}</definedName>
    <definedName name="ER" localSheetId="19" hidden="1">{#N/A,#N/A,FALSE,"Aging Summary";#N/A,#N/A,FALSE,"Ratio Analysis";#N/A,#N/A,FALSE,"Test 120 Day Accts";#N/A,#N/A,FALSE,"Tickmarks"}</definedName>
    <definedName name="ER" hidden="1">{#N/A,#N/A,FALSE,"Aging Summary";#N/A,#N/A,FALSE,"Ratio Analysis";#N/A,#N/A,FALSE,"Test 120 Day Accts";#N/A,#N/A,FALSE,"Tickmarks"}</definedName>
    <definedName name="errtr" localSheetId="18" hidden="1">{#N/A,#N/A,FALSE,"Summary",#N/A;#N/A,FALSE,"10off&amp;co1,6,tstiplan",#N/A,#N/A;FALSE,"Systems",#N/A,#N/A,FALSE;"7offAct",#N/A,#N/A,FALSE,"3addAct"}</definedName>
    <definedName name="errtr" localSheetId="19" hidden="1">{#N/A,#N/A,FALSE,"Summary",#N/A;#N/A,FALSE,"10off&amp;co1,6,tstiplan",#N/A,#N/A;FALSE,"Systems",#N/A,#N/A,FALSE;"7offAct",#N/A,#N/A,FALSE,"3addAct"}</definedName>
    <definedName name="errtr" hidden="1">{#N/A,#N/A,FALSE,"Summary",#N/A;#N/A,FALSE,"10off&amp;co1,6,tstiplan",#N/A,#N/A;FALSE,"Systems",#N/A,#N/A,FALSE;"7offAct",#N/A,#N/A,FALSE,"3addAct"}</definedName>
    <definedName name="esd" localSheetId="18" hidden="1">{#N/A,#N/A,FALSE;"RF Inc Stmt",#N/A,#N/A;FALSE,"RF-IS-1",#N/A;#N/A,FALSE,"RF-IS-2"}</definedName>
    <definedName name="esd" localSheetId="19" hidden="1">{#N/A,#N/A,FALSE;"RF Inc Stmt",#N/A,#N/A;FALSE,"RF-IS-1",#N/A;#N/A,FALSE,"RF-IS-2"}</definedName>
    <definedName name="esd" hidden="1">{#N/A,#N/A,FALSE;"RF Inc Stmt",#N/A,#N/A;FALSE,"RF-IS-1",#N/A;#N/A,FALSE,"RF-IS-2"}</definedName>
    <definedName name="ev.Calculation" hidden="1">-4135</definedName>
    <definedName name="ev.Initialized" hidden="1">FALSE</definedName>
    <definedName name="EV__LASTREFTIME__" hidden="1">38679.5503587963</definedName>
    <definedName name="f" localSheetId="18" hidden="1">{#N/A,#N/A,FALSE,"changes";#N/A,#N/A,FALSE,"Assumptions";"view1",#N/A,FALSE,"BE Analysis";"view2",#N/A,FALSE,"BE Analysis";#N/A,#N/A,FALSE,"DCF Calculation - Scenario 1";"Dollar",#N/A,FALSE,"Consolidated - Scenario 1";"CS",#N/A,FALSE,"Consolidated - Scenario 1"}</definedName>
    <definedName name="f" localSheetId="19" hidden="1">{#N/A,#N/A,FALSE,"changes";#N/A,#N/A,FALSE,"Assumptions";"view1",#N/A,FALSE,"BE Analysis";"view2",#N/A,FALSE,"BE Analysis";#N/A,#N/A,FALSE,"DCF Calculation - Scenario 1";"Dollar",#N/A,FALSE,"Consolidated - Scenario 1";"CS",#N/A,FALSE,"Consolidated - Scenario 1"}</definedName>
    <definedName name="f" localSheetId="20" hidden="1">{#N/A,#N/A,FALSE,"changes";#N/A,#N/A,FALSE,"Assumptions";"view1",#N/A,FALSE,"BE Analysis";"view2",#N/A,FALSE,"BE Analysis";#N/A,#N/A,FALSE,"DCF Calculation - Scenario 1";"Dollar",#N/A,FALSE,"Consolidated - Scenario 1";"CS",#N/A,FALSE,"Consolidated - Scenario 1"}</definedName>
    <definedName name="f" hidden="1">{#N/A,#N/A,FALSE,"changes";#N/A,#N/A,FALSE,"Assumptions";"view1",#N/A,FALSE,"BE Analysis";"view2",#N/A,FALSE,"BE Analysis";#N/A,#N/A,FALSE,"DCF Calculation - Scenario 1";"Dollar",#N/A,FALSE,"Consolidated - Scenario 1";"CS",#N/A,FALSE,"Consolidated - Scenario 1"}</definedName>
    <definedName name="f_1" localSheetId="18" hidden="1">{#N/A,#N/A,FALSE,"changes";#N/A,#N/A,FALSE,"Assumptions";"view1",#N/A,FALSE,"BE Analysis";"view2",#N/A,FALSE,"BE Analysis";#N/A,#N/A,FALSE,"DCF Calculation - Scenario 1";"Dollar",#N/A,FALSE,"Consolidated - Scenario 1";"CS",#N/A,FALSE,"Consolidated - Scenario 1"}</definedName>
    <definedName name="f_1" localSheetId="19" hidden="1">{#N/A,#N/A,FALSE,"changes";#N/A,#N/A,FALSE,"Assumptions";"view1",#N/A,FALSE,"BE Analysis";"view2",#N/A,FALSE,"BE Analysis";#N/A,#N/A,FALSE,"DCF Calculation - Scenario 1";"Dollar",#N/A,FALSE,"Consolidated - Scenario 1";"CS",#N/A,FALSE,"Consolidated - Scenario 1"}</definedName>
    <definedName name="f_1" localSheetId="20" hidden="1">{#N/A,#N/A,FALSE,"changes";#N/A,#N/A,FALSE,"Assumptions";"view1",#N/A,FALSE,"BE Analysis";"view2",#N/A,FALSE,"BE Analysis";#N/A,#N/A,FALSE,"DCF Calculation - Scenario 1";"Dollar",#N/A,FALSE,"Consolidated - Scenario 1";"CS",#N/A,FALSE,"Consolidated - Scenario 1"}</definedName>
    <definedName name="f_1" hidden="1">{#N/A,#N/A,FALSE,"changes";#N/A,#N/A,FALSE,"Assumptions";"view1",#N/A,FALSE,"BE Analysis";"view2",#N/A,FALSE,"BE Analysis";#N/A,#N/A,FALSE,"DCF Calculation - Scenario 1";"Dollar",#N/A,FALSE,"Consolidated - Scenario 1";"CS",#N/A,FALSE,"Consolidated - Scenario 1"}</definedName>
    <definedName name="ff" localSheetId="18" hidden="1">{#N/A,#N/A,FALSE,"Land";#N/A,#N/A,FALSE,"Cost Analysis";"Summary",#N/A,FALSE,"Equipment"}</definedName>
    <definedName name="ff" localSheetId="19" hidden="1">{#N/A,#N/A,FALSE,"Land";#N/A,#N/A,FALSE,"Cost Analysis";"Summary",#N/A,FALSE,"Equipment"}</definedName>
    <definedName name="ff" hidden="1">{#N/A,#N/A,FALSE,"Land";#N/A,#N/A,FALSE,"Cost Analysis";"Summary",#N/A,FALSE,"Equipment"}</definedName>
    <definedName name="fgfk" hidden="1">'[25]1601 Detail information'!$H$130:$H$162</definedName>
    <definedName name="finance" localSheetId="18" hidden="1">{#N/A,#N/A,TRUE,"CIN-11";#N/A,#N/A,TRUE,"CIN-13";#N/A,#N/A,TRUE,"CIN-14";#N/A,#N/A,TRUE,"CIN-16";#N/A,#N/A,TRUE,"CIN-17";#N/A,#N/A,TRUE,"CIN-18";#N/A,#N/A,TRUE,"CIN Earnings To Fixed Charges";#N/A,#N/A,TRUE,"CIN Financial Ratios";#N/A,#N/A,TRUE,"CIN-IS";#N/A,#N/A,TRUE,"CIN-BS";#N/A,#N/A,TRUE,"CIN-CS";#N/A,#N/A,TRUE,"Invest In Unconsol Subs"}</definedName>
    <definedName name="finance" localSheetId="19" hidden="1">{#N/A,#N/A,TRUE,"CIN-11";#N/A,#N/A,TRUE,"CIN-13";#N/A,#N/A,TRUE,"CIN-14";#N/A,#N/A,TRUE,"CIN-16";#N/A,#N/A,TRUE,"CIN-17";#N/A,#N/A,TRUE,"CIN-18";#N/A,#N/A,TRUE,"CIN Earnings To Fixed Charges";#N/A,#N/A,TRUE,"CIN Financial Ratios";#N/A,#N/A,TRUE,"CIN-IS";#N/A,#N/A,TRUE,"CIN-BS";#N/A,#N/A,TRUE,"CIN-CS";#N/A,#N/A,TRUE,"Invest In Unconsol Subs"}</definedName>
    <definedName name="finance" localSheetId="20"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1" localSheetId="18" hidden="1">{#N/A,#N/A,TRUE,"CIN-11";#N/A,#N/A,TRUE,"CIN-13";#N/A,#N/A,TRUE,"CIN-14";#N/A,#N/A,TRUE,"CIN-16";#N/A,#N/A,TRUE,"CIN-17";#N/A,#N/A,TRUE,"CIN-18";#N/A,#N/A,TRUE,"CIN Earnings To Fixed Charges";#N/A,#N/A,TRUE,"CIN Financial Ratios";#N/A,#N/A,TRUE,"CIN-IS";#N/A,#N/A,TRUE,"CIN-BS";#N/A,#N/A,TRUE,"CIN-CS";#N/A,#N/A,TRUE,"Invest In Unconsol Subs"}</definedName>
    <definedName name="finance_1" localSheetId="19" hidden="1">{#N/A,#N/A,TRUE,"CIN-11";#N/A,#N/A,TRUE,"CIN-13";#N/A,#N/A,TRUE,"CIN-14";#N/A,#N/A,TRUE,"CIN-16";#N/A,#N/A,TRUE,"CIN-17";#N/A,#N/A,TRUE,"CIN-18";#N/A,#N/A,TRUE,"CIN Earnings To Fixed Charges";#N/A,#N/A,TRUE,"CIN Financial Ratios";#N/A,#N/A,TRUE,"CIN-IS";#N/A,#N/A,TRUE,"CIN-BS";#N/A,#N/A,TRUE,"CIN-CS";#N/A,#N/A,TRUE,"Invest In Unconsol Subs"}</definedName>
    <definedName name="finance_1" localSheetId="20"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rf" localSheetId="18" hidden="1">{#N/A,#N/A,FALSE,"RECAP";#N/A,#N/A,FALSE,"CW_B";#N/A,#N/A,FALSE,"CW_M";#N/A,#N/A,FALSE,"CW_E";#N/A,#N/A,FALSE,"CW_F";#N/A,#N/A,FALSE,"FC_B";#N/A,#N/A,FALSE,"FC_M";#N/A,#N/A,FALSE,"FC_E";#N/A,#N/A,FALSE,"FC_F";#N/A,#N/A,FALSE,"CS"}</definedName>
    <definedName name="frf" localSheetId="19" hidden="1">{#N/A,#N/A,FALSE,"RECAP";#N/A,#N/A,FALSE,"CW_B";#N/A,#N/A,FALSE,"CW_M";#N/A,#N/A,FALSE,"CW_E";#N/A,#N/A,FALSE,"CW_F";#N/A,#N/A,FALSE,"FC_B";#N/A,#N/A,FALSE,"FC_M";#N/A,#N/A,FALSE,"FC_E";#N/A,#N/A,FALSE,"FC_F";#N/A,#N/A,FALSE,"CS"}</definedName>
    <definedName name="frf" localSheetId="20" hidden="1">{#N/A,#N/A,FALSE,"RECAP";#N/A,#N/A,FALSE,"CW_B";#N/A,#N/A,FALSE,"CW_M";#N/A,#N/A,FALSE,"CW_E";#N/A,#N/A,FALSE,"CW_F";#N/A,#N/A,FALSE,"FC_B";#N/A,#N/A,FALSE,"FC_M";#N/A,#N/A,FALSE,"FC_E";#N/A,#N/A,FALSE,"FC_F";#N/A,#N/A,FALSE,"CS"}</definedName>
    <definedName name="frf" hidden="1">{#N/A,#N/A,FALSE,"RECAP";#N/A,#N/A,FALSE,"CW_B";#N/A,#N/A,FALSE,"CW_M";#N/A,#N/A,FALSE,"CW_E";#N/A,#N/A,FALSE,"CW_F";#N/A,#N/A,FALSE,"FC_B";#N/A,#N/A,FALSE,"FC_M";#N/A,#N/A,FALSE,"FC_E";#N/A,#N/A,FALSE,"FC_F";#N/A,#N/A,FALSE,"CS"}</definedName>
    <definedName name="FT" localSheetId="18" hidden="1">{#N/A,#N/A,FALSE,"Detail";#N/A,#N/A,FALSE,"10019";#N/A,#N/A,FALSE,"10001 JE";#N/A,#N/A,FALSE,"10004 JE";#N/A,#N/A,FALSE,"10014 JE";#N/A,#N/A,FALSE,"10017 JE";#N/A,#N/A,FALSE,"66101 JE";#N/A,#N/A,FALSE,"21001 JE";#N/A,#N/A,FALSE,"21002 JE";#N/A,#N/A,FALSE,"21003 JE";#N/A,#N/A,FALSE,"21004 JE";#N/A,#N/A,FALSE,"66001 JE"}</definedName>
    <definedName name="FT" localSheetId="19" hidden="1">{#N/A,#N/A,FALSE,"Detail";#N/A,#N/A,FALSE,"10019";#N/A,#N/A,FALSE,"10001 JE";#N/A,#N/A,FALSE,"10004 JE";#N/A,#N/A,FALSE,"10014 JE";#N/A,#N/A,FALSE,"10017 JE";#N/A,#N/A,FALSE,"66101 JE";#N/A,#N/A,FALSE,"21001 JE";#N/A,#N/A,FALSE,"21002 JE";#N/A,#N/A,FALSE,"21003 JE";#N/A,#N/A,FALSE,"21004 JE";#N/A,#N/A,FALSE,"66001 JE"}</definedName>
    <definedName name="FT" localSheetId="20" hidden="1">{#N/A,#N/A,FALSE,"Detail";#N/A,#N/A,FALSE,"10019";#N/A,#N/A,FALSE,"10001 JE";#N/A,#N/A,FALSE,"10004 JE";#N/A,#N/A,FALSE,"10014 JE";#N/A,#N/A,FALSE,"10017 JE";#N/A,#N/A,FALSE,"66101 JE";#N/A,#N/A,FALSE,"21001 JE";#N/A,#N/A,FALSE,"21002 JE";#N/A,#N/A,FALSE,"21003 JE";#N/A,#N/A,FALSE,"21004 JE";#N/A,#N/A,FALSE,"66001 JE"}</definedName>
    <definedName name="FT" hidden="1">{#N/A,#N/A,FALSE,"Detail";#N/A,#N/A,FALSE,"10019";#N/A,#N/A,FALSE,"10001 JE";#N/A,#N/A,FALSE,"10004 JE";#N/A,#N/A,FALSE,"10014 JE";#N/A,#N/A,FALSE,"10017 JE";#N/A,#N/A,FALSE,"66101 JE";#N/A,#N/A,FALSE,"21001 JE";#N/A,#N/A,FALSE,"21002 JE";#N/A,#N/A,FALSE,"21003 JE";#N/A,#N/A,FALSE,"21004 JE";#N/A,#N/A,FALSE,"66001 JE"}</definedName>
    <definedName name="fuckface" localSheetId="18" hidden="1">{#N/A,#N/A,FALSE,"Assumptions";#N/A,#N/A,FALSE,"Impact Assumptions";#N/A,#N/A,FALSE,"10-Yr - detail";#N/A,#N/A,FALSE,"1,5,10 yr comp";#N/A,#N/A,FALSE,"Lse-Exp.";#N/A,#N/A,FALSE,"Rent Roll";#N/A,#N/A,FALSE,"Historical (2)";#N/A,#N/A,FALSE,"RET's";#N/A,#N/A,FALSE,"Lease Rollover"}</definedName>
    <definedName name="fuckface" localSheetId="19" hidden="1">{#N/A,#N/A,FALSE,"Assumptions";#N/A,#N/A,FALSE,"Impact Assumptions";#N/A,#N/A,FALSE,"10-Yr - detail";#N/A,#N/A,FALSE,"1,5,10 yr comp";#N/A,#N/A,FALSE,"Lse-Exp.";#N/A,#N/A,FALSE,"Rent Roll";#N/A,#N/A,FALSE,"Historical (2)";#N/A,#N/A,FALSE,"RET's";#N/A,#N/A,FALSE,"Lease Rollover"}</definedName>
    <definedName name="fuckface" hidden="1">{#N/A,#N/A,FALSE,"Assumptions";#N/A,#N/A,FALSE,"Impact Assumptions";#N/A,#N/A,FALSE,"10-Yr - detail";#N/A,#N/A,FALSE,"1,5,10 yr comp";#N/A,#N/A,FALSE,"Lse-Exp.";#N/A,#N/A,FALSE,"Rent Roll";#N/A,#N/A,FALSE,"Historical (2)";#N/A,#N/A,FALSE,"RET's";#N/A,#N/A,FALSE,"Lease Rollover"}</definedName>
    <definedName name="fuelco_wrn.test1." localSheetId="18" hidden="1">{"Income Statement",#N/A,FALSE,"CFMODEL";"Balance Sheet",#N/A,FALSE,"CFMODEL"}</definedName>
    <definedName name="fuelco_wrn.test1." localSheetId="19" hidden="1">{"Income Statement",#N/A,FALSE,"CFMODEL";"Balance Sheet",#N/A,FALSE,"CFMODEL"}</definedName>
    <definedName name="fuelco_wrn.test1." localSheetId="20" hidden="1">{"Income Statement",#N/A,FALSE,"CFMODEL";"Balance Sheet",#N/A,FALSE,"CFMODEL"}</definedName>
    <definedName name="fuelco_wrn.test1." hidden="1">{"Income Statement",#N/A,FALSE,"CFMODEL";"Balance Sheet",#N/A,FALSE,"CFMODEL"}</definedName>
    <definedName name="fuelco_wrn.test1._1" localSheetId="18" hidden="1">{"Income Statement",#N/A,FALSE,"CFMODEL";"Balance Sheet",#N/A,FALSE,"CFMODEL"}</definedName>
    <definedName name="fuelco_wrn.test1._1" localSheetId="19" hidden="1">{"Income Statement",#N/A,FALSE,"CFMODEL";"Balance Sheet",#N/A,FALSE,"CFMODEL"}</definedName>
    <definedName name="fuelco_wrn.test1._1" localSheetId="20" hidden="1">{"Income Statement",#N/A,FALSE,"CFMODEL";"Balance Sheet",#N/A,FALSE,"CFMODEL"}</definedName>
    <definedName name="fuelco_wrn.test1._1" hidden="1">{"Income Statement",#N/A,FALSE,"CFMODEL";"Balance Sheet",#N/A,FALSE,"CFMODEL"}</definedName>
    <definedName name="fuelco_wrn.test2." localSheetId="18" hidden="1">{"SourcesUses",#N/A,TRUE,"CFMODEL";"TransOverview",#N/A,TRUE,"CFMODEL"}</definedName>
    <definedName name="fuelco_wrn.test2." localSheetId="19" hidden="1">{"SourcesUses",#N/A,TRUE,"CFMODEL";"TransOverview",#N/A,TRUE,"CFMODEL"}</definedName>
    <definedName name="fuelco_wrn.test2." localSheetId="20" hidden="1">{"SourcesUses",#N/A,TRUE,"CFMODEL";"TransOverview",#N/A,TRUE,"CFMODEL"}</definedName>
    <definedName name="fuelco_wrn.test2." hidden="1">{"SourcesUses",#N/A,TRUE,"CFMODEL";"TransOverview",#N/A,TRUE,"CFMODEL"}</definedName>
    <definedName name="fuelco_wrn.test2._1" localSheetId="18" hidden="1">{"SourcesUses",#N/A,TRUE,"CFMODEL";"TransOverview",#N/A,TRUE,"CFMODEL"}</definedName>
    <definedName name="fuelco_wrn.test2._1" localSheetId="19" hidden="1">{"SourcesUses",#N/A,TRUE,"CFMODEL";"TransOverview",#N/A,TRUE,"CFMODEL"}</definedName>
    <definedName name="fuelco_wrn.test2._1" localSheetId="20" hidden="1">{"SourcesUses",#N/A,TRUE,"CFMODEL";"TransOverview",#N/A,TRUE,"CFMODEL"}</definedName>
    <definedName name="fuelco_wrn.test2._1" hidden="1">{"SourcesUses",#N/A,TRUE,"CFMODEL";"TransOverview",#N/A,TRUE,"CFMODEL"}</definedName>
    <definedName name="fuelco_wrn.test3." localSheetId="18" hidden="1">{"SourcesUses",#N/A,TRUE,#N/A;"TransOverview",#N/A,TRUE,"CFMODEL"}</definedName>
    <definedName name="fuelco_wrn.test3." localSheetId="19" hidden="1">{"SourcesUses",#N/A,TRUE,#N/A;"TransOverview",#N/A,TRUE,"CFMODEL"}</definedName>
    <definedName name="fuelco_wrn.test3." localSheetId="20" hidden="1">{"SourcesUses",#N/A,TRUE,#N/A;"TransOverview",#N/A,TRUE,"CFMODEL"}</definedName>
    <definedName name="fuelco_wrn.test3." hidden="1">{"SourcesUses",#N/A,TRUE,#N/A;"TransOverview",#N/A,TRUE,"CFMODEL"}</definedName>
    <definedName name="fuelco_wrn.test3._1" localSheetId="18" hidden="1">{"SourcesUses",#N/A,TRUE,#N/A;"TransOverview",#N/A,TRUE,"CFMODEL"}</definedName>
    <definedName name="fuelco_wrn.test3._1" localSheetId="19" hidden="1">{"SourcesUses",#N/A,TRUE,#N/A;"TransOverview",#N/A,TRUE,"CFMODEL"}</definedName>
    <definedName name="fuelco_wrn.test3._1" localSheetId="20" hidden="1">{"SourcesUses",#N/A,TRUE,#N/A;"TransOverview",#N/A,TRUE,"CFMODEL"}</definedName>
    <definedName name="fuelco_wrn.test3._1" hidden="1">{"SourcesUses",#N/A,TRUE,#N/A;"TransOverview",#N/A,TRUE,"CFMODEL"}</definedName>
    <definedName name="fuelco_wrn.test4." localSheetId="18" hidden="1">{"SourcesUses",#N/A,TRUE,"FundsFlow";"TransOverview",#N/A,TRUE,"FundsFlow"}</definedName>
    <definedName name="fuelco_wrn.test4." localSheetId="19" hidden="1">{"SourcesUses",#N/A,TRUE,"FundsFlow";"TransOverview",#N/A,TRUE,"FundsFlow"}</definedName>
    <definedName name="fuelco_wrn.test4." localSheetId="20" hidden="1">{"SourcesUses",#N/A,TRUE,"FundsFlow";"TransOverview",#N/A,TRUE,"FundsFlow"}</definedName>
    <definedName name="fuelco_wrn.test4." hidden="1">{"SourcesUses",#N/A,TRUE,"FundsFlow";"TransOverview",#N/A,TRUE,"FundsFlow"}</definedName>
    <definedName name="fuelco_wrn.test4._1" localSheetId="18" hidden="1">{"SourcesUses",#N/A,TRUE,"FundsFlow";"TransOverview",#N/A,TRUE,"FundsFlow"}</definedName>
    <definedName name="fuelco_wrn.test4._1" localSheetId="19" hidden="1">{"SourcesUses",#N/A,TRUE,"FundsFlow";"TransOverview",#N/A,TRUE,"FundsFlow"}</definedName>
    <definedName name="fuelco_wrn.test4._1" localSheetId="20" hidden="1">{"SourcesUses",#N/A,TRUE,"FundsFlow";"TransOverview",#N/A,TRUE,"FundsFlow"}</definedName>
    <definedName name="fuelco_wrn.test4._1" hidden="1">{"SourcesUses",#N/A,TRUE,"FundsFlow";"TransOverview",#N/A,TRUE,"FundsFlow"}</definedName>
    <definedName name="gilb.wrn.test2." localSheetId="18" hidden="1">{"SourcesUses",#N/A,TRUE,"CFMODEL";"TransOverview",#N/A,TRUE,"CFMODEL"}</definedName>
    <definedName name="gilb.wrn.test2." localSheetId="19" hidden="1">{"SourcesUses",#N/A,TRUE,"CFMODEL";"TransOverview",#N/A,TRUE,"CFMODEL"}</definedName>
    <definedName name="gilb.wrn.test2." localSheetId="20" hidden="1">{"SourcesUses",#N/A,TRUE,"CFMODEL";"TransOverview",#N/A,TRUE,"CFMODEL"}</definedName>
    <definedName name="gilb.wrn.test2." hidden="1">{"SourcesUses",#N/A,TRUE,"CFMODEL";"TransOverview",#N/A,TRUE,"CFMODEL"}</definedName>
    <definedName name="gilb.wrn.test2._1" localSheetId="18" hidden="1">{"SourcesUses",#N/A,TRUE,"CFMODEL";"TransOverview",#N/A,TRUE,"CFMODEL"}</definedName>
    <definedName name="gilb.wrn.test2._1" localSheetId="19" hidden="1">{"SourcesUses",#N/A,TRUE,"CFMODEL";"TransOverview",#N/A,TRUE,"CFMODEL"}</definedName>
    <definedName name="gilb.wrn.test2._1" localSheetId="20" hidden="1">{"SourcesUses",#N/A,TRUE,"CFMODEL";"TransOverview",#N/A,TRUE,"CFMODEL"}</definedName>
    <definedName name="gilb.wrn.test2._1" hidden="1">{"SourcesUses",#N/A,TRUE,"CFMODEL";"TransOverview",#N/A,TRUE,"CFMODEL"}</definedName>
    <definedName name="gilb.wrn.test3." localSheetId="18" hidden="1">{"SourcesUses",#N/A,TRUE,#N/A;"TransOverview",#N/A,TRUE,"CFMODEL"}</definedName>
    <definedName name="gilb.wrn.test3." localSheetId="19" hidden="1">{"SourcesUses",#N/A,TRUE,#N/A;"TransOverview",#N/A,TRUE,"CFMODEL"}</definedName>
    <definedName name="gilb.wrn.test3." localSheetId="20" hidden="1">{"SourcesUses",#N/A,TRUE,#N/A;"TransOverview",#N/A,TRUE,"CFMODEL"}</definedName>
    <definedName name="gilb.wrn.test3." hidden="1">{"SourcesUses",#N/A,TRUE,#N/A;"TransOverview",#N/A,TRUE,"CFMODEL"}</definedName>
    <definedName name="gilb.wrn.test3._1" localSheetId="18" hidden="1">{"SourcesUses",#N/A,TRUE,#N/A;"TransOverview",#N/A,TRUE,"CFMODEL"}</definedName>
    <definedName name="gilb.wrn.test3._1" localSheetId="19" hidden="1">{"SourcesUses",#N/A,TRUE,#N/A;"TransOverview",#N/A,TRUE,"CFMODEL"}</definedName>
    <definedName name="gilb.wrn.test3._1" localSheetId="20" hidden="1">{"SourcesUses",#N/A,TRUE,#N/A;"TransOverview",#N/A,TRUE,"CFMODEL"}</definedName>
    <definedName name="gilb.wrn.test3._1" hidden="1">{"SourcesUses",#N/A,TRUE,#N/A;"TransOverview",#N/A,TRUE,"CFMODEL"}</definedName>
    <definedName name="gilb.wrn.test4." localSheetId="18" hidden="1">{"SourcesUses",#N/A,TRUE,"FundsFlow";"TransOverview",#N/A,TRUE,"FundsFlow"}</definedName>
    <definedName name="gilb.wrn.test4." localSheetId="19" hidden="1">{"SourcesUses",#N/A,TRUE,"FundsFlow";"TransOverview",#N/A,TRUE,"FundsFlow"}</definedName>
    <definedName name="gilb.wrn.test4." localSheetId="20" hidden="1">{"SourcesUses",#N/A,TRUE,"FundsFlow";"TransOverview",#N/A,TRUE,"FundsFlow"}</definedName>
    <definedName name="gilb.wrn.test4." hidden="1">{"SourcesUses",#N/A,TRUE,"FundsFlow";"TransOverview",#N/A,TRUE,"FundsFlow"}</definedName>
    <definedName name="gilb.wrn.test4._1" localSheetId="18" hidden="1">{"SourcesUses",#N/A,TRUE,"FundsFlow";"TransOverview",#N/A,TRUE,"FundsFlow"}</definedName>
    <definedName name="gilb.wrn.test4._1" localSheetId="19" hidden="1">{"SourcesUses",#N/A,TRUE,"FundsFlow";"TransOverview",#N/A,TRUE,"FundsFlow"}</definedName>
    <definedName name="gilb.wrn.test4._1" localSheetId="20" hidden="1">{"SourcesUses",#N/A,TRUE,"FundsFlow";"TransOverview",#N/A,TRUE,"FundsFlow"}</definedName>
    <definedName name="gilb.wrn.test4._1" hidden="1">{"SourcesUses",#N/A,TRUE,"FundsFlow";"TransOverview",#N/A,TRUE,"FundsFlow"}</definedName>
    <definedName name="gilb_wrn.test1" localSheetId="18" hidden="1">{"Income Statement",#N/A,FALSE,"CFMODEL";"Balance Sheet",#N/A,FALSE,"CFMODEL"}</definedName>
    <definedName name="gilb_wrn.test1" localSheetId="19" hidden="1">{"Income Statement",#N/A,FALSE,"CFMODEL";"Balance Sheet",#N/A,FALSE,"CFMODEL"}</definedName>
    <definedName name="gilb_wrn.test1" localSheetId="20" hidden="1">{"Income Statement",#N/A,FALSE,"CFMODEL";"Balance Sheet",#N/A,FALSE,"CFMODEL"}</definedName>
    <definedName name="gilb_wrn.test1" hidden="1">{"Income Statement",#N/A,FALSE,"CFMODEL";"Balance Sheet",#N/A,FALSE,"CFMODEL"}</definedName>
    <definedName name="gilb_wrn.test1_1" localSheetId="18" hidden="1">{"Income Statement",#N/A,FALSE,"CFMODEL";"Balance Sheet",#N/A,FALSE,"CFMODEL"}</definedName>
    <definedName name="gilb_wrn.test1_1" localSheetId="19" hidden="1">{"Income Statement",#N/A,FALSE,"CFMODEL";"Balance Sheet",#N/A,FALSE,"CFMODEL"}</definedName>
    <definedName name="gilb_wrn.test1_1" localSheetId="20" hidden="1">{"Income Statement",#N/A,FALSE,"CFMODEL";"Balance Sheet",#N/A,FALSE,"CFMODEL"}</definedName>
    <definedName name="gilb_wrn.test1_1" hidden="1">{"Income Statement",#N/A,FALSE,"CFMODEL";"Balance Sheet",#N/A,FALSE,"CFMODEL"}</definedName>
    <definedName name="gIsBlank" localSheetId="18" hidden="1">ISBLANK([21]!gIsRef)</definedName>
    <definedName name="gIsBlank" localSheetId="19" hidden="1">ISBLANK(gIsRef)</definedName>
    <definedName name="gIsBlank" hidden="1">ISBLANK(gIsRef)</definedName>
    <definedName name="gIsError" localSheetId="18" hidden="1">ISERROR([21]!gIsRef)</definedName>
    <definedName name="gIsError" localSheetId="19" hidden="1">ISERROR(gIsRef)</definedName>
    <definedName name="gIsError" hidden="1">ISERROR(gIsRef)</definedName>
    <definedName name="gIsInPrintArea" localSheetId="18" hidden="1">NOT(ISERROR([21]!gIsRef !Print_Area))</definedName>
    <definedName name="gIsInPrintArea" localSheetId="19" hidden="1">NOT(ISERROR(gIsRef !Print_Area))</definedName>
    <definedName name="gIsInPrintArea" hidden="1">NOT(ISERROR(gIsRef !Print_Area))</definedName>
    <definedName name="gIsInPrintTitles" localSheetId="18" hidden="1">NOT(ISERROR([21]!gIsRef !Print_Titles))</definedName>
    <definedName name="gIsInPrintTitles" localSheetId="19" hidden="1">NOT(ISERROR(gIsRef !Print_Titles))</definedName>
    <definedName name="gIsInPrintTitles" hidden="1">NOT(ISERROR(gIsRef !Print_Titles))</definedName>
    <definedName name="gIsNumber" localSheetId="18" hidden="1">ISNUMBER([21]!gIsRef)</definedName>
    <definedName name="gIsNumber" localSheetId="19" hidden="1">ISNUMBER(gIsRef)</definedName>
    <definedName name="gIsNumber" hidden="1">ISNUMBER(gIsRef)</definedName>
    <definedName name="gIsPreviousSheet" localSheetId="18" hidden="1">PrevShtCellValue([21]!gIsRef)&lt;&gt;[21]!gIsRef</definedName>
    <definedName name="gIsPreviousSheet" localSheetId="19" hidden="1">PrevShtCellValue(gIsRef)&lt;&gt;gIsRef</definedName>
    <definedName name="gIsPreviousSheet" hidden="1">PrevShtCellValue(gIsRef)&lt;&gt;gIsRef</definedName>
    <definedName name="gIsRef" hidden="1">INDIRECT("rc",FALSE)</definedName>
    <definedName name="gIsText" localSheetId="18" hidden="1">ISTEXT([21]!gIsRef)</definedName>
    <definedName name="gIsText" localSheetId="19" hidden="1">ISTEXT(gIsRef)</definedName>
    <definedName name="gIsText" hidden="1">ISTEXT(gIsRef)</definedName>
    <definedName name="gita" localSheetId="18" hidden="1">{#N/A,#N/A,FALSE,"O&amp;M by processes";#N/A,#N/A,FALSE,"Elec Act vs Bud";#N/A,#N/A,FALSE,"G&amp;A";#N/A,#N/A,FALSE,"BGS";#N/A,#N/A,FALSE,"Res Cost"}</definedName>
    <definedName name="gita" localSheetId="19"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8" hidden="1">{#N/A,#N/A,FALSE,"O&amp;M by processes";#N/A,#N/A,FALSE,"Elec Act vs Bud";#N/A,#N/A,FALSE,"G&amp;A";#N/A,#N/A,FALSE,"BGS";#N/A,#N/A,FALSE,"Res Cost"}</definedName>
    <definedName name="gitah" localSheetId="19" hidden="1">{#N/A,#N/A,FALSE,"O&amp;M by processes";#N/A,#N/A,FALSE,"Elec Act vs Bud";#N/A,#N/A,FALSE,"G&amp;A";#N/A,#N/A,FALSE,"BGS";#N/A,#N/A,FALSE,"Res Cost"}</definedName>
    <definedName name="gitah" hidden="1">{#N/A,#N/A,FALSE,"O&amp;M by processes";#N/A,#N/A,FALSE,"Elec Act vs Bud";#N/A,#N/A,FALSE,"G&amp;A";#N/A,#N/A,FALSE,"BGS";#N/A,#N/A,FALSE,"Res Cost"}</definedName>
    <definedName name="GROVEPORT" localSheetId="18" hidden="1">{#N/A,#N/A,FALSE,"Land";#N/A,#N/A,FALSE,"Cost Analysis";"Summary",#N/A,FALSE,"Equipment"}</definedName>
    <definedName name="GROVEPORT" localSheetId="19" hidden="1">{#N/A,#N/A,FALSE,"Land";#N/A,#N/A,FALSE,"Cost Analysis";"Summary",#N/A,FALSE,"Equipment"}</definedName>
    <definedName name="GROVEPORT" hidden="1">{#N/A,#N/A,FALSE,"Land";#N/A,#N/A,FALSE,"Cost Analysis";"Summary",#N/A,FALSE,"Equipment"}</definedName>
    <definedName name="Header_Row" hidden="1">ROW(#REF!)</definedName>
    <definedName name="HorizontalFilter" localSheetId="18" hidden="1">#REF!</definedName>
    <definedName name="HorizontalFilter" localSheetId="19" hidden="1">#REF!</definedName>
    <definedName name="HorizontalFilter" hidden="1">#REF!</definedName>
    <definedName name="HTML_CodePage" hidden="1">1252</definedName>
    <definedName name="HTML_Control" localSheetId="18" hidden="1">{"'Chart of Accounts'!$A$1:$C$796"}</definedName>
    <definedName name="HTML_Control" localSheetId="19" hidden="1">{"'Chart of Accounts'!$A$1:$C$796"}</definedName>
    <definedName name="HTML_Control" localSheetId="20" hidden="1">{"'Chart of Accounts'!$A$1:$C$796"}</definedName>
    <definedName name="HTML_Control" hidden="1">{"'Chart of Accounts'!$A$1:$C$796"}</definedName>
    <definedName name="HTML_Control_1" localSheetId="18" hidden="1">{"'Chart of Accounts'!$A$1:$C$796"}</definedName>
    <definedName name="HTML_Control_1" localSheetId="19" hidden="1">{"'Chart of Accounts'!$A$1:$C$796"}</definedName>
    <definedName name="HTML_Control_1" localSheetId="20" hidden="1">{"'Chart of Accounts'!$A$1:$C$796"}</definedName>
    <definedName name="HTML_Control_1" hidden="1">{"'Chart of Accounts'!$A$1:$C$796"}</definedName>
    <definedName name="HTML_Description" hidden="1">""</definedName>
    <definedName name="HTML_Email" hidden="1">"brownell@kaz.com"</definedName>
    <definedName name="HTML_Header" hidden="1">"Chart of Accounts"</definedName>
    <definedName name="HTML_LastUpdate" hidden="1">"10/12/99"</definedName>
    <definedName name="HTML_LineAfter" hidden="1">FALSE</definedName>
    <definedName name="HTML_LineBefore" hidden="1">FALSE</definedName>
    <definedName name="HTML_Name" hidden="1">"Dave Brownell"</definedName>
    <definedName name="HTML_OBDlg2" hidden="1">TRUE</definedName>
    <definedName name="HTML_OBDlg4" hidden="1">TRUE</definedName>
    <definedName name="HTML_OS" hidden="1">0</definedName>
    <definedName name="HTML_PathFile" hidden="1">"C:\FILES\Data\Ledger\MyHTML.htm"</definedName>
    <definedName name="HTML_Title" hidden="1">"ChartofAccounts"</definedName>
    <definedName name="HTMLControl" localSheetId="18" hidden="1">{"'Edit'!$A$1:$V$2277"}</definedName>
    <definedName name="HTMLControl" localSheetId="19" hidden="1">{"'Edit'!$A$1:$V$2277"}</definedName>
    <definedName name="HTMLControl" localSheetId="20" hidden="1">{"'Edit'!$A$1:$V$2277"}</definedName>
    <definedName name="HTMLControl" hidden="1">{"'Edit'!$A$1:$V$2277"}</definedName>
    <definedName name="Interest_Rate" localSheetId="18" hidden="1">#REF!</definedName>
    <definedName name="Interest_Rate" localSheetId="19" hidden="1">#REF!</definedName>
    <definedName name="Interest_Rate" localSheetId="20" hidden="1">#REF!</definedName>
    <definedName name="Interest_Rate"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"c7"</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"c39"</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"c1471"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REUT" hidden="1">"c3630"</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"c65"</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_UNUSED_UNUSED" hidden="1">"c8135"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"c100"</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Q_EST_REUT" hidden="1">"c6800"</definedName>
    <definedName name="IQ_CAL_Y" hidden="1">"c102"</definedName>
    <definedName name="IQ_CAL_Y_EST" hidden="1">"c6797"</definedName>
    <definedName name="IQ_CAL_Y_EST_CIQ" hidden="1">"c6809"</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"c118"</definedName>
    <definedName name="IQ_CASH_ACQUIRE_CF" hidden="1">"c1630"</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"c118"</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_UNUSED_UNUSED" hidden="1">"c8280"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_UNUSED_UNUSED" hidden="1">"c7947"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_UNUSED_UNUSED" hidden="1">"c8167"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S_FDIC" hidden="1">"c6523"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K" hidden="1">"IQ_EBIT_10K"</definedName>
    <definedName name="IQ_EBIT_10Q" hidden="1">"IQ_EBIT_10Q"</definedName>
    <definedName name="IQ_EBIT_10Q1" hidden="1">"IQ_EBIT_10Q1"</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ROWTH_1" hidden="1">"IQ_EBIT_GROWTH_1"</definedName>
    <definedName name="IQ_EBIT_GROWTH_2" hidden="1">"IQ_EBIT_GROWTH_2"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BC_ACT_OR_EST" hidden="1">"c4316"</definedName>
    <definedName name="IQ_EBIT_SBC_ACT_OR_EST_CIQ" hidden="1">"c4841"</definedName>
    <definedName name="IQ_EBIT_SBC_GW_ACT_OR_EST" hidden="1">"c4320"</definedName>
    <definedName name="IQ_EBIT_SBC_GW_ACT_OR_EST_CIQ" hidden="1">"c4845"</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"c368"</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XCL_SBC" hidden="1">"c3081"</definedName>
    <definedName name="IQ_EBITDA_GROWTH_1" hidden="1">"IQ_EBITDA_GROWTH_1"</definedName>
    <definedName name="IQ_EBITDA_GROWTH_2" hidden="1">"IQ_EBITDA_GROWTH_2"</definedName>
    <definedName name="IQ_EBITDA_HIGH_EST" hidden="1">"c370"</definedName>
    <definedName name="IQ_EBITDA_HIGH_EST_CIQ" hidden="1">"c3624"</definedName>
    <definedName name="IQ_EBITDA_HIGH_EST_REUT" hidden="1">"c3642"</definedName>
    <definedName name="IQ_EBITDA_INT" hidden="1">"c373"</definedName>
    <definedName name="IQ_EBITDA_LOW_EST" hidden="1">"c371"</definedName>
    <definedName name="IQ_EBITDA_LOW_EST_CIQ" hidden="1">"c3625"</definedName>
    <definedName name="IQ_EBITDA_LOW_EST_REUT" hidden="1">"c3643"</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NUM_EST" hidden="1">"c374"</definedName>
    <definedName name="IQ_EBITDA_NUM_EST_CIQ" hidden="1">"c3626"</definedName>
    <definedName name="IQ_EBITDA_NUM_EST_REUT" hidden="1">"c3644"</definedName>
    <definedName name="IQ_EBITDA_OVER_TOTAL_IE" hidden="1">"c373"</definedName>
    <definedName name="IQ_EBITDA_SBC_ACT_OR_EST" hidden="1">"c4337"</definedName>
    <definedName name="IQ_EBITDA_SBC_ACT_OR_EST_CIQ" hidden="1">"c4862"</definedName>
    <definedName name="IQ_EBITDA_STDDEV_EST" hidden="1">"c375"</definedName>
    <definedName name="IQ_EBITDA_STDDEV_EST_CIQ" hidden="1">"c3627"</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GW_ACT_OR_EST" hidden="1">"c4354"</definedName>
    <definedName name="IQ_EBT_SBC_GW_ACT_OR_EST_CIQ" hidden="1">"c4879"</definedName>
    <definedName name="IQ_EBT_SUBTOTAL_AP" hidden="1">"c8982"</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27" hidden="1">"c6927"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147" hidden="1">"c7147"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367" hidden="1">"c7367"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587" hidden="1">"c7587"</definedName>
    <definedName name="IQ_ECO_METRIC_7648_UNUSED_UNUSED_UNUSED" hidden="1">"c7648"</definedName>
    <definedName name="IQ_ECO_METRIC_7704" hidden="1">"c7704"</definedName>
    <definedName name="IQ_ECO_METRIC_7705_UNUSED_UNUSED_UNUSED" hidden="1">"c7705"</definedName>
    <definedName name="IQ_ECO_METRIC_7706" hidden="1">"c7706"</definedName>
    <definedName name="IQ_ECO_METRIC_7718" hidden="1">"c7718"</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07" hidden="1">"c7807"</definedName>
    <definedName name="IQ_ECO_METRIC_7811" hidden="1">"c7811"</definedName>
    <definedName name="IQ_ECO_METRIC_7868_UNUSED_UNUSED_UNUSED" hidden="1">"c7868"</definedName>
    <definedName name="IQ_ECO_METRIC_7873" hidden="1">"c7873"</definedName>
    <definedName name="IQ_ECO_METRIC_7924" hidden="1">"c7924"</definedName>
    <definedName name="IQ_ECO_METRIC_7925_UNUSED_UNUSED_UNUSED" hidden="1">"c7925"</definedName>
    <definedName name="IQ_ECO_METRIC_7926" hidden="1">"c7926"</definedName>
    <definedName name="IQ_ECO_METRIC_7938" hidden="1">"c7938"</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27" hidden="1">"c8027"</definedName>
    <definedName name="IQ_ECO_METRIC_8031" hidden="1">"c8031"</definedName>
    <definedName name="IQ_ECO_METRIC_8088_UNUSED_UNUSED_UNUSED" hidden="1">"c8088"</definedName>
    <definedName name="IQ_ECO_METRIC_8093" hidden="1">"c8093"</definedName>
    <definedName name="IQ_ECO_METRIC_8144" hidden="1">"c8144"</definedName>
    <definedName name="IQ_ECO_METRIC_8145_UNUSED_UNUSED_UNUSED" hidden="1">"c8145"</definedName>
    <definedName name="IQ_ECO_METRIC_8146" hidden="1">"c8146"</definedName>
    <definedName name="IQ_ECO_METRIC_8158" hidden="1">"c8158"</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247" hidden="1">"c8247"</definedName>
    <definedName name="IQ_ECO_METRIC_8251" hidden="1">"c8251"</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_UNUSED_UNUSED" hidden="1">"c8436"</definedName>
    <definedName name="IQ_ECO_METRIC_8437_UNUSED_UNUSED_UNUSED" hidden="1">"c8437"</definedName>
    <definedName name="IQ_ECO_METRIC_8467" hidden="1">"c8467"</definedName>
    <definedName name="IQ_ECO_METRIC_8471" hidden="1">"c8471"</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"c84"</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K" hidden="1">"IQ_EPS_10K"</definedName>
    <definedName name="IQ_EPS_10Q" hidden="1">"IQ_EPS_10Q"</definedName>
    <definedName name="IQ_EPS_10Q1" hidden="1">"IQ_EPS_10Q1"</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1" hidden="1">"IQ_EPS_EST_1"</definedName>
    <definedName name="IQ_EPS_EST_CIQ" hidden="1">"c4994"</definedName>
    <definedName name="IQ_EPS_EST_REUT" hidden="1">"c5453"</definedName>
    <definedName name="IQ_EPS_GW_ACT_OR_EST" hidden="1">"c2223"</definedName>
    <definedName name="IQ_EPS_GW_ACT_OR_EST_CIQ" hidden="1">"c5066"</definedName>
    <definedName name="IQ_EPS_GW_EST" hidden="1">"c1737"</definedName>
    <definedName name="IQ_EPS_GW_EST_CIQ" hidden="1">"c4723"</definedName>
    <definedName name="IQ_EPS_GW_EST_REUT" hidden="1">"c5389"</definedName>
    <definedName name="IQ_EPS_GW_HIGH_EST" hidden="1">"c1739"</definedName>
    <definedName name="IQ_EPS_GW_HIGH_EST_CIQ" hidden="1">"c4725"</definedName>
    <definedName name="IQ_EPS_GW_HIGH_EST_REUT" hidden="1">"c5391"</definedName>
    <definedName name="IQ_EPS_GW_LOW_EST" hidden="1">"c1740"</definedName>
    <definedName name="IQ_EPS_GW_LOW_EST_CIQ" hidden="1">"c4726"</definedName>
    <definedName name="IQ_EPS_GW_LOW_EST_REUT" hidden="1">"c5392"</definedName>
    <definedName name="IQ_EPS_GW_MEDIAN_EST" hidden="1">"c1738"</definedName>
    <definedName name="IQ_EPS_GW_MEDIAN_EST_CIQ" hidden="1">"c4724"</definedName>
    <definedName name="IQ_EPS_GW_MEDIAN_EST_REUT" hidden="1">"c5390"</definedName>
    <definedName name="IQ_EPS_GW_NUM_EST" hidden="1">"c1741"</definedName>
    <definedName name="IQ_EPS_GW_NUM_EST_CIQ" hidden="1">"c4727"</definedName>
    <definedName name="IQ_EPS_GW_NUM_EST_REUT" hidden="1">"c5393"</definedName>
    <definedName name="IQ_EPS_GW_STDDEV_EST" hidden="1">"c1742"</definedName>
    <definedName name="IQ_EPS_GW_STDDEV_EST_CIQ" hidden="1">"c4728"</definedName>
    <definedName name="IQ_EPS_GW_STDDEV_EST_REUT" hidden="1">"c5394"</definedName>
    <definedName name="IQ_EPS_HIGH_EST" hidden="1">"c400"</definedName>
    <definedName name="IQ_EPS_HIGH_EST_CIQ" hidden="1">"c4995"</definedName>
    <definedName name="IQ_EPS_HIGH_EST_REUT" hidden="1">"c5454"</definedName>
    <definedName name="IQ_EPS_LOW_EST" hidden="1">"c401"</definedName>
    <definedName name="IQ_EPS_LOW_EST_CIQ" hidden="1">"c4996"</definedName>
    <definedName name="IQ_EPS_LOW_EST_REUT" hidden="1">"c5455"</definedName>
    <definedName name="IQ_EPS_MEDIAN_EST" hidden="1">"c1661"</definedName>
    <definedName name="IQ_EPS_MEDIAN_EST_CIQ" hidden="1">"c4997"</definedName>
    <definedName name="IQ_EPS_MEDIAN_EST_REUT" hidden="1">"c5456"</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REPORT_ACT_OR_EST" hidden="1">"c2224"</definedName>
    <definedName name="IQ_EPS_REPORT_ACT_OR_EST_CIQ" hidden="1">"c5067"</definedName>
    <definedName name="IQ_EPS_REPORTED_EST" hidden="1">"c1744"</definedName>
    <definedName name="IQ_EPS_REPORTED_EST_CIQ" hidden="1">"c4730"</definedName>
    <definedName name="IQ_EPS_REPORTED_EST_REUT" hidden="1">"c5396"</definedName>
    <definedName name="IQ_EPS_REPORTED_HIGH_EST" hidden="1">"c1746"</definedName>
    <definedName name="IQ_EPS_REPORTED_HIGH_EST_CIQ" hidden="1">"c4732"</definedName>
    <definedName name="IQ_EPS_REPORTED_HIGH_EST_REUT" hidden="1">"c5398"</definedName>
    <definedName name="IQ_EPS_REPORTED_LOW_EST" hidden="1">"c1747"</definedName>
    <definedName name="IQ_EPS_REPORTED_LOW_EST_CIQ" hidden="1">"c4733"</definedName>
    <definedName name="IQ_EPS_REPORTED_LOW_EST_REUT" hidden="1">"c5399"</definedName>
    <definedName name="IQ_EPS_REPORTED_MEDIAN_EST" hidden="1">"c1745"</definedName>
    <definedName name="IQ_EPS_REPORTED_MEDIAN_EST_CIQ" hidden="1">"c4731"</definedName>
    <definedName name="IQ_EPS_REPORTED_MEDIAN_EST_REUT" hidden="1">"c5397"</definedName>
    <definedName name="IQ_EPS_REPORTED_NUM_EST" hidden="1">"c1748"</definedName>
    <definedName name="IQ_EPS_REPORTED_NUM_EST_CIQ" hidden="1">"c4734"</definedName>
    <definedName name="IQ_EPS_REPORTED_NUM_EST_REUT" hidden="1">"c5400"</definedName>
    <definedName name="IQ_EPS_REPORTED_STDDEV_EST" hidden="1">"c1749"</definedName>
    <definedName name="IQ_EPS_REPORTED_STDDEV_EST_CIQ" hidden="1">"c4735"</definedName>
    <definedName name="IQ_EPS_REPORTED_STDDEV_EST_REUT" hidden="1">"c5401"</definedName>
    <definedName name="IQ_EPS_SBC_ACT_OR_EST" hidden="1">"c4376"</definedName>
    <definedName name="IQ_EPS_SBC_ACT_OR_EST_CIQ" hidden="1">"c4901"</definedName>
    <definedName name="IQ_EPS_SBC_GW_ACT_OR_EST" hidden="1">"c4380"</definedName>
    <definedName name="IQ_EPS_SBC_GW_ACT_OR_EST_CIQ" hidden="1">"c4905"</definedName>
    <definedName name="IQ_EPS_STDDEV_EST" hidden="1">"c403"</definedName>
    <definedName name="IQ_EPS_STDDEV_EST_CIQ" hidden="1">"c4993"</definedName>
    <definedName name="IQ_EPS_STDDEV_EST_REUT" hidden="1">"c5452"</definedName>
    <definedName name="IQ_EQUITY_AFFIL" hidden="1">"c552"</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GW_CIQ" hidden="1">"c4729"</definedName>
    <definedName name="IQ_EST_ACT_EPS_GW_REUT" hidden="1">"c5395"</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CIQ" hidden="1">"c4769"</definedName>
    <definedName name="IQ_EST_CURRENCY_REUT" hidden="1">"c5437"</definedName>
    <definedName name="IQ_EST_DATE" hidden="1">"c1634"</definedName>
    <definedName name="IQ_EST_DATE_CIQ" hidden="1">"c4770"</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CIQ" hidden="1">"c3628"</definedName>
    <definedName name="IQ_EST_EPS_GROWTH_1YR_REUT" hidden="1">"c3646"</definedName>
    <definedName name="IQ_EST_EPS_GROWTH_2YR" hidden="1">"c1637"</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REUT" hidden="1">"c3633"</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ROWTH_Q_1YR_REUT" hidden="1">"c5410"</definedName>
    <definedName name="IQ_EST_EPS_GW_DIFF" hidden="1">"c1891"</definedName>
    <definedName name="IQ_EST_EPS_GW_DIFF_CIQ" hidden="1">"c4761"</definedName>
    <definedName name="IQ_EST_EPS_GW_DIFF_REUT" hidden="1">"c5429"</definedName>
    <definedName name="IQ_EST_EPS_GW_SURPRISE_PERCENT" hidden="1">"c1892"</definedName>
    <definedName name="IQ_EST_EPS_GW_SURPRISE_PERCENT_CIQ" hidden="1">"c4762"</definedName>
    <definedName name="IQ_EST_EPS_GW_SURPRISE_PERCENT_REUT" hidden="1">"c5430"</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SURPRISE_PERCENT" hidden="1">"c1894"</definedName>
    <definedName name="IQ_EST_EPS_REPORT_SURPRISE_PERCENT_CIQ" hidden="1">"c4764"</definedName>
    <definedName name="IQ_EST_EPS_REPORT_SURPRISE_PERCENT_REUT" hidden="1">"c5432"</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_UNUSED_UNUSED" hidden="1">"c8401"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 hidden="1">"c11931"</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 hidden="1">"c11932"</definedName>
    <definedName name="IQ_EXPORTS_GOODS_REAL_SAAR_YOY_FC_UNUSED_UNUSED_UNUSED" hidden="1">"c8292"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_UNUSED_UNUSED" hidden="1">"c7961"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 hidden="1">"c11935"</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 hidden="1">"c11936"</definedName>
    <definedName name="IQ_EXPORTS_SERVICES_REAL_SAAR_YOY_FC_UNUSED_UNUSED_UNUSED" hidden="1">"c8296"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"c413"</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ADJ_ACT_OR_EST_CIQ" hidden="1">"c4960"</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TDDEV_EST" hidden="1">"c422"</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"c893"</definedName>
    <definedName name="IQ_FINANCING_CASH_SUPPL" hidden="1">"c899"</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REUT" hidden="1">"c6798"</definedName>
    <definedName name="IQ_FISCAL_Y" hidden="1">"c441"</definedName>
    <definedName name="IQ_FISCAL_Y_EST" hidden="1">"c6795"</definedName>
    <definedName name="IQ_FISCAL_Y_EST_CIQ" hidden="1">"c6807"</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_UNUSED_UNUSED" hidden="1">"c8298"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_DATE" hidden="1">"IQ_FY_DATE"</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"c530"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 hidden="1">"c11959"</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_UNUSED_UNUSED" hidden="1">"c8304"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_UNUSED_UNUSED" hidden="1">"c8209"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"c907"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"c751"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"IQ_NET_INC_GROWTH_1"</definedName>
    <definedName name="IQ_NET_INC_GROWTH_2" hidden="1">"IQ_NET_INC_GROWTH_2"</definedName>
    <definedName name="IQ_NET_INC_MARGIN" hidden="1">"c794"</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GW_ACT_OR_EST" hidden="1">"c4478"</definedName>
    <definedName name="IQ_NI_SBC_GW_ACT_OR_EST_CIQ" hidden="1">"c5016"</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_UNUSED_UNUSED" hidden="1">"c8248"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"c1010"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"c1034"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"c1052"</definedName>
    <definedName name="IQ_PREF_TOT" hidden="1">"c1044"</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"c1026"</definedName>
    <definedName name="IQ_PRICE_OVER_EPS_EST" hidden="1">"IQ_PRICE_OVER_EPS_EST"</definedName>
    <definedName name="IQ_PRICE_OVER_EPS_EST_1" hidden="1">"IQ_PRICE_OVER_EPS_EST_1"</definedName>
    <definedName name="IQ_PRICE_OVER_LTM_EPS" hidden="1">"c1029"</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_TARGET_REUT" hidden="1">"c3631"</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SHARE_ACT_OR_EST" hidden="1">"c4508"</definedName>
    <definedName name="IQ_RECURRING_PROFIT_SHARE_ACT_OR_EST_CIQ" hidden="1">"c5046"</definedName>
    <definedName name="IQ_REDEEM_PREF_STOCK" hidden="1">"c1059"</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"c1090"</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"c1092"</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"c1117"</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ACT_OR_EST_CIQ" hidden="1">"c5059"</definedName>
    <definedName name="IQ_REVENUE_EST" hidden="1">"c1126"</definedName>
    <definedName name="IQ_REVENUE_EST_1" hidden="1">"IQ_REVENUE_EST_1"</definedName>
    <definedName name="IQ_REVENUE_EST_CIQ" hidden="1">"c3616"</definedName>
    <definedName name="IQ_REVENUE_EST_REUT" hidden="1">"c3634"</definedName>
    <definedName name="IQ_REVENUE_GROWTH_1" hidden="1">"IQ_REVENUE_GROWTH_1"</definedName>
    <definedName name="IQ_REVENUE_GROWTH_2" hidden="1">"IQ_REVENUE_GROWTH_2"</definedName>
    <definedName name="IQ_REVENUE_HIGH_EST" hidden="1">"c1127"</definedName>
    <definedName name="IQ_REVENUE_HIGH_EST_CIQ" hidden="1">"c3618"</definedName>
    <definedName name="IQ_REVENUE_HIGH_EST_REUT" hidden="1">"c3636"</definedName>
    <definedName name="IQ_REVENUE_LOW_EST" hidden="1">"c1128"</definedName>
    <definedName name="IQ_REVENUE_LOW_EST_CIQ" hidden="1">"c3619"</definedName>
    <definedName name="IQ_REVENUE_LOW_EST_REUT" hidden="1">"c3637"</definedName>
    <definedName name="IQ_REVENUE_MEDIAN_EST" hidden="1">"c1662"</definedName>
    <definedName name="IQ_REVENUE_MEDIAN_EST_CIQ" hidden="1">"c3617"</definedName>
    <definedName name="IQ_REVENUE_MEDIAN_EST_REUT" hidden="1">"c3635"</definedName>
    <definedName name="IQ_REVENUE_NUM_EST" hidden="1">"c1129"</definedName>
    <definedName name="IQ_REVENUE_NUM_EST_CIQ" hidden="1">"c3620"</definedName>
    <definedName name="IQ_REVENUE_NUM_EST_REUT" hidden="1">"c3638"</definedName>
    <definedName name="IQ_REVISION_DATE_" hidden="1">39031.6089236111</definedName>
    <definedName name="IQ_RISK_ADJ_BANK_ASSETS" hidden="1">"c2670"</definedName>
    <definedName name="IQ_RISK_WEIGHTED_ASSETS_FDIC" hidden="1">"c6370"</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"c83"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NUM_REUT" hidden="1">"c5319"</definedName>
    <definedName name="IQ_TARGET_PRICE_STDDEV" hidden="1">"c1654"</definedName>
    <definedName name="IQ_TARGET_PRICE_STDDEV_CIQ" hidden="1">"c4662"</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"c1522"</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"c1279"</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"c1294"</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ane" localSheetId="18" hidden="1">{#N/A,#N/A,FALSE,"Expenditures";#N/A,#N/A,FALSE,"Property Placed In-Service";#N/A,#N/A,FALSE,"Removals";#N/A,#N/A,FALSE,"Retirements";#N/A,#N/A,FALSE,"CWIP Balances";#N/A,#N/A,FALSE,"CWIP_Expend_Ratios";#N/A,#N/A,FALSE,"CWIP_Yr_End"}</definedName>
    <definedName name="Jane" localSheetId="19" hidden="1">{#N/A,#N/A,FALSE,"Expenditures";#N/A,#N/A,FALSE,"Property Placed In-Service";#N/A,#N/A,FALSE,"Removals";#N/A,#N/A,FALSE,"Retirements";#N/A,#N/A,FALSE,"CWIP Balances";#N/A,#N/A,FALSE,"CWIP_Expend_Ratios";#N/A,#N/A,FALSE,"CWIP_Yr_End"}</definedName>
    <definedName name="Jane" localSheetId="20"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e_1" localSheetId="18" hidden="1">{#N/A,#N/A,FALSE,"Expenditures";#N/A,#N/A,FALSE,"Property Placed In-Service";#N/A,#N/A,FALSE,"Removals";#N/A,#N/A,FALSE,"Retirements";#N/A,#N/A,FALSE,"CWIP Balances";#N/A,#N/A,FALSE,"CWIP_Expend_Ratios";#N/A,#N/A,FALSE,"CWIP_Yr_End"}</definedName>
    <definedName name="Jane_1" localSheetId="19" hidden="1">{#N/A,#N/A,FALSE,"Expenditures";#N/A,#N/A,FALSE,"Property Placed In-Service";#N/A,#N/A,FALSE,"Removals";#N/A,#N/A,FALSE,"Retirements";#N/A,#N/A,FALSE,"CWIP Balances";#N/A,#N/A,FALSE,"CWIP_Expend_Ratios";#N/A,#N/A,FALSE,"CWIP_Yr_End"}</definedName>
    <definedName name="Jane_1" localSheetId="20" hidden="1">{#N/A,#N/A,FALSE,"Expenditures";#N/A,#N/A,FALSE,"Property Placed In-Service";#N/A,#N/A,FALSE,"Removals";#N/A,#N/A,FALSE,"Retirements";#N/A,#N/A,FALSE,"CWIP Balances";#N/A,#N/A,FALSE,"CWIP_Expend_Ratios";#N/A,#N/A,FALSE,"CWIP_Yr_End"}</definedName>
    <definedName name="Jane_1" hidden="1">{#N/A,#N/A,FALSE,"Expenditures";#N/A,#N/A,FALSE,"Property Placed In-Service";#N/A,#N/A,FALSE,"Removals";#N/A,#N/A,FALSE,"Retirements";#N/A,#N/A,FALSE,"CWIP Balances";#N/A,#N/A,FALSE,"CWIP_Expend_Ratios";#N/A,#N/A,FALSE,"CWIP_Yr_End"}</definedName>
    <definedName name="Jane_1_1" localSheetId="18" hidden="1">{#N/A,#N/A,FALSE,"Expenditures";#N/A,#N/A,FALSE,"Property Placed In-Service";#N/A,#N/A,FALSE,"Removals";#N/A,#N/A,FALSE,"Retirements";#N/A,#N/A,FALSE,"CWIP Balances";#N/A,#N/A,FALSE,"CWIP_Expend_Ratios";#N/A,#N/A,FALSE,"CWIP_Yr_End"}</definedName>
    <definedName name="Jane_1_1" localSheetId="19" hidden="1">{#N/A,#N/A,FALSE,"Expenditures";#N/A,#N/A,FALSE,"Property Placed In-Service";#N/A,#N/A,FALSE,"Removals";#N/A,#N/A,FALSE,"Retirements";#N/A,#N/A,FALSE,"CWIP Balances";#N/A,#N/A,FALSE,"CWIP_Expend_Ratios";#N/A,#N/A,FALSE,"CWIP_Yr_End"}</definedName>
    <definedName name="Jane_1_1" localSheetId="20" hidden="1">{#N/A,#N/A,FALSE,"Expenditures";#N/A,#N/A,FALSE,"Property Placed In-Service";#N/A,#N/A,FALSE,"Removals";#N/A,#N/A,FALSE,"Retirements";#N/A,#N/A,FALSE,"CWIP Balances";#N/A,#N/A,FALSE,"CWIP_Expend_Ratios";#N/A,#N/A,FALSE,"CWIP_Yr_End"}</definedName>
    <definedName name="Jane_1_1" hidden="1">{#N/A,#N/A,FALSE,"Expenditures";#N/A,#N/A,FALSE,"Property Placed In-Service";#N/A,#N/A,FALSE,"Removals";#N/A,#N/A,FALSE,"Retirements";#N/A,#N/A,FALSE,"CWIP Balances";#N/A,#N/A,FALSE,"CWIP_Expend_Ratios";#N/A,#N/A,FALSE,"CWIP_Yr_End"}</definedName>
    <definedName name="Jane_1_2" localSheetId="18" hidden="1">{#N/A,#N/A,FALSE,"Expenditures";#N/A,#N/A,FALSE,"Property Placed In-Service";#N/A,#N/A,FALSE,"Removals";#N/A,#N/A,FALSE,"Retirements";#N/A,#N/A,FALSE,"CWIP Balances";#N/A,#N/A,FALSE,"CWIP_Expend_Ratios";#N/A,#N/A,FALSE,"CWIP_Yr_End"}</definedName>
    <definedName name="Jane_1_2" localSheetId="19" hidden="1">{#N/A,#N/A,FALSE,"Expenditures";#N/A,#N/A,FALSE,"Property Placed In-Service";#N/A,#N/A,FALSE,"Removals";#N/A,#N/A,FALSE,"Retirements";#N/A,#N/A,FALSE,"CWIP Balances";#N/A,#N/A,FALSE,"CWIP_Expend_Ratios";#N/A,#N/A,FALSE,"CWIP_Yr_End"}</definedName>
    <definedName name="Jane_1_2" localSheetId="20" hidden="1">{#N/A,#N/A,FALSE,"Expenditures";#N/A,#N/A,FALSE,"Property Placed In-Service";#N/A,#N/A,FALSE,"Removals";#N/A,#N/A,FALSE,"Retirements";#N/A,#N/A,FALSE,"CWIP Balances";#N/A,#N/A,FALSE,"CWIP_Expend_Ratios";#N/A,#N/A,FALSE,"CWIP_Yr_End"}</definedName>
    <definedName name="Jane_1_2" hidden="1">{#N/A,#N/A,FALSE,"Expenditures";#N/A,#N/A,FALSE,"Property Placed In-Service";#N/A,#N/A,FALSE,"Removals";#N/A,#N/A,FALSE,"Retirements";#N/A,#N/A,FALSE,"CWIP Balances";#N/A,#N/A,FALSE,"CWIP_Expend_Ratios";#N/A,#N/A,FALSE,"CWIP_Yr_End"}</definedName>
    <definedName name="Jane_1_3" localSheetId="18" hidden="1">{#N/A,#N/A,FALSE,"Expenditures";#N/A,#N/A,FALSE,"Property Placed In-Service";#N/A,#N/A,FALSE,"Removals";#N/A,#N/A,FALSE,"Retirements";#N/A,#N/A,FALSE,"CWIP Balances";#N/A,#N/A,FALSE,"CWIP_Expend_Ratios";#N/A,#N/A,FALSE,"CWIP_Yr_End"}</definedName>
    <definedName name="Jane_1_3" localSheetId="19" hidden="1">{#N/A,#N/A,FALSE,"Expenditures";#N/A,#N/A,FALSE,"Property Placed In-Service";#N/A,#N/A,FALSE,"Removals";#N/A,#N/A,FALSE,"Retirements";#N/A,#N/A,FALSE,"CWIP Balances";#N/A,#N/A,FALSE,"CWIP_Expend_Ratios";#N/A,#N/A,FALSE,"CWIP_Yr_End"}</definedName>
    <definedName name="Jane_1_3" localSheetId="20" hidden="1">{#N/A,#N/A,FALSE,"Expenditures";#N/A,#N/A,FALSE,"Property Placed In-Service";#N/A,#N/A,FALSE,"Removals";#N/A,#N/A,FALSE,"Retirements";#N/A,#N/A,FALSE,"CWIP Balances";#N/A,#N/A,FALSE,"CWIP_Expend_Ratios";#N/A,#N/A,FALSE,"CWIP_Yr_End"}</definedName>
    <definedName name="Jane_1_3" hidden="1">{#N/A,#N/A,FALSE,"Expenditures";#N/A,#N/A,FALSE,"Property Placed In-Service";#N/A,#N/A,FALSE,"Removals";#N/A,#N/A,FALSE,"Retirements";#N/A,#N/A,FALSE,"CWIP Balances";#N/A,#N/A,FALSE,"CWIP_Expend_Ratios";#N/A,#N/A,FALSE,"CWIP_Yr_End"}</definedName>
    <definedName name="Jane_2" localSheetId="18" hidden="1">{#N/A,#N/A,FALSE,"Expenditures";#N/A,#N/A,FALSE,"Property Placed In-Service";#N/A,#N/A,FALSE,"Removals";#N/A,#N/A,FALSE,"Retirements";#N/A,#N/A,FALSE,"CWIP Balances";#N/A,#N/A,FALSE,"CWIP_Expend_Ratios";#N/A,#N/A,FALSE,"CWIP_Yr_End"}</definedName>
    <definedName name="Jane_2" localSheetId="19" hidden="1">{#N/A,#N/A,FALSE,"Expenditures";#N/A,#N/A,FALSE,"Property Placed In-Service";#N/A,#N/A,FALSE,"Removals";#N/A,#N/A,FALSE,"Retirements";#N/A,#N/A,FALSE,"CWIP Balances";#N/A,#N/A,FALSE,"CWIP_Expend_Ratios";#N/A,#N/A,FALSE,"CWIP_Yr_End"}</definedName>
    <definedName name="Jane_2" localSheetId="20" hidden="1">{#N/A,#N/A,FALSE,"Expenditures";#N/A,#N/A,FALSE,"Property Placed In-Service";#N/A,#N/A,FALSE,"Removals";#N/A,#N/A,FALSE,"Retirements";#N/A,#N/A,FALSE,"CWIP Balances";#N/A,#N/A,FALSE,"CWIP_Expend_Ratios";#N/A,#N/A,FALSE,"CWIP_Yr_End"}</definedName>
    <definedName name="Jane_2" hidden="1">{#N/A,#N/A,FALSE,"Expenditures";#N/A,#N/A,FALSE,"Property Placed In-Service";#N/A,#N/A,FALSE,"Removals";#N/A,#N/A,FALSE,"Retirements";#N/A,#N/A,FALSE,"CWIP Balances";#N/A,#N/A,FALSE,"CWIP_Expend_Ratios";#N/A,#N/A,FALSE,"CWIP_Yr_End"}</definedName>
    <definedName name="Jane_2_1" localSheetId="18" hidden="1">{#N/A,#N/A,FALSE,"Expenditures";#N/A,#N/A,FALSE,"Property Placed In-Service";#N/A,#N/A,FALSE,"Removals";#N/A,#N/A,FALSE,"Retirements";#N/A,#N/A,FALSE,"CWIP Balances";#N/A,#N/A,FALSE,"CWIP_Expend_Ratios";#N/A,#N/A,FALSE,"CWIP_Yr_End"}</definedName>
    <definedName name="Jane_2_1" localSheetId="19" hidden="1">{#N/A,#N/A,FALSE,"Expenditures";#N/A,#N/A,FALSE,"Property Placed In-Service";#N/A,#N/A,FALSE,"Removals";#N/A,#N/A,FALSE,"Retirements";#N/A,#N/A,FALSE,"CWIP Balances";#N/A,#N/A,FALSE,"CWIP_Expend_Ratios";#N/A,#N/A,FALSE,"CWIP_Yr_End"}</definedName>
    <definedName name="Jane_2_1" localSheetId="20" hidden="1">{#N/A,#N/A,FALSE,"Expenditures";#N/A,#N/A,FALSE,"Property Placed In-Service";#N/A,#N/A,FALSE,"Removals";#N/A,#N/A,FALSE,"Retirements";#N/A,#N/A,FALSE,"CWIP Balances";#N/A,#N/A,FALSE,"CWIP_Expend_Ratios";#N/A,#N/A,FALSE,"CWIP_Yr_End"}</definedName>
    <definedName name="Jane_2_1" hidden="1">{#N/A,#N/A,FALSE,"Expenditures";#N/A,#N/A,FALSE,"Property Placed In-Service";#N/A,#N/A,FALSE,"Removals";#N/A,#N/A,FALSE,"Retirements";#N/A,#N/A,FALSE,"CWIP Balances";#N/A,#N/A,FALSE,"CWIP_Expend_Ratios";#N/A,#N/A,FALSE,"CWIP_Yr_End"}</definedName>
    <definedName name="Jane_2_2" localSheetId="18" hidden="1">{#N/A,#N/A,FALSE,"Expenditures";#N/A,#N/A,FALSE,"Property Placed In-Service";#N/A,#N/A,FALSE,"Removals";#N/A,#N/A,FALSE,"Retirements";#N/A,#N/A,FALSE,"CWIP Balances";#N/A,#N/A,FALSE,"CWIP_Expend_Ratios";#N/A,#N/A,FALSE,"CWIP_Yr_End"}</definedName>
    <definedName name="Jane_2_2" localSheetId="19" hidden="1">{#N/A,#N/A,FALSE,"Expenditures";#N/A,#N/A,FALSE,"Property Placed In-Service";#N/A,#N/A,FALSE,"Removals";#N/A,#N/A,FALSE,"Retirements";#N/A,#N/A,FALSE,"CWIP Balances";#N/A,#N/A,FALSE,"CWIP_Expend_Ratios";#N/A,#N/A,FALSE,"CWIP_Yr_End"}</definedName>
    <definedName name="Jane_2_2" localSheetId="20" hidden="1">{#N/A,#N/A,FALSE,"Expenditures";#N/A,#N/A,FALSE,"Property Placed In-Service";#N/A,#N/A,FALSE,"Removals";#N/A,#N/A,FALSE,"Retirements";#N/A,#N/A,FALSE,"CWIP Balances";#N/A,#N/A,FALSE,"CWIP_Expend_Ratios";#N/A,#N/A,FALSE,"CWIP_Yr_End"}</definedName>
    <definedName name="Jane_2_2" hidden="1">{#N/A,#N/A,FALSE,"Expenditures";#N/A,#N/A,FALSE,"Property Placed In-Service";#N/A,#N/A,FALSE,"Removals";#N/A,#N/A,FALSE,"Retirements";#N/A,#N/A,FALSE,"CWIP Balances";#N/A,#N/A,FALSE,"CWIP_Expend_Ratios";#N/A,#N/A,FALSE,"CWIP_Yr_End"}</definedName>
    <definedName name="Jane_2_3" localSheetId="18" hidden="1">{#N/A,#N/A,FALSE,"Expenditures";#N/A,#N/A,FALSE,"Property Placed In-Service";#N/A,#N/A,FALSE,"Removals";#N/A,#N/A,FALSE,"Retirements";#N/A,#N/A,FALSE,"CWIP Balances";#N/A,#N/A,FALSE,"CWIP_Expend_Ratios";#N/A,#N/A,FALSE,"CWIP_Yr_End"}</definedName>
    <definedName name="Jane_2_3" localSheetId="19" hidden="1">{#N/A,#N/A,FALSE,"Expenditures";#N/A,#N/A,FALSE,"Property Placed In-Service";#N/A,#N/A,FALSE,"Removals";#N/A,#N/A,FALSE,"Retirements";#N/A,#N/A,FALSE,"CWIP Balances";#N/A,#N/A,FALSE,"CWIP_Expend_Ratios";#N/A,#N/A,FALSE,"CWIP_Yr_End"}</definedName>
    <definedName name="Jane_2_3" localSheetId="20" hidden="1">{#N/A,#N/A,FALSE,"Expenditures";#N/A,#N/A,FALSE,"Property Placed In-Service";#N/A,#N/A,FALSE,"Removals";#N/A,#N/A,FALSE,"Retirements";#N/A,#N/A,FALSE,"CWIP Balances";#N/A,#N/A,FALSE,"CWIP_Expend_Ratios";#N/A,#N/A,FALSE,"CWIP_Yr_End"}</definedName>
    <definedName name="Jane_2_3" hidden="1">{#N/A,#N/A,FALSE,"Expenditures";#N/A,#N/A,FALSE,"Property Placed In-Service";#N/A,#N/A,FALSE,"Removals";#N/A,#N/A,FALSE,"Retirements";#N/A,#N/A,FALSE,"CWIP Balances";#N/A,#N/A,FALSE,"CWIP_Expend_Ratios";#N/A,#N/A,FALSE,"CWIP_Yr_End"}</definedName>
    <definedName name="Jane_3" localSheetId="18" hidden="1">{#N/A,#N/A,FALSE,"Expenditures";#N/A,#N/A,FALSE,"Property Placed In-Service";#N/A,#N/A,FALSE,"Removals";#N/A,#N/A,FALSE,"Retirements";#N/A,#N/A,FALSE,"CWIP Balances";#N/A,#N/A,FALSE,"CWIP_Expend_Ratios";#N/A,#N/A,FALSE,"CWIP_Yr_End"}</definedName>
    <definedName name="Jane_3" localSheetId="19" hidden="1">{#N/A,#N/A,FALSE,"Expenditures";#N/A,#N/A,FALSE,"Property Placed In-Service";#N/A,#N/A,FALSE,"Removals";#N/A,#N/A,FALSE,"Retirements";#N/A,#N/A,FALSE,"CWIP Balances";#N/A,#N/A,FALSE,"CWIP_Expend_Ratios";#N/A,#N/A,FALSE,"CWIP_Yr_End"}</definedName>
    <definedName name="Jane_3" localSheetId="20" hidden="1">{#N/A,#N/A,FALSE,"Expenditures";#N/A,#N/A,FALSE,"Property Placed In-Service";#N/A,#N/A,FALSE,"Removals";#N/A,#N/A,FALSE,"Retirements";#N/A,#N/A,FALSE,"CWIP Balances";#N/A,#N/A,FALSE,"CWIP_Expend_Ratios";#N/A,#N/A,FALSE,"CWIP_Yr_End"}</definedName>
    <definedName name="Jane_3" hidden="1">{#N/A,#N/A,FALSE,"Expenditures";#N/A,#N/A,FALSE,"Property Placed In-Service";#N/A,#N/A,FALSE,"Removals";#N/A,#N/A,FALSE,"Retirements";#N/A,#N/A,FALSE,"CWIP Balances";#N/A,#N/A,FALSE,"CWIP_Expend_Ratios";#N/A,#N/A,FALSE,"CWIP_Yr_End"}</definedName>
    <definedName name="Jane_3_1" localSheetId="18" hidden="1">{#N/A,#N/A,FALSE,"Expenditures";#N/A,#N/A,FALSE,"Property Placed In-Service";#N/A,#N/A,FALSE,"Removals";#N/A,#N/A,FALSE,"Retirements";#N/A,#N/A,FALSE,"CWIP Balances";#N/A,#N/A,FALSE,"CWIP_Expend_Ratios";#N/A,#N/A,FALSE,"CWIP_Yr_End"}</definedName>
    <definedName name="Jane_3_1" localSheetId="19" hidden="1">{#N/A,#N/A,FALSE,"Expenditures";#N/A,#N/A,FALSE,"Property Placed In-Service";#N/A,#N/A,FALSE,"Removals";#N/A,#N/A,FALSE,"Retirements";#N/A,#N/A,FALSE,"CWIP Balances";#N/A,#N/A,FALSE,"CWIP_Expend_Ratios";#N/A,#N/A,FALSE,"CWIP_Yr_End"}</definedName>
    <definedName name="Jane_3_1" localSheetId="20" hidden="1">{#N/A,#N/A,FALSE,"Expenditures";#N/A,#N/A,FALSE,"Property Placed In-Service";#N/A,#N/A,FALSE,"Removals";#N/A,#N/A,FALSE,"Retirements";#N/A,#N/A,FALSE,"CWIP Balances";#N/A,#N/A,FALSE,"CWIP_Expend_Ratios";#N/A,#N/A,FALSE,"CWIP_Yr_End"}</definedName>
    <definedName name="Jane_3_1" hidden="1">{#N/A,#N/A,FALSE,"Expenditures";#N/A,#N/A,FALSE,"Property Placed In-Service";#N/A,#N/A,FALSE,"Removals";#N/A,#N/A,FALSE,"Retirements";#N/A,#N/A,FALSE,"CWIP Balances";#N/A,#N/A,FALSE,"CWIP_Expend_Ratios";#N/A,#N/A,FALSE,"CWIP_Yr_End"}</definedName>
    <definedName name="Jane_3_2" localSheetId="18" hidden="1">{#N/A,#N/A,FALSE,"Expenditures";#N/A,#N/A,FALSE,"Property Placed In-Service";#N/A,#N/A,FALSE,"Removals";#N/A,#N/A,FALSE,"Retirements";#N/A,#N/A,FALSE,"CWIP Balances";#N/A,#N/A,FALSE,"CWIP_Expend_Ratios";#N/A,#N/A,FALSE,"CWIP_Yr_End"}</definedName>
    <definedName name="Jane_3_2" localSheetId="19" hidden="1">{#N/A,#N/A,FALSE,"Expenditures";#N/A,#N/A,FALSE,"Property Placed In-Service";#N/A,#N/A,FALSE,"Removals";#N/A,#N/A,FALSE,"Retirements";#N/A,#N/A,FALSE,"CWIP Balances";#N/A,#N/A,FALSE,"CWIP_Expend_Ratios";#N/A,#N/A,FALSE,"CWIP_Yr_End"}</definedName>
    <definedName name="Jane_3_2" localSheetId="20" hidden="1">{#N/A,#N/A,FALSE,"Expenditures";#N/A,#N/A,FALSE,"Property Placed In-Service";#N/A,#N/A,FALSE,"Removals";#N/A,#N/A,FALSE,"Retirements";#N/A,#N/A,FALSE,"CWIP Balances";#N/A,#N/A,FALSE,"CWIP_Expend_Ratios";#N/A,#N/A,FALSE,"CWIP_Yr_End"}</definedName>
    <definedName name="Jane_3_2" hidden="1">{#N/A,#N/A,FALSE,"Expenditures";#N/A,#N/A,FALSE,"Property Placed In-Service";#N/A,#N/A,FALSE,"Removals";#N/A,#N/A,FALSE,"Retirements";#N/A,#N/A,FALSE,"CWIP Balances";#N/A,#N/A,FALSE,"CWIP_Expend_Ratios";#N/A,#N/A,FALSE,"CWIP_Yr_End"}</definedName>
    <definedName name="Jane_3_3" localSheetId="18" hidden="1">{#N/A,#N/A,FALSE,"Expenditures";#N/A,#N/A,FALSE,"Property Placed In-Service";#N/A,#N/A,FALSE,"Removals";#N/A,#N/A,FALSE,"Retirements";#N/A,#N/A,FALSE,"CWIP Balances";#N/A,#N/A,FALSE,"CWIP_Expend_Ratios";#N/A,#N/A,FALSE,"CWIP_Yr_End"}</definedName>
    <definedName name="Jane_3_3" localSheetId="19" hidden="1">{#N/A,#N/A,FALSE,"Expenditures";#N/A,#N/A,FALSE,"Property Placed In-Service";#N/A,#N/A,FALSE,"Removals";#N/A,#N/A,FALSE,"Retirements";#N/A,#N/A,FALSE,"CWIP Balances";#N/A,#N/A,FALSE,"CWIP_Expend_Ratios";#N/A,#N/A,FALSE,"CWIP_Yr_End"}</definedName>
    <definedName name="Jane_3_3" localSheetId="20" hidden="1">{#N/A,#N/A,FALSE,"Expenditures";#N/A,#N/A,FALSE,"Property Placed In-Service";#N/A,#N/A,FALSE,"Removals";#N/A,#N/A,FALSE,"Retirements";#N/A,#N/A,FALSE,"CWIP Balances";#N/A,#N/A,FALSE,"CWIP_Expend_Ratios";#N/A,#N/A,FALSE,"CWIP_Yr_End"}</definedName>
    <definedName name="Jane_3_3" hidden="1">{#N/A,#N/A,FALSE,"Expenditures";#N/A,#N/A,FALSE,"Property Placed In-Service";#N/A,#N/A,FALSE,"Removals";#N/A,#N/A,FALSE,"Retirements";#N/A,#N/A,FALSE,"CWIP Balances";#N/A,#N/A,FALSE,"CWIP_Expend_Ratios";#N/A,#N/A,FALSE,"CWIP_Yr_End"}</definedName>
    <definedName name="Jane_4" localSheetId="18" hidden="1">{#N/A,#N/A,FALSE,"Expenditures";#N/A,#N/A,FALSE,"Property Placed In-Service";#N/A,#N/A,FALSE,"Removals";#N/A,#N/A,FALSE,"Retirements";#N/A,#N/A,FALSE,"CWIP Balances";#N/A,#N/A,FALSE,"CWIP_Expend_Ratios";#N/A,#N/A,FALSE,"CWIP_Yr_End"}</definedName>
    <definedName name="Jane_4" localSheetId="19" hidden="1">{#N/A,#N/A,FALSE,"Expenditures";#N/A,#N/A,FALSE,"Property Placed In-Service";#N/A,#N/A,FALSE,"Removals";#N/A,#N/A,FALSE,"Retirements";#N/A,#N/A,FALSE,"CWIP Balances";#N/A,#N/A,FALSE,"CWIP_Expend_Ratios";#N/A,#N/A,FALSE,"CWIP_Yr_End"}</definedName>
    <definedName name="Jane_4" localSheetId="20" hidden="1">{#N/A,#N/A,FALSE,"Expenditures";#N/A,#N/A,FALSE,"Property Placed In-Service";#N/A,#N/A,FALSE,"Removals";#N/A,#N/A,FALSE,"Retirements";#N/A,#N/A,FALSE,"CWIP Balances";#N/A,#N/A,FALSE,"CWIP_Expend_Ratios";#N/A,#N/A,FALSE,"CWIP_Yr_End"}</definedName>
    <definedName name="Jane_4" hidden="1">{#N/A,#N/A,FALSE,"Expenditures";#N/A,#N/A,FALSE,"Property Placed In-Service";#N/A,#N/A,FALSE,"Removals";#N/A,#N/A,FALSE,"Retirements";#N/A,#N/A,FALSE,"CWIP Balances";#N/A,#N/A,FALSE,"CWIP_Expend_Ratios";#N/A,#N/A,FALSE,"CWIP_Yr_End"}</definedName>
    <definedName name="Jane_4_1" localSheetId="18" hidden="1">{#N/A,#N/A,FALSE,"Expenditures";#N/A,#N/A,FALSE,"Property Placed In-Service";#N/A,#N/A,FALSE,"Removals";#N/A,#N/A,FALSE,"Retirements";#N/A,#N/A,FALSE,"CWIP Balances";#N/A,#N/A,FALSE,"CWIP_Expend_Ratios";#N/A,#N/A,FALSE,"CWIP_Yr_End"}</definedName>
    <definedName name="Jane_4_1" localSheetId="19" hidden="1">{#N/A,#N/A,FALSE,"Expenditures";#N/A,#N/A,FALSE,"Property Placed In-Service";#N/A,#N/A,FALSE,"Removals";#N/A,#N/A,FALSE,"Retirements";#N/A,#N/A,FALSE,"CWIP Balances";#N/A,#N/A,FALSE,"CWIP_Expend_Ratios";#N/A,#N/A,FALSE,"CWIP_Yr_End"}</definedName>
    <definedName name="Jane_4_1" localSheetId="20" hidden="1">{#N/A,#N/A,FALSE,"Expenditures";#N/A,#N/A,FALSE,"Property Placed In-Service";#N/A,#N/A,FALSE,"Removals";#N/A,#N/A,FALSE,"Retirements";#N/A,#N/A,FALSE,"CWIP Balances";#N/A,#N/A,FALSE,"CWIP_Expend_Ratios";#N/A,#N/A,FALSE,"CWIP_Yr_End"}</definedName>
    <definedName name="Jane_4_1" hidden="1">{#N/A,#N/A,FALSE,"Expenditures";#N/A,#N/A,FALSE,"Property Placed In-Service";#N/A,#N/A,FALSE,"Removals";#N/A,#N/A,FALSE,"Retirements";#N/A,#N/A,FALSE,"CWIP Balances";#N/A,#N/A,FALSE,"CWIP_Expend_Ratios";#N/A,#N/A,FALSE,"CWIP_Yr_End"}</definedName>
    <definedName name="Jane_4_2" localSheetId="18" hidden="1">{#N/A,#N/A,FALSE,"Expenditures";#N/A,#N/A,FALSE,"Property Placed In-Service";#N/A,#N/A,FALSE,"Removals";#N/A,#N/A,FALSE,"Retirements";#N/A,#N/A,FALSE,"CWIP Balances";#N/A,#N/A,FALSE,"CWIP_Expend_Ratios";#N/A,#N/A,FALSE,"CWIP_Yr_End"}</definedName>
    <definedName name="Jane_4_2" localSheetId="19" hidden="1">{#N/A,#N/A,FALSE,"Expenditures";#N/A,#N/A,FALSE,"Property Placed In-Service";#N/A,#N/A,FALSE,"Removals";#N/A,#N/A,FALSE,"Retirements";#N/A,#N/A,FALSE,"CWIP Balances";#N/A,#N/A,FALSE,"CWIP_Expend_Ratios";#N/A,#N/A,FALSE,"CWIP_Yr_End"}</definedName>
    <definedName name="Jane_4_2" localSheetId="20" hidden="1">{#N/A,#N/A,FALSE,"Expenditures";#N/A,#N/A,FALSE,"Property Placed In-Service";#N/A,#N/A,FALSE,"Removals";#N/A,#N/A,FALSE,"Retirements";#N/A,#N/A,FALSE,"CWIP Balances";#N/A,#N/A,FALSE,"CWIP_Expend_Ratios";#N/A,#N/A,FALSE,"CWIP_Yr_End"}</definedName>
    <definedName name="Jane_4_2" hidden="1">{#N/A,#N/A,FALSE,"Expenditures";#N/A,#N/A,FALSE,"Property Placed In-Service";#N/A,#N/A,FALSE,"Removals";#N/A,#N/A,FALSE,"Retirements";#N/A,#N/A,FALSE,"CWIP Balances";#N/A,#N/A,FALSE,"CWIP_Expend_Ratios";#N/A,#N/A,FALSE,"CWIP_Yr_End"}</definedName>
    <definedName name="Jane_4_3" localSheetId="18" hidden="1">{#N/A,#N/A,FALSE,"Expenditures";#N/A,#N/A,FALSE,"Property Placed In-Service";#N/A,#N/A,FALSE,"Removals";#N/A,#N/A,FALSE,"Retirements";#N/A,#N/A,FALSE,"CWIP Balances";#N/A,#N/A,FALSE,"CWIP_Expend_Ratios";#N/A,#N/A,FALSE,"CWIP_Yr_End"}</definedName>
    <definedName name="Jane_4_3" localSheetId="19" hidden="1">{#N/A,#N/A,FALSE,"Expenditures";#N/A,#N/A,FALSE,"Property Placed In-Service";#N/A,#N/A,FALSE,"Removals";#N/A,#N/A,FALSE,"Retirements";#N/A,#N/A,FALSE,"CWIP Balances";#N/A,#N/A,FALSE,"CWIP_Expend_Ratios";#N/A,#N/A,FALSE,"CWIP_Yr_End"}</definedName>
    <definedName name="Jane_4_3" localSheetId="20" hidden="1">{#N/A,#N/A,FALSE,"Expenditures";#N/A,#N/A,FALSE,"Property Placed In-Service";#N/A,#N/A,FALSE,"Removals";#N/A,#N/A,FALSE,"Retirements";#N/A,#N/A,FALSE,"CWIP Balances";#N/A,#N/A,FALSE,"CWIP_Expend_Ratios";#N/A,#N/A,FALSE,"CWIP_Yr_End"}</definedName>
    <definedName name="Jane_4_3" hidden="1">{#N/A,#N/A,FALSE,"Expenditures";#N/A,#N/A,FALSE,"Property Placed In-Service";#N/A,#N/A,FALSE,"Removals";#N/A,#N/A,FALSE,"Retirements";#N/A,#N/A,FALSE,"CWIP Balances";#N/A,#N/A,FALSE,"CWIP_Expend_Ratios";#N/A,#N/A,FALSE,"CWIP_Yr_End"}</definedName>
    <definedName name="Jane_5" localSheetId="18" hidden="1">{#N/A,#N/A,FALSE,"Expenditures";#N/A,#N/A,FALSE,"Property Placed In-Service";#N/A,#N/A,FALSE,"Removals";#N/A,#N/A,FALSE,"Retirements";#N/A,#N/A,FALSE,"CWIP Balances";#N/A,#N/A,FALSE,"CWIP_Expend_Ratios";#N/A,#N/A,FALSE,"CWIP_Yr_End"}</definedName>
    <definedName name="Jane_5" localSheetId="19" hidden="1">{#N/A,#N/A,FALSE,"Expenditures";#N/A,#N/A,FALSE,"Property Placed In-Service";#N/A,#N/A,FALSE,"Removals";#N/A,#N/A,FALSE,"Retirements";#N/A,#N/A,FALSE,"CWIP Balances";#N/A,#N/A,FALSE,"CWIP_Expend_Ratios";#N/A,#N/A,FALSE,"CWIP_Yr_End"}</definedName>
    <definedName name="Jane_5" localSheetId="20" hidden="1">{#N/A,#N/A,FALSE,"Expenditures";#N/A,#N/A,FALSE,"Property Placed In-Service";#N/A,#N/A,FALSE,"Removals";#N/A,#N/A,FALSE,"Retirements";#N/A,#N/A,FALSE,"CWIP Balances";#N/A,#N/A,FALSE,"CWIP_Expend_Ratios";#N/A,#N/A,FALSE,"CWIP_Yr_End"}</definedName>
    <definedName name="Jane_5" hidden="1">{#N/A,#N/A,FALSE,"Expenditures";#N/A,#N/A,FALSE,"Property Placed In-Service";#N/A,#N/A,FALSE,"Removals";#N/A,#N/A,FALSE,"Retirements";#N/A,#N/A,FALSE,"CWIP Balances";#N/A,#N/A,FALSE,"CWIP_Expend_Ratios";#N/A,#N/A,FALSE,"CWIP_Yr_End"}</definedName>
    <definedName name="Jane_5_1" localSheetId="18" hidden="1">{#N/A,#N/A,FALSE,"Expenditures";#N/A,#N/A,FALSE,"Property Placed In-Service";#N/A,#N/A,FALSE,"Removals";#N/A,#N/A,FALSE,"Retirements";#N/A,#N/A,FALSE,"CWIP Balances";#N/A,#N/A,FALSE,"CWIP_Expend_Ratios";#N/A,#N/A,FALSE,"CWIP_Yr_End"}</definedName>
    <definedName name="Jane_5_1" localSheetId="19" hidden="1">{#N/A,#N/A,FALSE,"Expenditures";#N/A,#N/A,FALSE,"Property Placed In-Service";#N/A,#N/A,FALSE,"Removals";#N/A,#N/A,FALSE,"Retirements";#N/A,#N/A,FALSE,"CWIP Balances";#N/A,#N/A,FALSE,"CWIP_Expend_Ratios";#N/A,#N/A,FALSE,"CWIP_Yr_End"}</definedName>
    <definedName name="Jane_5_1" localSheetId="20" hidden="1">{#N/A,#N/A,FALSE,"Expenditures";#N/A,#N/A,FALSE,"Property Placed In-Service";#N/A,#N/A,FALSE,"Removals";#N/A,#N/A,FALSE,"Retirements";#N/A,#N/A,FALSE,"CWIP Balances";#N/A,#N/A,FALSE,"CWIP_Expend_Ratios";#N/A,#N/A,FALSE,"CWIP_Yr_End"}</definedName>
    <definedName name="Jane_5_1" hidden="1">{#N/A,#N/A,FALSE,"Expenditures";#N/A,#N/A,FALSE,"Property Placed In-Service";#N/A,#N/A,FALSE,"Removals";#N/A,#N/A,FALSE,"Retirements";#N/A,#N/A,FALSE,"CWIP Balances";#N/A,#N/A,FALSE,"CWIP_Expend_Ratios";#N/A,#N/A,FALSE,"CWIP_Yr_End"}</definedName>
    <definedName name="Jane_5_2" localSheetId="18" hidden="1">{#N/A,#N/A,FALSE,"Expenditures";#N/A,#N/A,FALSE,"Property Placed In-Service";#N/A,#N/A,FALSE,"Removals";#N/A,#N/A,FALSE,"Retirements";#N/A,#N/A,FALSE,"CWIP Balances";#N/A,#N/A,FALSE,"CWIP_Expend_Ratios";#N/A,#N/A,FALSE,"CWIP_Yr_End"}</definedName>
    <definedName name="Jane_5_2" localSheetId="19" hidden="1">{#N/A,#N/A,FALSE,"Expenditures";#N/A,#N/A,FALSE,"Property Placed In-Service";#N/A,#N/A,FALSE,"Removals";#N/A,#N/A,FALSE,"Retirements";#N/A,#N/A,FALSE,"CWIP Balances";#N/A,#N/A,FALSE,"CWIP_Expend_Ratios";#N/A,#N/A,FALSE,"CWIP_Yr_End"}</definedName>
    <definedName name="Jane_5_2" localSheetId="20" hidden="1">{#N/A,#N/A,FALSE,"Expenditures";#N/A,#N/A,FALSE,"Property Placed In-Service";#N/A,#N/A,FALSE,"Removals";#N/A,#N/A,FALSE,"Retirements";#N/A,#N/A,FALSE,"CWIP Balances";#N/A,#N/A,FALSE,"CWIP_Expend_Ratios";#N/A,#N/A,FALSE,"CWIP_Yr_End"}</definedName>
    <definedName name="Jane_5_2" hidden="1">{#N/A,#N/A,FALSE,"Expenditures";#N/A,#N/A,FALSE,"Property Placed In-Service";#N/A,#N/A,FALSE,"Removals";#N/A,#N/A,FALSE,"Retirements";#N/A,#N/A,FALSE,"CWIP Balances";#N/A,#N/A,FALSE,"CWIP_Expend_Ratios";#N/A,#N/A,FALSE,"CWIP_Yr_End"}</definedName>
    <definedName name="Jane_5_3" localSheetId="18" hidden="1">{#N/A,#N/A,FALSE,"Expenditures";#N/A,#N/A,FALSE,"Property Placed In-Service";#N/A,#N/A,FALSE,"Removals";#N/A,#N/A,FALSE,"Retirements";#N/A,#N/A,FALSE,"CWIP Balances";#N/A,#N/A,FALSE,"CWIP_Expend_Ratios";#N/A,#N/A,FALSE,"CWIP_Yr_End"}</definedName>
    <definedName name="Jane_5_3" localSheetId="19" hidden="1">{#N/A,#N/A,FALSE,"Expenditures";#N/A,#N/A,FALSE,"Property Placed In-Service";#N/A,#N/A,FALSE,"Removals";#N/A,#N/A,FALSE,"Retirements";#N/A,#N/A,FALSE,"CWIP Balances";#N/A,#N/A,FALSE,"CWIP_Expend_Ratios";#N/A,#N/A,FALSE,"CWIP_Yr_End"}</definedName>
    <definedName name="Jane_5_3" localSheetId="20" hidden="1">{#N/A,#N/A,FALSE,"Expenditures";#N/A,#N/A,FALSE,"Property Placed In-Service";#N/A,#N/A,FALSE,"Removals";#N/A,#N/A,FALSE,"Retirements";#N/A,#N/A,FALSE,"CWIP Balances";#N/A,#N/A,FALSE,"CWIP_Expend_Ratios";#N/A,#N/A,FALSE,"CWIP_Yr_End"}</definedName>
    <definedName name="Jane_5_3" hidden="1">{#N/A,#N/A,FALSE,"Expenditures";#N/A,#N/A,FALSE,"Property Placed In-Service";#N/A,#N/A,FALSE,"Removals";#N/A,#N/A,FALSE,"Retirements";#N/A,#N/A,FALSE,"CWIP Balances";#N/A,#N/A,FALSE,"CWIP_Expend_Ratios";#N/A,#N/A,FALSE,"CWIP_Yr_End"}</definedName>
    <definedName name="JK" localSheetId="18" hidden="1">{#N/A,#N/A,FALSE,"Aging Summary";#N/A,#N/A,FALSE,"Ratio Analysis";#N/A,#N/A,FALSE,"Test 120 Day Accts";#N/A,#N/A,FALSE,"Tickmarks"}</definedName>
    <definedName name="JK" localSheetId="19" hidden="1">{#N/A,#N/A,FALSE,"Aging Summary";#N/A,#N/A,FALSE,"Ratio Analysis";#N/A,#N/A,FALSE,"Test 120 Day Accts";#N/A,#N/A,FALSE,"Tickmarks"}</definedName>
    <definedName name="JK" hidden="1">{#N/A,#N/A,FALSE,"Aging Summary";#N/A,#N/A,FALSE,"Ratio Analysis";#N/A,#N/A,FALSE,"Test 120 Day Accts";#N/A,#N/A,FALSE,"Tickmarks"}</definedName>
    <definedName name="kjjkjkj" localSheetId="18" hidden="1">{"BS Dollar",#N/A,FALSE,"BS";"BS CS",#N/A,FALSE,"BS"}</definedName>
    <definedName name="kjjkjkj" localSheetId="19" hidden="1">{"BS Dollar",#N/A,FALSE,"BS";"BS CS",#N/A,FALSE,"BS"}</definedName>
    <definedName name="kjjkjkj" localSheetId="20" hidden="1">{"BS Dollar",#N/A,FALSE,"BS";"BS CS",#N/A,FALSE,"BS"}</definedName>
    <definedName name="kjjkjkj" hidden="1">{"BS Dollar",#N/A,FALSE,"BS";"BS CS",#N/A,FALSE,"BS"}</definedName>
    <definedName name="kjjkjkj_1" localSheetId="18" hidden="1">{"BS Dollar",#N/A,FALSE,"BS";"BS CS",#N/A,FALSE,"BS"}</definedName>
    <definedName name="kjjkjkj_1" localSheetId="19" hidden="1">{"BS Dollar",#N/A,FALSE,"BS";"BS CS",#N/A,FALSE,"BS"}</definedName>
    <definedName name="kjjkjkj_1" localSheetId="20" hidden="1">{"BS Dollar",#N/A,FALSE,"BS";"BS CS",#N/A,FALSE,"BS"}</definedName>
    <definedName name="kjjkjkj_1" hidden="1">{"BS Dollar",#N/A,FALSE,"BS";"BS CS",#N/A,FALSE,"BS"}</definedName>
    <definedName name="kkk" localSheetId="18" hidden="1">{#N/A,#N/A,FALSE,"DAOCM 2차 검토"}</definedName>
    <definedName name="kkk" localSheetId="19" hidden="1">{#N/A,#N/A,FALSE,"DAOCM 2차 검토"}</definedName>
    <definedName name="kkk" localSheetId="20" hidden="1">{#N/A,#N/A,FALSE,"DAOCM 2차 검토"}</definedName>
    <definedName name="kkk" hidden="1">{#N/A,#N/A,FALSE,"DAOCM 2차 검토"}</definedName>
    <definedName name="kkopjopj"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l" localSheetId="18" hidden="1">{#N/A,#N/A,FALSE,"Land";#N/A,#N/A,FALSE,"Cost Analysis";"Summary",#N/A,FALSE,"Equipment"}</definedName>
    <definedName name="kl" localSheetId="19" hidden="1">{#N/A,#N/A,FALSE,"Land";#N/A,#N/A,FALSE,"Cost Analysis";"Summary",#N/A,FALSE,"Equipment"}</definedName>
    <definedName name="kl" hidden="1">{#N/A,#N/A,FALSE,"Land";#N/A,#N/A,FALSE,"Cost Analysis";"Summary",#N/A,FALSE,"Equipment"}</definedName>
    <definedName name="kmkm"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imcount" hidden="1">1</definedName>
    <definedName name="lj" localSheetId="18" hidden="1">{#N/A,#N/A,FALSE,"Aging Summary";#N/A,#N/A,FALSE,"Ratio Analysis";#N/A,#N/A,FALSE,"Test 120 Day Accts";#N/A,#N/A,FALSE,"Tickmarks"}</definedName>
    <definedName name="lj" localSheetId="19" hidden="1">{#N/A,#N/A,FALSE,"Aging Summary";#N/A,#N/A,FALSE,"Ratio Analysis";#N/A,#N/A,FALSE,"Test 120 Day Accts";#N/A,#N/A,FALSE,"Tickmarks"}</definedName>
    <definedName name="lj" hidden="1">{#N/A,#N/A,FALSE,"Aging Summary";#N/A,#N/A,FALSE,"Ratio Analysis";#N/A,#N/A,FALSE,"Test 120 Day Accts";#N/A,#N/A,FALSE,"Tickmarks"}</definedName>
    <definedName name="ll"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oan_Amount" localSheetId="18" hidden="1">#REF!</definedName>
    <definedName name="Loan_Amount" localSheetId="19" hidden="1">#REF!</definedName>
    <definedName name="Loan_Amount" localSheetId="20" hidden="1">#REF!</definedName>
    <definedName name="Loan_Amount" hidden="1">#REF!</definedName>
    <definedName name="Loan_Start" localSheetId="18" hidden="1">#REF!</definedName>
    <definedName name="Loan_Start" localSheetId="19" hidden="1">#REF!</definedName>
    <definedName name="Loan_Start" localSheetId="20" hidden="1">#REF!</definedName>
    <definedName name="Loan_Start" hidden="1">#REF!</definedName>
    <definedName name="Loan_Years" localSheetId="18" hidden="1">#REF!</definedName>
    <definedName name="Loan_Years" localSheetId="19" hidden="1">#REF!</definedName>
    <definedName name="Loan_Years" localSheetId="20" hidden="1">#REF!</definedName>
    <definedName name="Loan_Years" hidden="1">#REF!</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ason?" localSheetId="18" hidden="1">{#N/A,#N/A,FALSE,"Data &amp; Key Results";#N/A,#N/A,FALSE,"Summary Template";#N/A,#N/A,FALSE,"Budget";#N/A,#N/A,FALSE,"Present Value Comparison";#N/A,#N/A,FALSE,"Cashflow";#N/A,#N/A,FALSE,"Income";#N/A,#N/A,FALSE,"Inputs"}</definedName>
    <definedName name="mason?" localSheetId="19" hidden="1">{#N/A,#N/A,FALSE,"Data &amp; Key Results";#N/A,#N/A,FALSE,"Summary Template";#N/A,#N/A,FALSE,"Budget";#N/A,#N/A,FALSE,"Present Value Comparison";#N/A,#N/A,FALSE,"Cashflow";#N/A,#N/A,FALSE,"Income";#N/A,#N/A,FALSE,"Inputs"}</definedName>
    <definedName name="mason?" localSheetId="20"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_1" localSheetId="18" hidden="1">{#N/A,#N/A,FALSE,"Data &amp; Key Results";#N/A,#N/A,FALSE,"Summary Template";#N/A,#N/A,FALSE,"Budget";#N/A,#N/A,FALSE,"Present Value Comparison";#N/A,#N/A,FALSE,"Cashflow";#N/A,#N/A,FALSE,"Income";#N/A,#N/A,FALSE,"Inputs"}</definedName>
    <definedName name="mason?_1" localSheetId="19" hidden="1">{#N/A,#N/A,FALSE,"Data &amp; Key Results";#N/A,#N/A,FALSE,"Summary Template";#N/A,#N/A,FALSE,"Budget";#N/A,#N/A,FALSE,"Present Value Comparison";#N/A,#N/A,FALSE,"Cashflow";#N/A,#N/A,FALSE,"Income";#N/A,#N/A,FALSE,"Inputs"}</definedName>
    <definedName name="mason?_1" localSheetId="20" hidden="1">{#N/A,#N/A,FALSE,"Data &amp; Key Results";#N/A,#N/A,FALSE,"Summary Template";#N/A,#N/A,FALSE,"Budget";#N/A,#N/A,FALSE,"Present Value Comparison";#N/A,#N/A,FALSE,"Cashflow";#N/A,#N/A,FALSE,"Income";#N/A,#N/A,FALSE,"Inputs"}</definedName>
    <definedName name="mason?_1" hidden="1">{#N/A,#N/A,FALSE,"Data &amp; Key Results";#N/A,#N/A,FALSE,"Summary Template";#N/A,#N/A,FALSE,"Budget";#N/A,#N/A,FALSE,"Present Value Comparison";#N/A,#N/A,FALSE,"Cashflow";#N/A,#N/A,FALSE,"Income";#N/A,#N/A,FALSE,"Inputs"}</definedName>
    <definedName name="mason2" localSheetId="18" hidden="1">{#N/A,#N/A,FALSE,"Data &amp; Key Results";#N/A,#N/A,FALSE,"Summary Template";#N/A,#N/A,FALSE,"Budget";#N/A,#N/A,FALSE,"Present Value Comparison";#N/A,#N/A,FALSE,"Cashflow";#N/A,#N/A,FALSE,"Income";#N/A,#N/A,FALSE,"Inputs"}</definedName>
    <definedName name="mason2" localSheetId="19" hidden="1">{#N/A,#N/A,FALSE,"Data &amp; Key Results";#N/A,#N/A,FALSE,"Summary Template";#N/A,#N/A,FALSE,"Budget";#N/A,#N/A,FALSE,"Present Value Comparison";#N/A,#N/A,FALSE,"Cashflow";#N/A,#N/A,FALSE,"Income";#N/A,#N/A,FALSE,"Inputs"}</definedName>
    <definedName name="mason2" localSheetId="20"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2_1" localSheetId="18" hidden="1">{#N/A,#N/A,FALSE,"Data &amp; Key Results";#N/A,#N/A,FALSE,"Summary Template";#N/A,#N/A,FALSE,"Budget";#N/A,#N/A,FALSE,"Present Value Comparison";#N/A,#N/A,FALSE,"Cashflow";#N/A,#N/A,FALSE,"Income";#N/A,#N/A,FALSE,"Inputs"}</definedName>
    <definedName name="mason2_1" localSheetId="19" hidden="1">{#N/A,#N/A,FALSE,"Data &amp; Key Results";#N/A,#N/A,FALSE,"Summary Template";#N/A,#N/A,FALSE,"Budget";#N/A,#N/A,FALSE,"Present Value Comparison";#N/A,#N/A,FALSE,"Cashflow";#N/A,#N/A,FALSE,"Income";#N/A,#N/A,FALSE,"Inputs"}</definedName>
    <definedName name="mason2_1" localSheetId="20" hidden="1">{#N/A,#N/A,FALSE,"Data &amp; Key Results";#N/A,#N/A,FALSE,"Summary Template";#N/A,#N/A,FALSE,"Budget";#N/A,#N/A,FALSE,"Present Value Comparison";#N/A,#N/A,FALSE,"Cashflow";#N/A,#N/A,FALSE,"Income";#N/A,#N/A,FALSE,"Inputs"}</definedName>
    <definedName name="mason2_1" hidden="1">{#N/A,#N/A,FALSE,"Data &amp; Key Results";#N/A,#N/A,FALSE,"Summary Template";#N/A,#N/A,FALSE,"Budget";#N/A,#N/A,FALSE,"Present Value Comparison";#N/A,#N/A,FALSE,"Cashflow";#N/A,#N/A,FALSE,"Income";#N/A,#N/A,FALSE,"Inputs"}</definedName>
    <definedName name="mason3" localSheetId="18" hidden="1">{#N/A,#N/A,FALSE,"Data &amp; Key Results";#N/A,#N/A,FALSE,"Summary Template";#N/A,#N/A,FALSE,"Budget";#N/A,#N/A,FALSE,"Present Value Comparison";#N/A,#N/A,FALSE,"Cashflow";#N/A,#N/A,FALSE,"Income";#N/A,#N/A,FALSE,"Inputs"}</definedName>
    <definedName name="mason3" localSheetId="19" hidden="1">{#N/A,#N/A,FALSE,"Data &amp; Key Results";#N/A,#N/A,FALSE,"Summary Template";#N/A,#N/A,FALSE,"Budget";#N/A,#N/A,FALSE,"Present Value Comparison";#N/A,#N/A,FALSE,"Cashflow";#N/A,#N/A,FALSE,"Income";#N/A,#N/A,FALSE,"Inputs"}</definedName>
    <definedName name="mason3" localSheetId="20"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3_1" localSheetId="18" hidden="1">{#N/A,#N/A,FALSE,"Data &amp; Key Results";#N/A,#N/A,FALSE,"Summary Template";#N/A,#N/A,FALSE,"Budget";#N/A,#N/A,FALSE,"Present Value Comparison";#N/A,#N/A,FALSE,"Cashflow";#N/A,#N/A,FALSE,"Income";#N/A,#N/A,FALSE,"Inputs"}</definedName>
    <definedName name="mason3_1" localSheetId="19" hidden="1">{#N/A,#N/A,FALSE,"Data &amp; Key Results";#N/A,#N/A,FALSE,"Summary Template";#N/A,#N/A,FALSE,"Budget";#N/A,#N/A,FALSE,"Present Value Comparison";#N/A,#N/A,FALSE,"Cashflow";#N/A,#N/A,FALSE,"Income";#N/A,#N/A,FALSE,"Inputs"}</definedName>
    <definedName name="mason3_1" localSheetId="20" hidden="1">{#N/A,#N/A,FALSE,"Data &amp; Key Results";#N/A,#N/A,FALSE,"Summary Template";#N/A,#N/A,FALSE,"Budget";#N/A,#N/A,FALSE,"Present Value Comparison";#N/A,#N/A,FALSE,"Cashflow";#N/A,#N/A,FALSE,"Income";#N/A,#N/A,FALSE,"Inputs"}</definedName>
    <definedName name="mason3_1" hidden="1">{#N/A,#N/A,FALSE,"Data &amp; Key Results";#N/A,#N/A,FALSE,"Summary Template";#N/A,#N/A,FALSE,"Budget";#N/A,#N/A,FALSE,"Present Value Comparison";#N/A,#N/A,FALSE,"Cashflow";#N/A,#N/A,FALSE,"Income";#N/A,#N/A,FALSE,"Inputs"}</definedName>
    <definedName name="mason4" localSheetId="18" hidden="1">{#N/A,#N/A,FALSE,"Data &amp; Key Results";#N/A,#N/A,FALSE,"Summary Template";#N/A,#N/A,FALSE,"Budget";#N/A,#N/A,FALSE,"Present Value Comparison";#N/A,#N/A,FALSE,"Cashflow";#N/A,#N/A,FALSE,"Income";#N/A,#N/A,FALSE,"Inputs"}</definedName>
    <definedName name="mason4" localSheetId="19" hidden="1">{#N/A,#N/A,FALSE,"Data &amp; Key Results";#N/A,#N/A,FALSE,"Summary Template";#N/A,#N/A,FALSE,"Budget";#N/A,#N/A,FALSE,"Present Value Comparison";#N/A,#N/A,FALSE,"Cashflow";#N/A,#N/A,FALSE,"Income";#N/A,#N/A,FALSE,"Inputs"}</definedName>
    <definedName name="mason4" localSheetId="20"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4_1" localSheetId="18" hidden="1">{#N/A,#N/A,FALSE,"Data &amp; Key Results";#N/A,#N/A,FALSE,"Summary Template";#N/A,#N/A,FALSE,"Budget";#N/A,#N/A,FALSE,"Present Value Comparison";#N/A,#N/A,FALSE,"Cashflow";#N/A,#N/A,FALSE,"Income";#N/A,#N/A,FALSE,"Inputs"}</definedName>
    <definedName name="mason4_1" localSheetId="19" hidden="1">{#N/A,#N/A,FALSE,"Data &amp; Key Results";#N/A,#N/A,FALSE,"Summary Template";#N/A,#N/A,FALSE,"Budget";#N/A,#N/A,FALSE,"Present Value Comparison";#N/A,#N/A,FALSE,"Cashflow";#N/A,#N/A,FALSE,"Income";#N/A,#N/A,FALSE,"Inputs"}</definedName>
    <definedName name="mason4_1" localSheetId="20" hidden="1">{#N/A,#N/A,FALSE,"Data &amp; Key Results";#N/A,#N/A,FALSE,"Summary Template";#N/A,#N/A,FALSE,"Budget";#N/A,#N/A,FALSE,"Present Value Comparison";#N/A,#N/A,FALSE,"Cashflow";#N/A,#N/A,FALSE,"Income";#N/A,#N/A,FALSE,"Inputs"}</definedName>
    <definedName name="mason4_1" hidden="1">{#N/A,#N/A,FALSE,"Data &amp; Key Results";#N/A,#N/A,FALSE,"Summary Template";#N/A,#N/A,FALSE,"Budget";#N/A,#N/A,FALSE,"Present Value Comparison";#N/A,#N/A,FALSE,"Cashflow";#N/A,#N/A,FALSE,"Income";#N/A,#N/A,FALSE,"Inputs"}</definedName>
    <definedName name="mason5" localSheetId="18" hidden="1">{#N/A,#N/A,FALSE,"Data &amp; Key Results";#N/A,#N/A,FALSE,"Summary Template";#N/A,#N/A,FALSE,"Budget";#N/A,#N/A,FALSE,"Present Value Comparison";#N/A,#N/A,FALSE,"Cashflow";#N/A,#N/A,FALSE,"Income";#N/A,#N/A,FALSE,"Inputs"}</definedName>
    <definedName name="mason5" localSheetId="19" hidden="1">{#N/A,#N/A,FALSE,"Data &amp; Key Results";#N/A,#N/A,FALSE,"Summary Template";#N/A,#N/A,FALSE,"Budget";#N/A,#N/A,FALSE,"Present Value Comparison";#N/A,#N/A,FALSE,"Cashflow";#N/A,#N/A,FALSE,"Income";#N/A,#N/A,FALSE,"Inputs"}</definedName>
    <definedName name="mason5" localSheetId="20"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5_1" localSheetId="18" hidden="1">{#N/A,#N/A,FALSE,"Data &amp; Key Results";#N/A,#N/A,FALSE,"Summary Template";#N/A,#N/A,FALSE,"Budget";#N/A,#N/A,FALSE,"Present Value Comparison";#N/A,#N/A,FALSE,"Cashflow";#N/A,#N/A,FALSE,"Income";#N/A,#N/A,FALSE,"Inputs"}</definedName>
    <definedName name="mason5_1" localSheetId="19" hidden="1">{#N/A,#N/A,FALSE,"Data &amp; Key Results";#N/A,#N/A,FALSE,"Summary Template";#N/A,#N/A,FALSE,"Budget";#N/A,#N/A,FALSE,"Present Value Comparison";#N/A,#N/A,FALSE,"Cashflow";#N/A,#N/A,FALSE,"Income";#N/A,#N/A,FALSE,"Inputs"}</definedName>
    <definedName name="mason5_1" localSheetId="20" hidden="1">{#N/A,#N/A,FALSE,"Data &amp; Key Results";#N/A,#N/A,FALSE,"Summary Template";#N/A,#N/A,FALSE,"Budget";#N/A,#N/A,FALSE,"Present Value Comparison";#N/A,#N/A,FALSE,"Cashflow";#N/A,#N/A,FALSE,"Income";#N/A,#N/A,FALSE,"Inputs"}</definedName>
    <definedName name="mason5_1" hidden="1">{#N/A,#N/A,FALSE,"Data &amp; Key Results";#N/A,#N/A,FALSE,"Summary Template";#N/A,#N/A,FALSE,"Budget";#N/A,#N/A,FALSE,"Present Value Comparison";#N/A,#N/A,FALSE,"Cashflow";#N/A,#N/A,FALSE,"Income";#N/A,#N/A,FALSE,"Inputs"}</definedName>
    <definedName name="masonII" localSheetId="18" hidden="1">{#N/A,#N/A,FALSE,"Data &amp; Key Results";#N/A,#N/A,FALSE,"Summary Template";#N/A,#N/A,FALSE,"Budget";#N/A,#N/A,FALSE,"Present Value Comparison";#N/A,#N/A,FALSE,"Cashflow";#N/A,#N/A,FALSE,"Income";#N/A,#N/A,FALSE,"Inputs"}</definedName>
    <definedName name="masonII" localSheetId="19" hidden="1">{#N/A,#N/A,FALSE,"Data &amp; Key Results";#N/A,#N/A,FALSE,"Summary Template";#N/A,#N/A,FALSE,"Budget";#N/A,#N/A,FALSE,"Present Value Comparison";#N/A,#N/A,FALSE,"Cashflow";#N/A,#N/A,FALSE,"Income";#N/A,#N/A,FALSE,"Inputs"}</definedName>
    <definedName name="masonII" localSheetId="20"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sonII_1" localSheetId="18" hidden="1">{#N/A,#N/A,FALSE,"Data &amp; Key Results";#N/A,#N/A,FALSE,"Summary Template";#N/A,#N/A,FALSE,"Budget";#N/A,#N/A,FALSE,"Present Value Comparison";#N/A,#N/A,FALSE,"Cashflow";#N/A,#N/A,FALSE,"Income";#N/A,#N/A,FALSE,"Inputs"}</definedName>
    <definedName name="masonII_1" localSheetId="19" hidden="1">{#N/A,#N/A,FALSE,"Data &amp; Key Results";#N/A,#N/A,FALSE,"Summary Template";#N/A,#N/A,FALSE,"Budget";#N/A,#N/A,FALSE,"Present Value Comparison";#N/A,#N/A,FALSE,"Cashflow";#N/A,#N/A,FALSE,"Income";#N/A,#N/A,FALSE,"Inputs"}</definedName>
    <definedName name="masonII_1" localSheetId="20" hidden="1">{#N/A,#N/A,FALSE,"Data &amp; Key Results";#N/A,#N/A,FALSE,"Summary Template";#N/A,#N/A,FALSE,"Budget";#N/A,#N/A,FALSE,"Present Value Comparison";#N/A,#N/A,FALSE,"Cashflow";#N/A,#N/A,FALSE,"Income";#N/A,#N/A,FALSE,"Inputs"}</definedName>
    <definedName name="masonII_1" hidden="1">{#N/A,#N/A,FALSE,"Data &amp; Key Results";#N/A,#N/A,FALSE,"Summary Template";#N/A,#N/A,FALSE,"Budget";#N/A,#N/A,FALSE,"Present Value Comparison";#N/A,#N/A,FALSE,"Cashflow";#N/A,#N/A,FALSE,"Income";#N/A,#N/A,FALSE,"Inputs"}</definedName>
    <definedName name="mb_inputLocation" localSheetId="18" hidden="1">[26]Inputs!#REF!</definedName>
    <definedName name="mb_inputLocation" localSheetId="19" hidden="1">[26]Inputs!#REF!</definedName>
    <definedName name="mb_inputLocation" localSheetId="20" hidden="1">[26]Inputs!#REF!</definedName>
    <definedName name="mb_inputLocation" hidden="1">[26]Inputs!#REF!</definedName>
    <definedName name="McClain" localSheetId="18" hidden="1">{"PAGE_1",#N/A,FALSE,"MONTH"}</definedName>
    <definedName name="McClain" localSheetId="19" hidden="1">{"PAGE_1",#N/A,FALSE,"MONTH"}</definedName>
    <definedName name="McClain" localSheetId="20" hidden="1">{"PAGE_1",#N/A,FALSE,"MONTH"}</definedName>
    <definedName name="McClain" hidden="1">{"PAGE_1",#N/A,FALSE,"MONTH"}</definedName>
    <definedName name="MCCLAIN2" localSheetId="18" hidden="1">{"PAGE_1",#N/A,FALSE,"MONTH"}</definedName>
    <definedName name="MCCLAIN2" localSheetId="19" hidden="1">{"PAGE_1",#N/A,FALSE,"MONTH"}</definedName>
    <definedName name="MCCLAIN2" localSheetId="20" hidden="1">{"PAGE_1",#N/A,FALSE,"MONTH"}</definedName>
    <definedName name="MCCLAIN2" hidden="1">{"PAGE_1",#N/A,FALSE,"MONTH"}</definedName>
    <definedName name="Miller" localSheetId="18" hidden="1">{#N/A,#N/A,FALSE,"Expenditures";#N/A,#N/A,FALSE,"Property Placed In-Service";#N/A,#N/A,FALSE,"CWIP Balances"}</definedName>
    <definedName name="Miller" localSheetId="19" hidden="1">{#N/A,#N/A,FALSE,"Expenditures";#N/A,#N/A,FALSE,"Property Placed In-Service";#N/A,#N/A,FALSE,"CWIP Balances"}</definedName>
    <definedName name="Miller" localSheetId="20" hidden="1">{#N/A,#N/A,FALSE,"Expenditures";#N/A,#N/A,FALSE,"Property Placed In-Service";#N/A,#N/A,FALSE,"CWIP Balances"}</definedName>
    <definedName name="Miller" hidden="1">{#N/A,#N/A,FALSE,"Expenditures";#N/A,#N/A,FALSE,"Property Placed In-Service";#N/A,#N/A,FALSE,"CWIP Balances"}</definedName>
    <definedName name="Miller_1" localSheetId="18" hidden="1">{#N/A,#N/A,FALSE,"Expenditures";#N/A,#N/A,FALSE,"Property Placed In-Service";#N/A,#N/A,FALSE,"CWIP Balances"}</definedName>
    <definedName name="Miller_1" localSheetId="19" hidden="1">{#N/A,#N/A,FALSE,"Expenditures";#N/A,#N/A,FALSE,"Property Placed In-Service";#N/A,#N/A,FALSE,"CWIP Balances"}</definedName>
    <definedName name="Miller_1" localSheetId="20" hidden="1">{#N/A,#N/A,FALSE,"Expenditures";#N/A,#N/A,FALSE,"Property Placed In-Service";#N/A,#N/A,FALSE,"CWIP Balances"}</definedName>
    <definedName name="Miller_1" hidden="1">{#N/A,#N/A,FALSE,"Expenditures";#N/A,#N/A,FALSE,"Property Placed In-Service";#N/A,#N/A,FALSE,"CWIP Balances"}</definedName>
    <definedName name="Miller_1_1" localSheetId="18" hidden="1">{#N/A,#N/A,FALSE,"Expenditures";#N/A,#N/A,FALSE,"Property Placed In-Service";#N/A,#N/A,FALSE,"CWIP Balances"}</definedName>
    <definedName name="Miller_1_1" localSheetId="19" hidden="1">{#N/A,#N/A,FALSE,"Expenditures";#N/A,#N/A,FALSE,"Property Placed In-Service";#N/A,#N/A,FALSE,"CWIP Balances"}</definedName>
    <definedName name="Miller_1_1" localSheetId="20" hidden="1">{#N/A,#N/A,FALSE,"Expenditures";#N/A,#N/A,FALSE,"Property Placed In-Service";#N/A,#N/A,FALSE,"CWIP Balances"}</definedName>
    <definedName name="Miller_1_1" hidden="1">{#N/A,#N/A,FALSE,"Expenditures";#N/A,#N/A,FALSE,"Property Placed In-Service";#N/A,#N/A,FALSE,"CWIP Balances"}</definedName>
    <definedName name="Miller_1_2" localSheetId="18" hidden="1">{#N/A,#N/A,FALSE,"Expenditures";#N/A,#N/A,FALSE,"Property Placed In-Service";#N/A,#N/A,FALSE,"CWIP Balances"}</definedName>
    <definedName name="Miller_1_2" localSheetId="19" hidden="1">{#N/A,#N/A,FALSE,"Expenditures";#N/A,#N/A,FALSE,"Property Placed In-Service";#N/A,#N/A,FALSE,"CWIP Balances"}</definedName>
    <definedName name="Miller_1_2" localSheetId="20" hidden="1">{#N/A,#N/A,FALSE,"Expenditures";#N/A,#N/A,FALSE,"Property Placed In-Service";#N/A,#N/A,FALSE,"CWIP Balances"}</definedName>
    <definedName name="Miller_1_2" hidden="1">{#N/A,#N/A,FALSE,"Expenditures";#N/A,#N/A,FALSE,"Property Placed In-Service";#N/A,#N/A,FALSE,"CWIP Balances"}</definedName>
    <definedName name="Miller_1_3" localSheetId="18" hidden="1">{#N/A,#N/A,FALSE,"Expenditures";#N/A,#N/A,FALSE,"Property Placed In-Service";#N/A,#N/A,FALSE,"CWIP Balances"}</definedName>
    <definedName name="Miller_1_3" localSheetId="19" hidden="1">{#N/A,#N/A,FALSE,"Expenditures";#N/A,#N/A,FALSE,"Property Placed In-Service";#N/A,#N/A,FALSE,"CWIP Balances"}</definedName>
    <definedName name="Miller_1_3" localSheetId="20" hidden="1">{#N/A,#N/A,FALSE,"Expenditures";#N/A,#N/A,FALSE,"Property Placed In-Service";#N/A,#N/A,FALSE,"CWIP Balances"}</definedName>
    <definedName name="Miller_1_3" hidden="1">{#N/A,#N/A,FALSE,"Expenditures";#N/A,#N/A,FALSE,"Property Placed In-Service";#N/A,#N/A,FALSE,"CWIP Balances"}</definedName>
    <definedName name="Miller_2" localSheetId="18" hidden="1">{#N/A,#N/A,FALSE,"Expenditures";#N/A,#N/A,FALSE,"Property Placed In-Service";#N/A,#N/A,FALSE,"CWIP Balances"}</definedName>
    <definedName name="Miller_2" localSheetId="19" hidden="1">{#N/A,#N/A,FALSE,"Expenditures";#N/A,#N/A,FALSE,"Property Placed In-Service";#N/A,#N/A,FALSE,"CWIP Balances"}</definedName>
    <definedName name="Miller_2" localSheetId="20" hidden="1">{#N/A,#N/A,FALSE,"Expenditures";#N/A,#N/A,FALSE,"Property Placed In-Service";#N/A,#N/A,FALSE,"CWIP Balances"}</definedName>
    <definedName name="Miller_2" hidden="1">{#N/A,#N/A,FALSE,"Expenditures";#N/A,#N/A,FALSE,"Property Placed In-Service";#N/A,#N/A,FALSE,"CWIP Balances"}</definedName>
    <definedName name="Miller_2_1" localSheetId="18" hidden="1">{#N/A,#N/A,FALSE,"Expenditures";#N/A,#N/A,FALSE,"Property Placed In-Service";#N/A,#N/A,FALSE,"CWIP Balances"}</definedName>
    <definedName name="Miller_2_1" localSheetId="19" hidden="1">{#N/A,#N/A,FALSE,"Expenditures";#N/A,#N/A,FALSE,"Property Placed In-Service";#N/A,#N/A,FALSE,"CWIP Balances"}</definedName>
    <definedName name="Miller_2_1" localSheetId="20" hidden="1">{#N/A,#N/A,FALSE,"Expenditures";#N/A,#N/A,FALSE,"Property Placed In-Service";#N/A,#N/A,FALSE,"CWIP Balances"}</definedName>
    <definedName name="Miller_2_1" hidden="1">{#N/A,#N/A,FALSE,"Expenditures";#N/A,#N/A,FALSE,"Property Placed In-Service";#N/A,#N/A,FALSE,"CWIP Balances"}</definedName>
    <definedName name="Miller_2_2" localSheetId="18" hidden="1">{#N/A,#N/A,FALSE,"Expenditures";#N/A,#N/A,FALSE,"Property Placed In-Service";#N/A,#N/A,FALSE,"CWIP Balances"}</definedName>
    <definedName name="Miller_2_2" localSheetId="19" hidden="1">{#N/A,#N/A,FALSE,"Expenditures";#N/A,#N/A,FALSE,"Property Placed In-Service";#N/A,#N/A,FALSE,"CWIP Balances"}</definedName>
    <definedName name="Miller_2_2" localSheetId="20" hidden="1">{#N/A,#N/A,FALSE,"Expenditures";#N/A,#N/A,FALSE,"Property Placed In-Service";#N/A,#N/A,FALSE,"CWIP Balances"}</definedName>
    <definedName name="Miller_2_2" hidden="1">{#N/A,#N/A,FALSE,"Expenditures";#N/A,#N/A,FALSE,"Property Placed In-Service";#N/A,#N/A,FALSE,"CWIP Balances"}</definedName>
    <definedName name="Miller_2_3" localSheetId="18" hidden="1">{#N/A,#N/A,FALSE,"Expenditures";#N/A,#N/A,FALSE,"Property Placed In-Service";#N/A,#N/A,FALSE,"CWIP Balances"}</definedName>
    <definedName name="Miller_2_3" localSheetId="19" hidden="1">{#N/A,#N/A,FALSE,"Expenditures";#N/A,#N/A,FALSE,"Property Placed In-Service";#N/A,#N/A,FALSE,"CWIP Balances"}</definedName>
    <definedName name="Miller_2_3" localSheetId="20" hidden="1">{#N/A,#N/A,FALSE,"Expenditures";#N/A,#N/A,FALSE,"Property Placed In-Service";#N/A,#N/A,FALSE,"CWIP Balances"}</definedName>
    <definedName name="Miller_2_3" hidden="1">{#N/A,#N/A,FALSE,"Expenditures";#N/A,#N/A,FALSE,"Property Placed In-Service";#N/A,#N/A,FALSE,"CWIP Balances"}</definedName>
    <definedName name="Miller_3" localSheetId="18" hidden="1">{#N/A,#N/A,FALSE,"Expenditures";#N/A,#N/A,FALSE,"Property Placed In-Service";#N/A,#N/A,FALSE,"CWIP Balances"}</definedName>
    <definedName name="Miller_3" localSheetId="19" hidden="1">{#N/A,#N/A,FALSE,"Expenditures";#N/A,#N/A,FALSE,"Property Placed In-Service";#N/A,#N/A,FALSE,"CWIP Balances"}</definedName>
    <definedName name="Miller_3" localSheetId="20" hidden="1">{#N/A,#N/A,FALSE,"Expenditures";#N/A,#N/A,FALSE,"Property Placed In-Service";#N/A,#N/A,FALSE,"CWIP Balances"}</definedName>
    <definedName name="Miller_3" hidden="1">{#N/A,#N/A,FALSE,"Expenditures";#N/A,#N/A,FALSE,"Property Placed In-Service";#N/A,#N/A,FALSE,"CWIP Balances"}</definedName>
    <definedName name="Miller_3_1" localSheetId="18" hidden="1">{#N/A,#N/A,FALSE,"Expenditures";#N/A,#N/A,FALSE,"Property Placed In-Service";#N/A,#N/A,FALSE,"CWIP Balances"}</definedName>
    <definedName name="Miller_3_1" localSheetId="19" hidden="1">{#N/A,#N/A,FALSE,"Expenditures";#N/A,#N/A,FALSE,"Property Placed In-Service";#N/A,#N/A,FALSE,"CWIP Balances"}</definedName>
    <definedName name="Miller_3_1" localSheetId="20" hidden="1">{#N/A,#N/A,FALSE,"Expenditures";#N/A,#N/A,FALSE,"Property Placed In-Service";#N/A,#N/A,FALSE,"CWIP Balances"}</definedName>
    <definedName name="Miller_3_1" hidden="1">{#N/A,#N/A,FALSE,"Expenditures";#N/A,#N/A,FALSE,"Property Placed In-Service";#N/A,#N/A,FALSE,"CWIP Balances"}</definedName>
    <definedName name="Miller_3_2" localSheetId="18" hidden="1">{#N/A,#N/A,FALSE,"Expenditures";#N/A,#N/A,FALSE,"Property Placed In-Service";#N/A,#N/A,FALSE,"CWIP Balances"}</definedName>
    <definedName name="Miller_3_2" localSheetId="19" hidden="1">{#N/A,#N/A,FALSE,"Expenditures";#N/A,#N/A,FALSE,"Property Placed In-Service";#N/A,#N/A,FALSE,"CWIP Balances"}</definedName>
    <definedName name="Miller_3_2" localSheetId="20" hidden="1">{#N/A,#N/A,FALSE,"Expenditures";#N/A,#N/A,FALSE,"Property Placed In-Service";#N/A,#N/A,FALSE,"CWIP Balances"}</definedName>
    <definedName name="Miller_3_2" hidden="1">{#N/A,#N/A,FALSE,"Expenditures";#N/A,#N/A,FALSE,"Property Placed In-Service";#N/A,#N/A,FALSE,"CWIP Balances"}</definedName>
    <definedName name="Miller_3_3" localSheetId="18" hidden="1">{#N/A,#N/A,FALSE,"Expenditures";#N/A,#N/A,FALSE,"Property Placed In-Service";#N/A,#N/A,FALSE,"CWIP Balances"}</definedName>
    <definedName name="Miller_3_3" localSheetId="19" hidden="1">{#N/A,#N/A,FALSE,"Expenditures";#N/A,#N/A,FALSE,"Property Placed In-Service";#N/A,#N/A,FALSE,"CWIP Balances"}</definedName>
    <definedName name="Miller_3_3" localSheetId="20" hidden="1">{#N/A,#N/A,FALSE,"Expenditures";#N/A,#N/A,FALSE,"Property Placed In-Service";#N/A,#N/A,FALSE,"CWIP Balances"}</definedName>
    <definedName name="Miller_3_3" hidden="1">{#N/A,#N/A,FALSE,"Expenditures";#N/A,#N/A,FALSE,"Property Placed In-Service";#N/A,#N/A,FALSE,"CWIP Balances"}</definedName>
    <definedName name="Miller_4" localSheetId="18" hidden="1">{#N/A,#N/A,FALSE,"Expenditures";#N/A,#N/A,FALSE,"Property Placed In-Service";#N/A,#N/A,FALSE,"CWIP Balances"}</definedName>
    <definedName name="Miller_4" localSheetId="19" hidden="1">{#N/A,#N/A,FALSE,"Expenditures";#N/A,#N/A,FALSE,"Property Placed In-Service";#N/A,#N/A,FALSE,"CWIP Balances"}</definedName>
    <definedName name="Miller_4" localSheetId="20" hidden="1">{#N/A,#N/A,FALSE,"Expenditures";#N/A,#N/A,FALSE,"Property Placed In-Service";#N/A,#N/A,FALSE,"CWIP Balances"}</definedName>
    <definedName name="Miller_4" hidden="1">{#N/A,#N/A,FALSE,"Expenditures";#N/A,#N/A,FALSE,"Property Placed In-Service";#N/A,#N/A,FALSE,"CWIP Balances"}</definedName>
    <definedName name="Miller_4_1" localSheetId="18" hidden="1">{#N/A,#N/A,FALSE,"Expenditures";#N/A,#N/A,FALSE,"Property Placed In-Service";#N/A,#N/A,FALSE,"CWIP Balances"}</definedName>
    <definedName name="Miller_4_1" localSheetId="19" hidden="1">{#N/A,#N/A,FALSE,"Expenditures";#N/A,#N/A,FALSE,"Property Placed In-Service";#N/A,#N/A,FALSE,"CWIP Balances"}</definedName>
    <definedName name="Miller_4_1" localSheetId="20" hidden="1">{#N/A,#N/A,FALSE,"Expenditures";#N/A,#N/A,FALSE,"Property Placed In-Service";#N/A,#N/A,FALSE,"CWIP Balances"}</definedName>
    <definedName name="Miller_4_1" hidden="1">{#N/A,#N/A,FALSE,"Expenditures";#N/A,#N/A,FALSE,"Property Placed In-Service";#N/A,#N/A,FALSE,"CWIP Balances"}</definedName>
    <definedName name="Miller_4_2" localSheetId="18" hidden="1">{#N/A,#N/A,FALSE,"Expenditures";#N/A,#N/A,FALSE,"Property Placed In-Service";#N/A,#N/A,FALSE,"CWIP Balances"}</definedName>
    <definedName name="Miller_4_2" localSheetId="19" hidden="1">{#N/A,#N/A,FALSE,"Expenditures";#N/A,#N/A,FALSE,"Property Placed In-Service";#N/A,#N/A,FALSE,"CWIP Balances"}</definedName>
    <definedName name="Miller_4_2" localSheetId="20" hidden="1">{#N/A,#N/A,FALSE,"Expenditures";#N/A,#N/A,FALSE,"Property Placed In-Service";#N/A,#N/A,FALSE,"CWIP Balances"}</definedName>
    <definedName name="Miller_4_2" hidden="1">{#N/A,#N/A,FALSE,"Expenditures";#N/A,#N/A,FALSE,"Property Placed In-Service";#N/A,#N/A,FALSE,"CWIP Balances"}</definedName>
    <definedName name="Miller_4_3" localSheetId="18" hidden="1">{#N/A,#N/A,FALSE,"Expenditures";#N/A,#N/A,FALSE,"Property Placed In-Service";#N/A,#N/A,FALSE,"CWIP Balances"}</definedName>
    <definedName name="Miller_4_3" localSheetId="19" hidden="1">{#N/A,#N/A,FALSE,"Expenditures";#N/A,#N/A,FALSE,"Property Placed In-Service";#N/A,#N/A,FALSE,"CWIP Balances"}</definedName>
    <definedName name="Miller_4_3" localSheetId="20" hidden="1">{#N/A,#N/A,FALSE,"Expenditures";#N/A,#N/A,FALSE,"Property Placed In-Service";#N/A,#N/A,FALSE,"CWIP Balances"}</definedName>
    <definedName name="Miller_4_3" hidden="1">{#N/A,#N/A,FALSE,"Expenditures";#N/A,#N/A,FALSE,"Property Placed In-Service";#N/A,#N/A,FALSE,"CWIP Balances"}</definedName>
    <definedName name="Miller_5" localSheetId="18" hidden="1">{#N/A,#N/A,FALSE,"Expenditures";#N/A,#N/A,FALSE,"Property Placed In-Service";#N/A,#N/A,FALSE,"CWIP Balances"}</definedName>
    <definedName name="Miller_5" localSheetId="19" hidden="1">{#N/A,#N/A,FALSE,"Expenditures";#N/A,#N/A,FALSE,"Property Placed In-Service";#N/A,#N/A,FALSE,"CWIP Balances"}</definedName>
    <definedName name="Miller_5" localSheetId="20" hidden="1">{#N/A,#N/A,FALSE,"Expenditures";#N/A,#N/A,FALSE,"Property Placed In-Service";#N/A,#N/A,FALSE,"CWIP Balances"}</definedName>
    <definedName name="Miller_5" hidden="1">{#N/A,#N/A,FALSE,"Expenditures";#N/A,#N/A,FALSE,"Property Placed In-Service";#N/A,#N/A,FALSE,"CWIP Balances"}</definedName>
    <definedName name="Miller_5_1" localSheetId="18" hidden="1">{#N/A,#N/A,FALSE,"Expenditures";#N/A,#N/A,FALSE,"Property Placed In-Service";#N/A,#N/A,FALSE,"CWIP Balances"}</definedName>
    <definedName name="Miller_5_1" localSheetId="19" hidden="1">{#N/A,#N/A,FALSE,"Expenditures";#N/A,#N/A,FALSE,"Property Placed In-Service";#N/A,#N/A,FALSE,"CWIP Balances"}</definedName>
    <definedName name="Miller_5_1" localSheetId="20" hidden="1">{#N/A,#N/A,FALSE,"Expenditures";#N/A,#N/A,FALSE,"Property Placed In-Service";#N/A,#N/A,FALSE,"CWIP Balances"}</definedName>
    <definedName name="Miller_5_1" hidden="1">{#N/A,#N/A,FALSE,"Expenditures";#N/A,#N/A,FALSE,"Property Placed In-Service";#N/A,#N/A,FALSE,"CWIP Balances"}</definedName>
    <definedName name="Miller_5_2" localSheetId="18" hidden="1">{#N/A,#N/A,FALSE,"Expenditures";#N/A,#N/A,FALSE,"Property Placed In-Service";#N/A,#N/A,FALSE,"CWIP Balances"}</definedName>
    <definedName name="Miller_5_2" localSheetId="19" hidden="1">{#N/A,#N/A,FALSE,"Expenditures";#N/A,#N/A,FALSE,"Property Placed In-Service";#N/A,#N/A,FALSE,"CWIP Balances"}</definedName>
    <definedName name="Miller_5_2" localSheetId="20" hidden="1">{#N/A,#N/A,FALSE,"Expenditures";#N/A,#N/A,FALSE,"Property Placed In-Service";#N/A,#N/A,FALSE,"CWIP Balances"}</definedName>
    <definedName name="Miller_5_2" hidden="1">{#N/A,#N/A,FALSE,"Expenditures";#N/A,#N/A,FALSE,"Property Placed In-Service";#N/A,#N/A,FALSE,"CWIP Balances"}</definedName>
    <definedName name="Miller_5_3" localSheetId="18" hidden="1">{#N/A,#N/A,FALSE,"Expenditures";#N/A,#N/A,FALSE,"Property Placed In-Service";#N/A,#N/A,FALSE,"CWIP Balances"}</definedName>
    <definedName name="Miller_5_3" localSheetId="19" hidden="1">{#N/A,#N/A,FALSE,"Expenditures";#N/A,#N/A,FALSE,"Property Placed In-Service";#N/A,#N/A,FALSE,"CWIP Balances"}</definedName>
    <definedName name="Miller_5_3" localSheetId="20" hidden="1">{#N/A,#N/A,FALSE,"Expenditures";#N/A,#N/A,FALSE,"Property Placed In-Service";#N/A,#N/A,FALSE,"CWIP Balances"}</definedName>
    <definedName name="Miller_5_3" hidden="1">{#N/A,#N/A,FALSE,"Expenditures";#N/A,#N/A,FALSE,"Property Placed In-Service";#N/A,#N/A,FALSE,"CWIP Balances"}</definedName>
    <definedName name="n" hidden="1">{"Index",#N/A,FALSE,"Index"}</definedName>
    <definedName name="name45" localSheetId="18" hidden="1">{#N/A,#N/A,FALSE,"DAOCM 2차 검토"}</definedName>
    <definedName name="name45" localSheetId="19" hidden="1">{#N/A,#N/A,FALSE,"DAOCM 2차 검토"}</definedName>
    <definedName name="name45" localSheetId="20" hidden="1">{#N/A,#N/A,FALSE,"DAOCM 2차 검토"}</definedName>
    <definedName name="name45" hidden="1">{#N/A,#N/A,FALSE,"DAOCM 2차 검토"}</definedName>
    <definedName name="new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K" localSheetId="18" hidden="1">{#N/A,#N/A,FALSE,"Cover";#N/A,#N/A,FALSE,"LUMI";#N/A,#N/A,FALSE,"COMD";#N/A,#N/A,FALSE,"Valuation";#N/A,#N/A,FALSE,"Assumptions";#N/A,#N/A,FALSE,"Pooling";#N/A,#N/A,FALSE,"BalanceSheet"}</definedName>
    <definedName name="OK" localSheetId="19" hidden="1">{#N/A,#N/A,FALSE,"Cover";#N/A,#N/A,FALSE,"LUMI";#N/A,#N/A,FALSE,"COMD";#N/A,#N/A,FALSE,"Valuation";#N/A,#N/A,FALSE,"Assumptions";#N/A,#N/A,FALSE,"Pooling";#N/A,#N/A,FALSE,"BalanceSheet"}</definedName>
    <definedName name="OK" localSheetId="20" hidden="1">{#N/A,#N/A,FALSE,"Cover";#N/A,#N/A,FALSE,"LUMI";#N/A,#N/A,FALSE,"COMD";#N/A,#N/A,FALSE,"Valuation";#N/A,#N/A,FALSE,"Assumptions";#N/A,#N/A,FALSE,"Pooling";#N/A,#N/A,FALSE,"BalanceSheet"}</definedName>
    <definedName name="OK" hidden="1">{#N/A,#N/A,FALSE,"Cover";#N/A,#N/A,FALSE,"LUMI";#N/A,#N/A,FALSE,"COMD";#N/A,#N/A,FALSE,"Valuation";#N/A,#N/A,FALSE,"Assumptions";#N/A,#N/A,FALSE,"Pooling";#N/A,#N/A,FALSE,"BalanceSheet"}</definedName>
    <definedName name="OK_1" localSheetId="18" hidden="1">{#N/A,#N/A,FALSE,"Cover";#N/A,#N/A,FALSE,"LUMI";#N/A,#N/A,FALSE,"COMD";#N/A,#N/A,FALSE,"Valuation";#N/A,#N/A,FALSE,"Assumptions";#N/A,#N/A,FALSE,"Pooling";#N/A,#N/A,FALSE,"BalanceSheet"}</definedName>
    <definedName name="OK_1" localSheetId="19" hidden="1">{#N/A,#N/A,FALSE,"Cover";#N/A,#N/A,FALSE,"LUMI";#N/A,#N/A,FALSE,"COMD";#N/A,#N/A,FALSE,"Valuation";#N/A,#N/A,FALSE,"Assumptions";#N/A,#N/A,FALSE,"Pooling";#N/A,#N/A,FALSE,"BalanceSheet"}</definedName>
    <definedName name="OK_1" localSheetId="20" hidden="1">{#N/A,#N/A,FALSE,"Cover";#N/A,#N/A,FALSE,"LUMI";#N/A,#N/A,FALSE,"COMD";#N/A,#N/A,FALSE,"Valuation";#N/A,#N/A,FALSE,"Assumptions";#N/A,#N/A,FALSE,"Pooling";#N/A,#N/A,FALSE,"BalanceSheet"}</definedName>
    <definedName name="OK_1" hidden="1">{#N/A,#N/A,FALSE,"Cover";#N/A,#N/A,FALSE,"LUMI";#N/A,#N/A,FALSE,"COMD";#N/A,#N/A,FALSE,"Valuation";#N/A,#N/A,FALSE,"Assumptions";#N/A,#N/A,FALSE,"Pooling";#N/A,#N/A,FALSE,"BalanceSheet"}</definedName>
    <definedName name="old.cashflow" localSheetId="18" hidden="1">{#N/A,#N/A,TRUE,"Cover";#N/A,#N/A,TRUE,"Inputs";#N/A,#N/A,TRUE,"Results";#N/A,#N/A,TRUE,"Stats";#N/A,#N/A,TRUE,"Capital Cost";#N/A,#N/A,TRUE,"Income Statement";#N/A,#N/A,TRUE,"Cash Flows";#N/A,#N/A,TRUE,"Selldown";#N/A,#N/A,TRUE,"BookDep";#N/A,#N/A,TRUE,"Cash Taxes";#N/A,#N/A,TRUE,"O&amp;M";#N/A,#N/A,TRUE,"Graphs";#N/A,#N/A,TRUE,"Assumptions"}</definedName>
    <definedName name="old.cashflow" localSheetId="19" hidden="1">{#N/A,#N/A,TRUE,"Cover";#N/A,#N/A,TRUE,"Inputs";#N/A,#N/A,TRUE,"Results";#N/A,#N/A,TRUE,"Stats";#N/A,#N/A,TRUE,"Capital Cost";#N/A,#N/A,TRUE,"Income Statement";#N/A,#N/A,TRUE,"Cash Flows";#N/A,#N/A,TRUE,"Selldown";#N/A,#N/A,TRUE,"BookDep";#N/A,#N/A,TRUE,"Cash Taxes";#N/A,#N/A,TRUE,"O&amp;M";#N/A,#N/A,TRUE,"Graphs";#N/A,#N/A,TRUE,"Assumptions"}</definedName>
    <definedName name="old.cashflow" localSheetId="20" hidden="1">{#N/A,#N/A,TRUE,"Cover";#N/A,#N/A,TRUE,"Inputs";#N/A,#N/A,TRUE,"Results";#N/A,#N/A,TRUE,"Stats";#N/A,#N/A,TRUE,"Capital Cost";#N/A,#N/A,TRUE,"Income Statement";#N/A,#N/A,TRUE,"Cash Flows";#N/A,#N/A,TRUE,"Selldown";#N/A,#N/A,TRUE,"BookDep";#N/A,#N/A,TRUE,"Cash Taxes";#N/A,#N/A,TRUE,"O&amp;M";#N/A,#N/A,TRUE,"Graphs";#N/A,#N/A,TRUE,"Assumptions"}</definedName>
    <definedName name="old.cashflow" hidden="1">{#N/A,#N/A,TRUE,"Cover";#N/A,#N/A,TRUE,"Inputs";#N/A,#N/A,TRUE,"Results";#N/A,#N/A,TRUE,"Stats";#N/A,#N/A,TRUE,"Capital Cost";#N/A,#N/A,TRUE,"Income Statement";#N/A,#N/A,TRUE,"Cash Flows";#N/A,#N/A,TRUE,"Selldown";#N/A,#N/A,TRUE,"BookDep";#N/A,#N/A,TRUE,"Cash Taxes";#N/A,#N/A,TRUE,"O&amp;M";#N/A,#N/A,TRUE,"Graphs";#N/A,#N/A,TRUE,"Assumptions"}</definedName>
    <definedName name="oo"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rde2" hidden="1">0</definedName>
    <definedName name="order2" hidden="1">0</definedName>
    <definedName name="p" localSheetId="18" hidden="1">{"contributory1",#N/A,FALSE,"Contributory Assets Detail";"contributory2",#N/A,FALSE,"Contributory Assets Detail"}</definedName>
    <definedName name="p" localSheetId="19" hidden="1">{"contributory1",#N/A,FALSE,"Contributory Assets Detail";"contributory2",#N/A,FALSE,"Contributory Assets Detail"}</definedName>
    <definedName name="p" localSheetId="20" hidden="1">{"contributory1",#N/A,FALSE,"Contributory Assets Detail";"contributory2",#N/A,FALSE,"Contributory Assets Detail"}</definedName>
    <definedName name="p" hidden="1">{"contributory1",#N/A,FALSE,"Contributory Assets Detail";"contributory2",#N/A,FALSE,"Contributory Assets Detail"}</definedName>
    <definedName name="p_1" localSheetId="18" hidden="1">{"contributory1",#N/A,FALSE,"Contributory Assets Detail";"contributory2",#N/A,FALSE,"Contributory Assets Detail"}</definedName>
    <definedName name="p_1" localSheetId="19" hidden="1">{"contributory1",#N/A,FALSE,"Contributory Assets Detail";"contributory2",#N/A,FALSE,"Contributory Assets Detail"}</definedName>
    <definedName name="p_1" localSheetId="20" hidden="1">{"contributory1",#N/A,FALSE,"Contributory Assets Detail";"contributory2",#N/A,FALSE,"Contributory Assets Detail"}</definedName>
    <definedName name="p_1" hidden="1">{"contributory1",#N/A,FALSE,"Contributory Assets Detail";"contributory2",#N/A,FALSE,"Contributory Assets Detail"}</definedName>
    <definedName name="P_2" localSheetId="18" hidden="1">{"_200",#N/A,FALSE,"ALLOCATIONS";"_80_1",#N/A,FALSE,"ALLOCATIONS";"_80_2",#N/A,FALSE,"ALLOCATIONS";"_80_3",#N/A,FALSE,"ALLOCATIONS";"_80_4",#N/A,FALSE,"ALLOCATIONS";"_80_5",#N/A,FALSE,"ALLOCATIONS"}</definedName>
    <definedName name="P_2" localSheetId="19" hidden="1">{"_200",#N/A,FALSE,"ALLOCATIONS";"_80_1",#N/A,FALSE,"ALLOCATIONS";"_80_2",#N/A,FALSE,"ALLOCATIONS";"_80_3",#N/A,FALSE,"ALLOCATIONS";"_80_4",#N/A,FALSE,"ALLOCATIONS";"_80_5",#N/A,FALSE,"ALLOCATIONS"}</definedName>
    <definedName name="P_2" hidden="1">{"_200",#N/A,FALSE,"ALLOCATIONS";"_80_1",#N/A,FALSE,"ALLOCATIONS";"_80_2",#N/A,FALSE,"ALLOCATIONS";"_80_3",#N/A,FALSE,"ALLOCATIONS";"_80_4",#N/A,FALSE,"ALLOCATIONS";"_80_5",#N/A,FALSE,"ALLOCATIONS"}</definedName>
    <definedName name="P_3" localSheetId="18" hidden="1">{"_200",#N/A,FALSE,"ALLOCATIONS";"_80_1",#N/A,FALSE,"ALLOCATIONS";"_80_2",#N/A,FALSE,"ALLOCATIONS";"_80_3",#N/A,FALSE,"ALLOCATIONS";"_80_4",#N/A,FALSE,"ALLOCATIONS";"_80_5",#N/A,FALSE,"ALLOCATIONS"}</definedName>
    <definedName name="P_3" localSheetId="19" hidden="1">{"_200",#N/A,FALSE,"ALLOCATIONS";"_80_1",#N/A,FALSE,"ALLOCATIONS";"_80_2",#N/A,FALSE,"ALLOCATIONS";"_80_3",#N/A,FALSE,"ALLOCATIONS";"_80_4",#N/A,FALSE,"ALLOCATIONS";"_80_5",#N/A,FALSE,"ALLOCATIONS"}</definedName>
    <definedName name="P_3" hidden="1">{"_200",#N/A,FALSE,"ALLOCATIONS";"_80_1",#N/A,FALSE,"ALLOCATIONS";"_80_2",#N/A,FALSE,"ALLOCATIONS";"_80_3",#N/A,FALSE,"ALLOCATIONS";"_80_4",#N/A,FALSE,"ALLOCATIONS";"_80_5",#N/A,FALSE,"ALLOCATIONS"}</definedName>
    <definedName name="Package" localSheetId="18" hidden="1">{#N/A,#N/A,FALSE,"Cover Page";#N/A,#N/A,FALSE,"Table of Contents";#N/A,#N/A,FALSE,"Executive Summary";#N/A,#N/A,FALSE,"Investment-Acquisition Costs";#N/A,#N/A,FALSE,"Financing Assumptions";#N/A,#N/A,FALSE,"Rent Roll";#N/A,#N/A,FALSE,"Taxes and Assessments"}</definedName>
    <definedName name="Package" localSheetId="19" hidden="1">{#N/A,#N/A,FALSE,"Cover Page";#N/A,#N/A,FALSE,"Table of Contents";#N/A,#N/A,FALSE,"Executive Summary";#N/A,#N/A,FALSE,"Investment-Acquisition Costs";#N/A,#N/A,FALSE,"Financing Assumptions";#N/A,#N/A,FALSE,"Rent Roll";#N/A,#N/A,FALSE,"Taxes and Assessments"}</definedName>
    <definedName name="Package" hidden="1">{#N/A,#N/A,FALSE,"Cover Page";#N/A,#N/A,FALSE,"Table of Contents";#N/A,#N/A,FALSE,"Executive Summary";#N/A,#N/A,FALSE,"Investment-Acquisition Costs";#N/A,#N/A,FALSE,"Financing Assumptions";#N/A,#N/A,FALSE,"Rent Roll";#N/A,#N/A,FALSE,"Taxes and Assessments"}</definedName>
    <definedName name="panther_wrn.test1." localSheetId="18" hidden="1">{"Income Statement",#N/A,FALSE,"CFMODEL";"Balance Sheet",#N/A,FALSE,"CFMODEL"}</definedName>
    <definedName name="panther_wrn.test1." localSheetId="19" hidden="1">{"Income Statement",#N/A,FALSE,"CFMODEL";"Balance Sheet",#N/A,FALSE,"CFMODEL"}</definedName>
    <definedName name="panther_wrn.test1." localSheetId="20" hidden="1">{"Income Statement",#N/A,FALSE,"CFMODEL";"Balance Sheet",#N/A,FALSE,"CFMODEL"}</definedName>
    <definedName name="panther_wrn.test1." hidden="1">{"Income Statement",#N/A,FALSE,"CFMODEL";"Balance Sheet",#N/A,FALSE,"CFMODEL"}</definedName>
    <definedName name="panther_wrn.test1._1" localSheetId="18" hidden="1">{"Income Statement",#N/A,FALSE,"CFMODEL";"Balance Sheet",#N/A,FALSE,"CFMODEL"}</definedName>
    <definedName name="panther_wrn.test1._1" localSheetId="19" hidden="1">{"Income Statement",#N/A,FALSE,"CFMODEL";"Balance Sheet",#N/A,FALSE,"CFMODEL"}</definedName>
    <definedName name="panther_wrn.test1._1" localSheetId="20" hidden="1">{"Income Statement",#N/A,FALSE,"CFMODEL";"Balance Sheet",#N/A,FALSE,"CFMODEL"}</definedName>
    <definedName name="panther_wrn.test1._1" hidden="1">{"Income Statement",#N/A,FALSE,"CFMODEL";"Balance Sheet",#N/A,FALSE,"CFMODEL"}</definedName>
    <definedName name="panther_wrn.test2." localSheetId="18" hidden="1">{"SourcesUses",#N/A,TRUE,"CFMODEL";"TransOverview",#N/A,TRUE,"CFMODEL"}</definedName>
    <definedName name="panther_wrn.test2." localSheetId="19" hidden="1">{"SourcesUses",#N/A,TRUE,"CFMODEL";"TransOverview",#N/A,TRUE,"CFMODEL"}</definedName>
    <definedName name="panther_wrn.test2." localSheetId="20" hidden="1">{"SourcesUses",#N/A,TRUE,"CFMODEL";"TransOverview",#N/A,TRUE,"CFMODEL"}</definedName>
    <definedName name="panther_wrn.test2." hidden="1">{"SourcesUses",#N/A,TRUE,"CFMODEL";"TransOverview",#N/A,TRUE,"CFMODEL"}</definedName>
    <definedName name="panther_wrn.test2._1" localSheetId="18" hidden="1">{"SourcesUses",#N/A,TRUE,"CFMODEL";"TransOverview",#N/A,TRUE,"CFMODEL"}</definedName>
    <definedName name="panther_wrn.test2._1" localSheetId="19" hidden="1">{"SourcesUses",#N/A,TRUE,"CFMODEL";"TransOverview",#N/A,TRUE,"CFMODEL"}</definedName>
    <definedName name="panther_wrn.test2._1" localSheetId="20" hidden="1">{"SourcesUses",#N/A,TRUE,"CFMODEL";"TransOverview",#N/A,TRUE,"CFMODEL"}</definedName>
    <definedName name="panther_wrn.test2._1" hidden="1">{"SourcesUses",#N/A,TRUE,"CFMODEL";"TransOverview",#N/A,TRUE,"CFMODEL"}</definedName>
    <definedName name="panther_wrn.test3." localSheetId="18" hidden="1">{"SourcesUses",#N/A,TRUE,#N/A;"TransOverview",#N/A,TRUE,"CFMODEL"}</definedName>
    <definedName name="panther_wrn.test3." localSheetId="19" hidden="1">{"SourcesUses",#N/A,TRUE,#N/A;"TransOverview",#N/A,TRUE,"CFMODEL"}</definedName>
    <definedName name="panther_wrn.test3." localSheetId="20" hidden="1">{"SourcesUses",#N/A,TRUE,#N/A;"TransOverview",#N/A,TRUE,"CFMODEL"}</definedName>
    <definedName name="panther_wrn.test3." hidden="1">{"SourcesUses",#N/A,TRUE,#N/A;"TransOverview",#N/A,TRUE,"CFMODEL"}</definedName>
    <definedName name="panther_wrn.test3._1" localSheetId="18" hidden="1">{"SourcesUses",#N/A,TRUE,#N/A;"TransOverview",#N/A,TRUE,"CFMODEL"}</definedName>
    <definedName name="panther_wrn.test3._1" localSheetId="19" hidden="1">{"SourcesUses",#N/A,TRUE,#N/A;"TransOverview",#N/A,TRUE,"CFMODEL"}</definedName>
    <definedName name="panther_wrn.test3._1" localSheetId="20" hidden="1">{"SourcesUses",#N/A,TRUE,#N/A;"TransOverview",#N/A,TRUE,"CFMODEL"}</definedName>
    <definedName name="panther_wrn.test3._1" hidden="1">{"SourcesUses",#N/A,TRUE,#N/A;"TransOverview",#N/A,TRUE,"CFMODEL"}</definedName>
    <definedName name="panther_wrn.test4." localSheetId="18" hidden="1">{"SourcesUses",#N/A,TRUE,"FundsFlow";"TransOverview",#N/A,TRUE,"FundsFlow"}</definedName>
    <definedName name="panther_wrn.test4." localSheetId="19" hidden="1">{"SourcesUses",#N/A,TRUE,"FundsFlow";"TransOverview",#N/A,TRUE,"FundsFlow"}</definedName>
    <definedName name="panther_wrn.test4." localSheetId="20" hidden="1">{"SourcesUses",#N/A,TRUE,"FundsFlow";"TransOverview",#N/A,TRUE,"FundsFlow"}</definedName>
    <definedName name="panther_wrn.test4." hidden="1">{"SourcesUses",#N/A,TRUE,"FundsFlow";"TransOverview",#N/A,TRUE,"FundsFlow"}</definedName>
    <definedName name="panther_wrn.test4._1" localSheetId="18" hidden="1">{"SourcesUses",#N/A,TRUE,"FundsFlow";"TransOverview",#N/A,TRUE,"FundsFlow"}</definedName>
    <definedName name="panther_wrn.test4._1" localSheetId="19" hidden="1">{"SourcesUses",#N/A,TRUE,"FundsFlow";"TransOverview",#N/A,TRUE,"FundsFlow"}</definedName>
    <definedName name="panther_wrn.test4._1" localSheetId="20" hidden="1">{"SourcesUses",#N/A,TRUE,"FundsFlow";"TransOverview",#N/A,TRUE,"FundsFlow"}</definedName>
    <definedName name="panther_wrn.test4._1" hidden="1">{"SourcesUses",#N/A,TRUE,"FundsFlow";"TransOverview",#N/A,TRUE,"FundsFlow"}</definedName>
    <definedName name="PartnerNumber" localSheetId="18" hidden="1">#REF!</definedName>
    <definedName name="PartnerNumber" localSheetId="19" hidden="1">#REF!</definedName>
    <definedName name="PartnerNumber" hidden="1">#REF!</definedName>
    <definedName name="paste" hidden="1">[27]XREF!#REF!</definedName>
    <definedName name="pig_dig5" localSheetId="18" hidden="1">{#N/A,#N/A,FALSE,"T COST";#N/A,#N/A,FALSE,"COST_FH"}</definedName>
    <definedName name="pig_dig5" localSheetId="19" hidden="1">{#N/A,#N/A,FALSE,"T COST";#N/A,#N/A,FALSE,"COST_FH"}</definedName>
    <definedName name="pig_dig5" localSheetId="20" hidden="1">{#N/A,#N/A,FALSE,"T COST";#N/A,#N/A,FALSE,"COST_FH"}</definedName>
    <definedName name="pig_dig5" hidden="1">{#N/A,#N/A,FALSE,"T COST";#N/A,#N/A,FALSE,"COST_FH"}</definedName>
    <definedName name="pig_dog" localSheetId="18" hidden="1">{2;#N/A;"R13C16:R17C16";#N/A;"R13C14:R17C15";FALSE;FALSE;FALSE;95;#N/A;#N/A;"R13C19";#N/A;FALSE;FALSE;FALSE;FALSE;#N/A;"";#N/A;FALSE;"";"";#N/A;#N/A;#N/A}</definedName>
    <definedName name="pig_dog" localSheetId="19" hidden="1">{2;#N/A;"R13C16:R17C16";#N/A;"R13C14:R17C15";FALSE;FALSE;FALSE;95;#N/A;#N/A;"R13C19";#N/A;FALSE;FALSE;FALSE;FALSE;#N/A;"";#N/A;FALSE;"";"";#N/A;#N/A;#N/A}</definedName>
    <definedName name="pig_dog" localSheetId="20"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18" hidden="1">{"EXCELHLP.HLP!1802";5;10;5;10;13;13;13;8;5;5;10;14;13;13;13;13;5;10;14;13;5;10;1;2;24}</definedName>
    <definedName name="pig_dog\" localSheetId="19" hidden="1">{"EXCELHLP.HLP!1802";5;10;5;10;13;13;13;8;5;5;10;14;13;13;13;13;5;10;14;13;5;10;1;2;24}</definedName>
    <definedName name="pig_dog\" localSheetId="20" hidden="1">{"EXCELHLP.HLP!1802";5;10;5;10;13;13;13;8;5;5;10;14;13;13;13;13;5;10;14;13;5;10;1;2;24}</definedName>
    <definedName name="pig_dog\" hidden="1">{"EXCELHLP.HLP!1802";5;10;5;10;13;13;13;8;5;5;10;14;13;13;13;13;5;10;14;13;5;10;1;2;24}</definedName>
    <definedName name="pig_dog2"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1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19"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18" hidden="1">{#N/A,#N/A,FALSE,"SUMMARY";#N/A,#N/A,FALSE,"INPUTDATA";#N/A,#N/A,FALSE,"Condenser Performance"}</definedName>
    <definedName name="pig_dog4" localSheetId="19" hidden="1">{#N/A,#N/A,FALSE,"SUMMARY";#N/A,#N/A,FALSE,"INPUTDATA";#N/A,#N/A,FALSE,"Condenser Performance"}</definedName>
    <definedName name="pig_dog4" localSheetId="20" hidden="1">{#N/A,#N/A,FALSE,"SUMMARY";#N/A,#N/A,FALSE,"INPUTDATA";#N/A,#N/A,FALSE,"Condenser Performance"}</definedName>
    <definedName name="pig_dog4" hidden="1">{#N/A,#N/A,FALSE,"SUMMARY";#N/A,#N/A,FALSE,"INPUTDATA";#N/A,#N/A,FALSE,"Condenser Performance"}</definedName>
    <definedName name="pig_dog6" localSheetId="18" hidden="1">{#N/A,#N/A,FALSE,"INPUTDATA";#N/A,#N/A,FALSE,"SUMMARY";#N/A,#N/A,FALSE,"CTAREP";#N/A,#N/A,FALSE,"CTBREP";#N/A,#N/A,FALSE,"TURBEFF";#N/A,#N/A,FALSE,"Condenser Performance"}</definedName>
    <definedName name="pig_dog6" localSheetId="19" hidden="1">{#N/A,#N/A,FALSE,"INPUTDATA";#N/A,#N/A,FALSE,"SUMMARY";#N/A,#N/A,FALSE,"CTAREP";#N/A,#N/A,FALSE,"CTBREP";#N/A,#N/A,FALSE,"TURBEFF";#N/A,#N/A,FALSE,"Condenser Performance"}</definedName>
    <definedName name="pig_dog6" localSheetId="20"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18" hidden="1">{#N/A,#N/A,FALSE,"INPUTDATA";#N/A,#N/A,FALSE,"SUMMARY"}</definedName>
    <definedName name="pig_dog7" localSheetId="19" hidden="1">{#N/A,#N/A,FALSE,"INPUTDATA";#N/A,#N/A,FALSE,"SUMMARY"}</definedName>
    <definedName name="pig_dog7" localSheetId="20" hidden="1">{#N/A,#N/A,FALSE,"INPUTDATA";#N/A,#N/A,FALSE,"SUMMARY"}</definedName>
    <definedName name="pig_dog7" hidden="1">{#N/A,#N/A,FALSE,"INPUTDATA";#N/A,#N/A,FALSE,"SUMMARY"}</definedName>
    <definedName name="pig_dog8" localSheetId="18" hidden="1">{#N/A,#N/A,FALSE,"INPUTDATA";#N/A,#N/A,FALSE,"SUMMARY";#N/A,#N/A,FALSE,"CTAREP";#N/A,#N/A,FALSE,"CTBREP";#N/A,#N/A,FALSE,"PMG4ST86";#N/A,#N/A,FALSE,"TURBEFF";#N/A,#N/A,FALSE,"Condenser Performance"}</definedName>
    <definedName name="pig_dog8" localSheetId="19" hidden="1">{#N/A,#N/A,FALSE,"INPUTDATA";#N/A,#N/A,FALSE,"SUMMARY";#N/A,#N/A,FALSE,"CTAREP";#N/A,#N/A,FALSE,"CTBREP";#N/A,#N/A,FALSE,"PMG4ST86";#N/A,#N/A,FALSE,"TURBEFF";#N/A,#N/A,FALSE,"Condenser Performance"}</definedName>
    <definedName name="pig_dog8" localSheetId="20"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oso_wrn.test1." localSheetId="18" hidden="1">{"Income Statement",#N/A,FALSE,"CFMODEL";"Balance Sheet",#N/A,FALSE,"CFMODEL"}</definedName>
    <definedName name="poso_wrn.test1." localSheetId="19" hidden="1">{"Income Statement",#N/A,FALSE,"CFMODEL";"Balance Sheet",#N/A,FALSE,"CFMODEL"}</definedName>
    <definedName name="poso_wrn.test1." localSheetId="20" hidden="1">{"Income Statement",#N/A,FALSE,"CFMODEL";"Balance Sheet",#N/A,FALSE,"CFMODEL"}</definedName>
    <definedName name="poso_wrn.test1." hidden="1">{"Income Statement",#N/A,FALSE,"CFMODEL";"Balance Sheet",#N/A,FALSE,"CFMODEL"}</definedName>
    <definedName name="poso_wrn.test1._1" localSheetId="18" hidden="1">{"Income Statement",#N/A,FALSE,"CFMODEL";"Balance Sheet",#N/A,FALSE,"CFMODEL"}</definedName>
    <definedName name="poso_wrn.test1._1" localSheetId="19" hidden="1">{"Income Statement",#N/A,FALSE,"CFMODEL";"Balance Sheet",#N/A,FALSE,"CFMODEL"}</definedName>
    <definedName name="poso_wrn.test1._1" localSheetId="20" hidden="1">{"Income Statement",#N/A,FALSE,"CFMODEL";"Balance Sheet",#N/A,FALSE,"CFMODEL"}</definedName>
    <definedName name="poso_wrn.test1._1" hidden="1">{"Income Statement",#N/A,FALSE,"CFMODEL";"Balance Sheet",#N/A,FALSE,"CFMODEL"}</definedName>
    <definedName name="poso_wrn.test2." localSheetId="18" hidden="1">{"SourcesUses",#N/A,TRUE,"CFMODEL";"TransOverview",#N/A,TRUE,"CFMODEL"}</definedName>
    <definedName name="poso_wrn.test2." localSheetId="19" hidden="1">{"SourcesUses",#N/A,TRUE,"CFMODEL";"TransOverview",#N/A,TRUE,"CFMODEL"}</definedName>
    <definedName name="poso_wrn.test2." localSheetId="20" hidden="1">{"SourcesUses",#N/A,TRUE,"CFMODEL";"TransOverview",#N/A,TRUE,"CFMODEL"}</definedName>
    <definedName name="poso_wrn.test2." hidden="1">{"SourcesUses",#N/A,TRUE,"CFMODEL";"TransOverview",#N/A,TRUE,"CFMODEL"}</definedName>
    <definedName name="poso_wrn.test2._1" localSheetId="18" hidden="1">{"SourcesUses",#N/A,TRUE,"CFMODEL";"TransOverview",#N/A,TRUE,"CFMODEL"}</definedName>
    <definedName name="poso_wrn.test2._1" localSheetId="19" hidden="1">{"SourcesUses",#N/A,TRUE,"CFMODEL";"TransOverview",#N/A,TRUE,"CFMODEL"}</definedName>
    <definedName name="poso_wrn.test2._1" localSheetId="20" hidden="1">{"SourcesUses",#N/A,TRUE,"CFMODEL";"TransOverview",#N/A,TRUE,"CFMODEL"}</definedName>
    <definedName name="poso_wrn.test2._1" hidden="1">{"SourcesUses",#N/A,TRUE,"CFMODEL";"TransOverview",#N/A,TRUE,"CFMODEL"}</definedName>
    <definedName name="poso_wrn.test3." localSheetId="18" hidden="1">{"SourcesUses",#N/A,TRUE,#N/A;"TransOverview",#N/A,TRUE,"CFMODEL"}</definedName>
    <definedName name="poso_wrn.test3." localSheetId="19" hidden="1">{"SourcesUses",#N/A,TRUE,#N/A;"TransOverview",#N/A,TRUE,"CFMODEL"}</definedName>
    <definedName name="poso_wrn.test3." localSheetId="20" hidden="1">{"SourcesUses",#N/A,TRUE,#N/A;"TransOverview",#N/A,TRUE,"CFMODEL"}</definedName>
    <definedName name="poso_wrn.test3." hidden="1">{"SourcesUses",#N/A,TRUE,#N/A;"TransOverview",#N/A,TRUE,"CFMODEL"}</definedName>
    <definedName name="poso_wrn.test3._1" localSheetId="18" hidden="1">{"SourcesUses",#N/A,TRUE,#N/A;"TransOverview",#N/A,TRUE,"CFMODEL"}</definedName>
    <definedName name="poso_wrn.test3._1" localSheetId="19" hidden="1">{"SourcesUses",#N/A,TRUE,#N/A;"TransOverview",#N/A,TRUE,"CFMODEL"}</definedName>
    <definedName name="poso_wrn.test3._1" localSheetId="20" hidden="1">{"SourcesUses",#N/A,TRUE,#N/A;"TransOverview",#N/A,TRUE,"CFMODEL"}</definedName>
    <definedName name="poso_wrn.test3._1" hidden="1">{"SourcesUses",#N/A,TRUE,#N/A;"TransOverview",#N/A,TRUE,"CFMODEL"}</definedName>
    <definedName name="poso_wrn.test4." localSheetId="18" hidden="1">{"SourcesUses",#N/A,TRUE,"FundsFlow";"TransOverview",#N/A,TRUE,"FundsFlow"}</definedName>
    <definedName name="poso_wrn.test4." localSheetId="19" hidden="1">{"SourcesUses",#N/A,TRUE,"FundsFlow";"TransOverview",#N/A,TRUE,"FundsFlow"}</definedName>
    <definedName name="poso_wrn.test4." localSheetId="20" hidden="1">{"SourcesUses",#N/A,TRUE,"FundsFlow";"TransOverview",#N/A,TRUE,"FundsFlow"}</definedName>
    <definedName name="poso_wrn.test4." hidden="1">{"SourcesUses",#N/A,TRUE,"FundsFlow";"TransOverview",#N/A,TRUE,"FundsFlow"}</definedName>
    <definedName name="poso_wrn.test4._1" localSheetId="18" hidden="1">{"SourcesUses",#N/A,TRUE,"FundsFlow";"TransOverview",#N/A,TRUE,"FundsFlow"}</definedName>
    <definedName name="poso_wrn.test4._1" localSheetId="19" hidden="1">{"SourcesUses",#N/A,TRUE,"FundsFlow";"TransOverview",#N/A,TRUE,"FundsFlow"}</definedName>
    <definedName name="poso_wrn.test4._1" localSheetId="20" hidden="1">{"SourcesUses",#N/A,TRUE,"FundsFlow";"TransOverview",#N/A,TRUE,"FundsFlow"}</definedName>
    <definedName name="poso_wrn.test4._1" hidden="1">{"SourcesUses",#N/A,TRUE,"FundsFlow";"TransOverview",#N/A,TRUE,"FundsFlow"}</definedName>
    <definedName name="ppok"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ppp" localSheetId="18" hidden="1">{"NewCo_View",#N/A,FALSE,"Calculations"}</definedName>
    <definedName name="ppppp" localSheetId="19" hidden="1">{"NewCo_View",#N/A,FALSE,"Calculations"}</definedName>
    <definedName name="ppppp" hidden="1">{"NewCo_View",#N/A,FALSE,"Calculations"}</definedName>
    <definedName name="Print" localSheetId="18">#REF!</definedName>
    <definedName name="Print" localSheetId="19">#REF!</definedName>
    <definedName name="Print" localSheetId="20">#REF!</definedName>
    <definedName name="Print">#REF!</definedName>
    <definedName name="Print_1" localSheetId="18">#REF!</definedName>
    <definedName name="Print_1" localSheetId="19">#REF!</definedName>
    <definedName name="Print_1">#REF!</definedName>
    <definedName name="Print_12" localSheetId="18">#REF!</definedName>
    <definedName name="Print_12" localSheetId="19">#REF!</definedName>
    <definedName name="Print_12">#REF!</definedName>
    <definedName name="Print_2" localSheetId="18">#REF!</definedName>
    <definedName name="Print_2" localSheetId="19">#REF!</definedName>
    <definedName name="Print_2">#REF!</definedName>
    <definedName name="PRINT_3" localSheetId="18">#REF!</definedName>
    <definedName name="PRINT_3" localSheetId="19">#REF!</definedName>
    <definedName name="PRINT_3">#REF!</definedName>
    <definedName name="PRINT_4" localSheetId="18">#REF!</definedName>
    <definedName name="PRINT_4" localSheetId="19">#REF!</definedName>
    <definedName name="PRINT_4">#REF!</definedName>
    <definedName name="PRINT_ADMINISTR" localSheetId="18">#REF!</definedName>
    <definedName name="PRINT_ADMINISTR" localSheetId="19">#REF!</definedName>
    <definedName name="PRINT_ADMINISTR">#REF!</definedName>
    <definedName name="PRINT_ALL" localSheetId="18">#REF!</definedName>
    <definedName name="PRINT_ALL" localSheetId="19">#REF!</definedName>
    <definedName name="PRINT_ALL">#REF!</definedName>
    <definedName name="_xlnm.Print_Area" localSheetId="1">'Appendix III'!$A$1:$M$223</definedName>
    <definedName name="_xlnm.Print_Area" localSheetId="2">'Att 1 - Project Rev Req'!$A$1:$K$114</definedName>
    <definedName name="_xlnm.Print_Area" localSheetId="12">'Att 10 - Depreciation Rates'!$A$1:$G$48</definedName>
    <definedName name="_xlnm.Print_Area" localSheetId="13">'Att 11 - Prior Period Adj'!$A$1:$F$35</definedName>
    <definedName name="_xlnm.Print_Area" localSheetId="14">'Att 12 - Revenue Credits'!$A$1:$F$36</definedName>
    <definedName name="_xlnm.Print_Area" localSheetId="3">'Att 2 - Incentive Return'!$A$1:$J$44</definedName>
    <definedName name="_xlnm.Print_Area" localSheetId="4">'Att 3 - Project Summary'!$A$1:$L$46</definedName>
    <definedName name="_xlnm.Print_Area" localSheetId="5">'Att 4 - Rate Base'!$A$1:$K$85</definedName>
    <definedName name="_xlnm.Print_Area" localSheetId="6">'Att 5 - Return on Rate Base'!$A$1:$J$47</definedName>
    <definedName name="_xlnm.Print_Area" localSheetId="7">'Att 6 - True-up Interest '!$A$1:$I$59</definedName>
    <definedName name="_xlnm.Print_Area" localSheetId="8">'Att 6a - Interest Rate'!$A$1:$J$33</definedName>
    <definedName name="_xlnm.Print_Area" localSheetId="9">'Att 7 - Tax Rates'!$A$1:$L$28</definedName>
    <definedName name="_xlnm.Print_Area" localSheetId="10">'Att 8 - Debt Proxy'!$A$1:$I$64</definedName>
    <definedName name="_xlnm.Print_Area" localSheetId="11">'Att 9 - Construction Debt'!$A$1:$G$43</definedName>
    <definedName name="_xlnm.Print_Area" localSheetId="0">TOC!$A$1:$E$27</definedName>
    <definedName name="_xlnm.Print_Area" localSheetId="18">'WP1 - ADIT'!$A$1:$J$133</definedName>
    <definedName name="_xlnm.Print_Area" localSheetId="19">'WP2 - Perm Tax'!$A$1:$I$19</definedName>
    <definedName name="_xlnm.Print_Area" localSheetId="20">'WP3 - Tax Rates'!$A$1:$H$24</definedName>
    <definedName name="_xlnm.Print_Area">#REF!</definedName>
    <definedName name="Print_area_M1" localSheetId="18">'[28]Income Statement'!#REF!</definedName>
    <definedName name="Print_area_M1" localSheetId="19">'[28]Income Statement'!#REF!</definedName>
    <definedName name="Print_area_M1" localSheetId="20">'[28]Income Statement'!#REF!</definedName>
    <definedName name="Print_area_M1">'[28]Income Statement'!#REF!</definedName>
    <definedName name="Print_Area_MI" localSheetId="18">#REF!</definedName>
    <definedName name="Print_Area_MI" localSheetId="19">#REF!</definedName>
    <definedName name="Print_Area_MI" localSheetId="20">#REF!</definedName>
    <definedName name="Print_Area_MI">[29]fuelbudg!$A$1:$P$1792</definedName>
    <definedName name="print_area_mi01" localSheetId="18">'[28]Income Statement'!#REF!</definedName>
    <definedName name="print_area_mi01" localSheetId="19">'[28]Income Statement'!#REF!</definedName>
    <definedName name="print_area_mi01" localSheetId="20">'[28]Income Statement'!#REF!</definedName>
    <definedName name="print_area_mi01">'[28]Income Statement'!#REF!</definedName>
    <definedName name="Print_Area_MI1" localSheetId="18">'[28]Income Statement'!#REF!</definedName>
    <definedName name="Print_Area_MI1" localSheetId="19">'[28]Income Statement'!#REF!</definedName>
    <definedName name="Print_Area_MI1" localSheetId="20">'[28]Income Statement'!#REF!</definedName>
    <definedName name="Print_Area_MI1">'[28]Income Statement'!#REF!</definedName>
    <definedName name="print_area_mi1a" localSheetId="18">'[28]Income Statement'!#REF!</definedName>
    <definedName name="print_area_mi1a" localSheetId="19">'[28]Income Statement'!#REF!</definedName>
    <definedName name="print_area_mi1a">'[28]Income Statement'!#REF!</definedName>
    <definedName name="Print_area_MI2" localSheetId="18">'[28]Income Statement'!#REF!</definedName>
    <definedName name="Print_area_MI2" localSheetId="19">'[28]Income Statement'!#REF!</definedName>
    <definedName name="Print_area_MI2">'[28]Income Statement'!#REF!</definedName>
    <definedName name="print_area_mi3">'[28]Income Statement'!#REF!</definedName>
    <definedName name="print_area_mia">'[28]Income Statement'!#REF!</definedName>
    <definedName name="print_area_mii">'[28]Income Statement'!#REF!</definedName>
    <definedName name="Print_Area_Reset">#N/A</definedName>
    <definedName name="Print_Area1" localSheetId="18" hidden="1">#REF!</definedName>
    <definedName name="Print_Area1" localSheetId="19" hidden="1">#REF!</definedName>
    <definedName name="Print_Area1" hidden="1">#REF!</definedName>
    <definedName name="Print_Area2">'[30]Piping (2)'!$A$7:$N$371</definedName>
    <definedName name="print_areaMI1c" localSheetId="18">'[28]Income Statement'!#REF!</definedName>
    <definedName name="print_areaMI1c" localSheetId="19">'[28]Income Statement'!#REF!</definedName>
    <definedName name="print_areaMI1c">'[28]Income Statement'!#REF!</definedName>
    <definedName name="PRINT_ASSUMPT" localSheetId="18">#REF!</definedName>
    <definedName name="PRINT_ASSUMPT" localSheetId="19">#REF!</definedName>
    <definedName name="PRINT_ASSUMPT" localSheetId="20">#REF!</definedName>
    <definedName name="PRINT_ASSUMPT">#REF!</definedName>
    <definedName name="PRINT_CONSTR_AN" localSheetId="18">#REF!</definedName>
    <definedName name="PRINT_CONSTR_AN" localSheetId="19">#REF!</definedName>
    <definedName name="PRINT_CONSTR_AN">#REF!</definedName>
    <definedName name="PRINT_DEVELOPME" localSheetId="18">#REF!</definedName>
    <definedName name="PRINT_DEVELOPME" localSheetId="19">#REF!</definedName>
    <definedName name="PRINT_DEVELOPME">#REF!</definedName>
    <definedName name="PRINT_EXECUTIVE" localSheetId="18">#REF!</definedName>
    <definedName name="PRINT_EXECUTIVE" localSheetId="19">#REF!</definedName>
    <definedName name="PRINT_EXECUTIVE">#REF!</definedName>
    <definedName name="PRINT_FINANCE" localSheetId="18">#REF!</definedName>
    <definedName name="PRINT_FINANCE" localSheetId="19">#REF!</definedName>
    <definedName name="PRINT_FINANCE">#REF!</definedName>
    <definedName name="Print_Hide9" localSheetId="18">#REF!</definedName>
    <definedName name="Print_Hide9" localSheetId="19">#REF!</definedName>
    <definedName name="Print_Hide9">#REF!</definedName>
    <definedName name="PRINT_INTL_OPNS" localSheetId="18">#REF!</definedName>
    <definedName name="PRINT_INTL_OPNS" localSheetId="19">#REF!</definedName>
    <definedName name="PRINT_INTL_OPNS">#REF!</definedName>
    <definedName name="PRINT_LEGAL" localSheetId="18">#REF!</definedName>
    <definedName name="PRINT_LEGAL" localSheetId="19">#REF!</definedName>
    <definedName name="PRINT_LEGAL">#REF!</definedName>
    <definedName name="Print_Macro__p" localSheetId="18">#REF!</definedName>
    <definedName name="Print_Macro__p" localSheetId="19">#REF!</definedName>
    <definedName name="Print_Macro__p">#REF!</definedName>
    <definedName name="PRINT_OPERATION" localSheetId="18">#REF!</definedName>
    <definedName name="PRINT_OPERATION" localSheetId="19">#REF!</definedName>
    <definedName name="PRINT_OPERATION">#REF!</definedName>
    <definedName name="PRINT_OSWEGO" localSheetId="18">#REF!</definedName>
    <definedName name="PRINT_OSWEGO" localSheetId="19">#REF!</definedName>
    <definedName name="PRINT_OSWEGO">#REF!</definedName>
    <definedName name="print_range_warning" localSheetId="18">'[31]Assumptions and Inputs'!$C$17</definedName>
    <definedName name="print_range_warning" localSheetId="19">'[31]Assumptions and Inputs'!$C$17</definedName>
    <definedName name="print_range_warning" localSheetId="20">'[31]Assumptions and Inputs'!$C$17</definedName>
    <definedName name="print_range_warning">'[32]Assumptions and Inputs'!$C$17</definedName>
    <definedName name="Print_Rank" localSheetId="18">#REF!</definedName>
    <definedName name="Print_Rank" localSheetId="19">#REF!</definedName>
    <definedName name="Print_Rank" localSheetId="20">#REF!</definedName>
    <definedName name="Print_Rank">#REF!</definedName>
    <definedName name="PRINT_REGULATOR" localSheetId="18">#REF!</definedName>
    <definedName name="PRINT_REGULATOR" localSheetId="19">#REF!</definedName>
    <definedName name="PRINT_REGULATOR">#REF!</definedName>
    <definedName name="PRINT_SIPS" localSheetId="18">#REF!</definedName>
    <definedName name="PRINT_SIPS" localSheetId="19">#REF!</definedName>
    <definedName name="PRINT_SIPS">#REF!</definedName>
    <definedName name="PRINT_STR_PLANN" localSheetId="18">#REF!</definedName>
    <definedName name="PRINT_STR_PLANN" localSheetId="19">#REF!</definedName>
    <definedName name="PRINT_STR_PLANN">#REF!</definedName>
    <definedName name="PRINT_SUMMARY" localSheetId="18">#REF!</definedName>
    <definedName name="PRINT_SUMMARY" localSheetId="19">#REF!</definedName>
    <definedName name="PRINT_SUMMARY">#REF!</definedName>
    <definedName name="Print_Title" localSheetId="18">'[33]Consol C-4a by Ptn'!$A$1:$D$65536</definedName>
    <definedName name="Print_Title" localSheetId="19">'[33]Consol C-4a by Ptn'!$A$1:$D$65536</definedName>
    <definedName name="Print_Title" localSheetId="20">'[33]Consol C-4a by Ptn'!$A$1:$D$65536</definedName>
    <definedName name="Print_Title">'[34]Consol C-4a by Ptn'!$A:$D</definedName>
    <definedName name="_xlnm.Print_Titles" localSheetId="18">#N/A</definedName>
    <definedName name="_xlnm.Print_Titles" localSheetId="19">#N/A</definedName>
    <definedName name="_xlnm.Print_Titles" localSheetId="20">#N/A</definedName>
    <definedName name="_xlnm.Print_Titles">#REF!</definedName>
    <definedName name="PRINT_TITLES_MI" localSheetId="18">#REF!</definedName>
    <definedName name="PRINT_TITLES_MI" localSheetId="19">#REF!</definedName>
    <definedName name="PRINT_TITLES_MI" localSheetId="20">#REF!</definedName>
    <definedName name="PRINT_TITLES_MI">#REF!</definedName>
    <definedName name="PRINT1" localSheetId="18">#REF!</definedName>
    <definedName name="PRINT1" localSheetId="19">#REF!</definedName>
    <definedName name="Print1">#REF!</definedName>
    <definedName name="PRINT2" localSheetId="18">#REF!</definedName>
    <definedName name="PRINT2" localSheetId="19">#REF!</definedName>
    <definedName name="PRINT2">#REF!</definedName>
    <definedName name="PRINT3" localSheetId="18">#REF!</definedName>
    <definedName name="PRINT3" localSheetId="19">#REF!</definedName>
    <definedName name="Print3">#REF!</definedName>
    <definedName name="Print4" localSheetId="18">#REF!</definedName>
    <definedName name="Print4" localSheetId="19">#REF!</definedName>
    <definedName name="Print4">#REF!</definedName>
    <definedName name="Print5" localSheetId="18">#REF!</definedName>
    <definedName name="Print5" localSheetId="19">#REF!</definedName>
    <definedName name="Print5">#REF!</definedName>
    <definedName name="printa" localSheetId="18">'[28]Income Statement'!#REF!</definedName>
    <definedName name="printa" localSheetId="19">'[28]Income Statement'!#REF!</definedName>
    <definedName name="printa" localSheetId="20">'[28]Income Statement'!#REF!</definedName>
    <definedName name="printa">'[28]Income Statement'!#REF!</definedName>
    <definedName name="PrintBuyer" localSheetId="18" hidden="1">{#N/A,"DR",FALSE,"increm pf",#N/A,"MAMSI";FALSE,"increm pf",#N/A,"MAXI",FALSE,"increm pf";#N/A,"PCAM",FALSE,"increm pf",#N/A,"PHSV";FALSE,"increm pf",#N/A,"SIE",FALSE,"increm pf"}</definedName>
    <definedName name="PrintBuyer" localSheetId="19" hidden="1">{#N/A,"DR",FALSE,"increm pf",#N/A,"MAMSI";FALSE,"increm pf",#N/A,"MAXI",FALSE,"increm pf";#N/A,"PCAM",FALSE,"increm pf",#N/A,"PHSV";FALSE,"increm pf",#N/A,"SIE",FALSE,"increm pf"}</definedName>
    <definedName name="PrintBuyer" hidden="1">{#N/A,"DR",FALSE,"increm pf",#N/A,"MAMSI";FALSE,"increm pf",#N/A,"MAXI",FALSE,"increm pf";#N/A,"PCAM",FALSE,"increm pf",#N/A,"PHSV";FALSE,"increm pf",#N/A,"SIE",FALSE,"increm pf"}</definedName>
    <definedName name="PrintConsolPage" localSheetId="18">#REF!</definedName>
    <definedName name="PrintConsolPage" localSheetId="19">#REF!</definedName>
    <definedName name="PrintConsolPage" localSheetId="20">#REF!</definedName>
    <definedName name="PrintConsolPage">#REF!</definedName>
    <definedName name="PrintDetailPages" localSheetId="18">#REF!</definedName>
    <definedName name="PrintDetailPages" localSheetId="19">#REF!</definedName>
    <definedName name="PrintDetailPages">#REF!</definedName>
    <definedName name="printer">#N/A</definedName>
    <definedName name="PrintManagerQuery" localSheetId="18">#REF!</definedName>
    <definedName name="PrintManagerQuery" localSheetId="19">#REF!</definedName>
    <definedName name="PrintManagerQuery" localSheetId="20">#REF!</definedName>
    <definedName name="PrintManagerQuery">#REF!</definedName>
    <definedName name="PrintSelectedSheetsMacroButton" localSheetId="18">#REF!</definedName>
    <definedName name="PrintSelectedSheetsMacroButton" localSheetId="19">#REF!</definedName>
    <definedName name="PrintSelectedSheetsMacroButton">#REF!</definedName>
    <definedName name="printsum" localSheetId="18">#REF!</definedName>
    <definedName name="printsum" localSheetId="19">#REF!</definedName>
    <definedName name="printsum">#REF!</definedName>
    <definedName name="prntall" localSheetId="18" hidden="1">{#N/A,#N/A,FALSE,"Land";#N/A,#N/A,FALSE,"Cost Analysis";"Summary",#N/A,FALSE,"Equipment"}</definedName>
    <definedName name="prntall" localSheetId="19" hidden="1">{#N/A,#N/A,FALSE,"Land";#N/A,#N/A,FALSE,"Cost Analysis";"Summary",#N/A,FALSE,"Equipment"}</definedName>
    <definedName name="prntall" hidden="1">{#N/A,#N/A,FALSE,"Land";#N/A,#N/A,FALSE,"Cost Analysis";"Summary",#N/A,FALSE,"Equipment"}</definedName>
    <definedName name="Pship_EIN" hidden="1">[10]shtLookup!$B$35</definedName>
    <definedName name="Pship_NA1" hidden="1">[10]shtLookup!$B$30</definedName>
    <definedName name="Pship_NA2" hidden="1">[10]shtLookup!$B$31</definedName>
    <definedName name="Pship_NA3" hidden="1">[10]shtLookup!$B$32</definedName>
    <definedName name="Pship_NA4" hidden="1">[10]shtLookup!$B$33</definedName>
    <definedName name="Pship_NA5" hidden="1">[10]shtLookup!$B$34</definedName>
    <definedName name="Pship_ServiceCenter" localSheetId="18" hidden="1">#REF!</definedName>
    <definedName name="Pship_ServiceCenter" localSheetId="19" hidden="1">#REF!</definedName>
    <definedName name="Pship_ServiceCenter" hidden="1">#REF!</definedName>
    <definedName name="qqq" localSheetId="18" hidden="1">{#N/A,#N/A,FALSE,"schA"}</definedName>
    <definedName name="qqq" localSheetId="19" hidden="1">{#N/A,#N/A,FALSE,"schA"}</definedName>
    <definedName name="qqq" localSheetId="20" hidden="1">{#N/A,#N/A,FALSE,"schA"}</definedName>
    <definedName name="qqq" hidden="1">{#N/A,#N/A,FALSE,"schA"}</definedName>
    <definedName name="qqq_1" localSheetId="18" hidden="1">{#N/A,#N/A,FALSE,"schA"}</definedName>
    <definedName name="qqq_1" localSheetId="19" hidden="1">{#N/A,#N/A,FALSE,"schA"}</definedName>
    <definedName name="qqq_1" localSheetId="20" hidden="1">{#N/A,#N/A,FALSE,"schA"}</definedName>
    <definedName name="qqq_1" hidden="1">{#N/A,#N/A,FALSE,"schA"}</definedName>
    <definedName name="qqq_1_1" localSheetId="18" hidden="1">{#N/A,#N/A,FALSE,"schA"}</definedName>
    <definedName name="qqq_1_1" localSheetId="19" hidden="1">{#N/A,#N/A,FALSE,"schA"}</definedName>
    <definedName name="qqq_1_1" localSheetId="20" hidden="1">{#N/A,#N/A,FALSE,"schA"}</definedName>
    <definedName name="qqq_1_1" hidden="1">{#N/A,#N/A,FALSE,"schA"}</definedName>
    <definedName name="qqq_1_2" localSheetId="18" hidden="1">{#N/A,#N/A,FALSE,"schA"}</definedName>
    <definedName name="qqq_1_2" localSheetId="19" hidden="1">{#N/A,#N/A,FALSE,"schA"}</definedName>
    <definedName name="qqq_1_2" localSheetId="20" hidden="1">{#N/A,#N/A,FALSE,"schA"}</definedName>
    <definedName name="qqq_1_2" hidden="1">{#N/A,#N/A,FALSE,"schA"}</definedName>
    <definedName name="qqq_1_3" localSheetId="18" hidden="1">{#N/A,#N/A,FALSE,"schA"}</definedName>
    <definedName name="qqq_1_3" localSheetId="19" hidden="1">{#N/A,#N/A,FALSE,"schA"}</definedName>
    <definedName name="qqq_1_3" localSheetId="20" hidden="1">{#N/A,#N/A,FALSE,"schA"}</definedName>
    <definedName name="qqq_1_3" hidden="1">{#N/A,#N/A,FALSE,"schA"}</definedName>
    <definedName name="qqq_2" localSheetId="18" hidden="1">{#N/A,#N/A,FALSE,"schA"}</definedName>
    <definedName name="qqq_2" localSheetId="19" hidden="1">{#N/A,#N/A,FALSE,"schA"}</definedName>
    <definedName name="qqq_2" localSheetId="20" hidden="1">{#N/A,#N/A,FALSE,"schA"}</definedName>
    <definedName name="qqq_2" hidden="1">{#N/A,#N/A,FALSE,"schA"}</definedName>
    <definedName name="qqq_2_1" localSheetId="18" hidden="1">{#N/A,#N/A,FALSE,"schA"}</definedName>
    <definedName name="qqq_2_1" localSheetId="19" hidden="1">{#N/A,#N/A,FALSE,"schA"}</definedName>
    <definedName name="qqq_2_1" localSheetId="20" hidden="1">{#N/A,#N/A,FALSE,"schA"}</definedName>
    <definedName name="qqq_2_1" hidden="1">{#N/A,#N/A,FALSE,"schA"}</definedName>
    <definedName name="qqq_2_2" localSheetId="18" hidden="1">{#N/A,#N/A,FALSE,"schA"}</definedName>
    <definedName name="qqq_2_2" localSheetId="19" hidden="1">{#N/A,#N/A,FALSE,"schA"}</definedName>
    <definedName name="qqq_2_2" localSheetId="20" hidden="1">{#N/A,#N/A,FALSE,"schA"}</definedName>
    <definedName name="qqq_2_2" hidden="1">{#N/A,#N/A,FALSE,"schA"}</definedName>
    <definedName name="qqq_2_3" localSheetId="18" hidden="1">{#N/A,#N/A,FALSE,"schA"}</definedName>
    <definedName name="qqq_2_3" localSheetId="19" hidden="1">{#N/A,#N/A,FALSE,"schA"}</definedName>
    <definedName name="qqq_2_3" localSheetId="20" hidden="1">{#N/A,#N/A,FALSE,"schA"}</definedName>
    <definedName name="qqq_2_3" hidden="1">{#N/A,#N/A,FALSE,"schA"}</definedName>
    <definedName name="qqq_3" localSheetId="18" hidden="1">{#N/A,#N/A,FALSE,"schA"}</definedName>
    <definedName name="qqq_3" localSheetId="19" hidden="1">{#N/A,#N/A,FALSE,"schA"}</definedName>
    <definedName name="qqq_3" localSheetId="20" hidden="1">{#N/A,#N/A,FALSE,"schA"}</definedName>
    <definedName name="qqq_3" hidden="1">{#N/A,#N/A,FALSE,"schA"}</definedName>
    <definedName name="qqq_3_1" localSheetId="18" hidden="1">{#N/A,#N/A,FALSE,"schA"}</definedName>
    <definedName name="qqq_3_1" localSheetId="19" hidden="1">{#N/A,#N/A,FALSE,"schA"}</definedName>
    <definedName name="qqq_3_1" localSheetId="20" hidden="1">{#N/A,#N/A,FALSE,"schA"}</definedName>
    <definedName name="qqq_3_1" hidden="1">{#N/A,#N/A,FALSE,"schA"}</definedName>
    <definedName name="qqq_3_2" localSheetId="18" hidden="1">{#N/A,#N/A,FALSE,"schA"}</definedName>
    <definedName name="qqq_3_2" localSheetId="19" hidden="1">{#N/A,#N/A,FALSE,"schA"}</definedName>
    <definedName name="qqq_3_2" localSheetId="20" hidden="1">{#N/A,#N/A,FALSE,"schA"}</definedName>
    <definedName name="qqq_3_2" hidden="1">{#N/A,#N/A,FALSE,"schA"}</definedName>
    <definedName name="qqq_3_3" localSheetId="18" hidden="1">{#N/A,#N/A,FALSE,"schA"}</definedName>
    <definedName name="qqq_3_3" localSheetId="19" hidden="1">{#N/A,#N/A,FALSE,"schA"}</definedName>
    <definedName name="qqq_3_3" localSheetId="20" hidden="1">{#N/A,#N/A,FALSE,"schA"}</definedName>
    <definedName name="qqq_3_3" hidden="1">{#N/A,#N/A,FALSE,"schA"}</definedName>
    <definedName name="qqq_4" localSheetId="18" hidden="1">{#N/A,#N/A,FALSE,"schA"}</definedName>
    <definedName name="qqq_4" localSheetId="19" hidden="1">{#N/A,#N/A,FALSE,"schA"}</definedName>
    <definedName name="qqq_4" localSheetId="20" hidden="1">{#N/A,#N/A,FALSE,"schA"}</definedName>
    <definedName name="qqq_4" hidden="1">{#N/A,#N/A,FALSE,"schA"}</definedName>
    <definedName name="qqq_4_1" localSheetId="18" hidden="1">{#N/A,#N/A,FALSE,"schA"}</definedName>
    <definedName name="qqq_4_1" localSheetId="19" hidden="1">{#N/A,#N/A,FALSE,"schA"}</definedName>
    <definedName name="qqq_4_1" localSheetId="20" hidden="1">{#N/A,#N/A,FALSE,"schA"}</definedName>
    <definedName name="qqq_4_1" hidden="1">{#N/A,#N/A,FALSE,"schA"}</definedName>
    <definedName name="qqq_4_2" localSheetId="18" hidden="1">{#N/A,#N/A,FALSE,"schA"}</definedName>
    <definedName name="qqq_4_2" localSheetId="19" hidden="1">{#N/A,#N/A,FALSE,"schA"}</definedName>
    <definedName name="qqq_4_2" localSheetId="20" hidden="1">{#N/A,#N/A,FALSE,"schA"}</definedName>
    <definedName name="qqq_4_2" hidden="1">{#N/A,#N/A,FALSE,"schA"}</definedName>
    <definedName name="qqq_4_3" localSheetId="18" hidden="1">{#N/A,#N/A,FALSE,"schA"}</definedName>
    <definedName name="qqq_4_3" localSheetId="19" hidden="1">{#N/A,#N/A,FALSE,"schA"}</definedName>
    <definedName name="qqq_4_3" localSheetId="20" hidden="1">{#N/A,#N/A,FALSE,"schA"}</definedName>
    <definedName name="qqq_4_3" hidden="1">{#N/A,#N/A,FALSE,"schA"}</definedName>
    <definedName name="qqq_5" localSheetId="18" hidden="1">{#N/A,#N/A,FALSE,"schA"}</definedName>
    <definedName name="qqq_5" localSheetId="19" hidden="1">{#N/A,#N/A,FALSE,"schA"}</definedName>
    <definedName name="qqq_5" localSheetId="20" hidden="1">{#N/A,#N/A,FALSE,"schA"}</definedName>
    <definedName name="qqq_5" hidden="1">{#N/A,#N/A,FALSE,"schA"}</definedName>
    <definedName name="qqq_5_1" localSheetId="18" hidden="1">{#N/A,#N/A,FALSE,"schA"}</definedName>
    <definedName name="qqq_5_1" localSheetId="19" hidden="1">{#N/A,#N/A,FALSE,"schA"}</definedName>
    <definedName name="qqq_5_1" localSheetId="20" hidden="1">{#N/A,#N/A,FALSE,"schA"}</definedName>
    <definedName name="qqq_5_1" hidden="1">{#N/A,#N/A,FALSE,"schA"}</definedName>
    <definedName name="qqq_5_2" localSheetId="18" hidden="1">{#N/A,#N/A,FALSE,"schA"}</definedName>
    <definedName name="qqq_5_2" localSheetId="19" hidden="1">{#N/A,#N/A,FALSE,"schA"}</definedName>
    <definedName name="qqq_5_2" localSheetId="20" hidden="1">{#N/A,#N/A,FALSE,"schA"}</definedName>
    <definedName name="qqq_5_2" hidden="1">{#N/A,#N/A,FALSE,"schA"}</definedName>
    <definedName name="qqq_5_3" localSheetId="18" hidden="1">{#N/A,#N/A,FALSE,"schA"}</definedName>
    <definedName name="qqq_5_3" localSheetId="19" hidden="1">{#N/A,#N/A,FALSE,"schA"}</definedName>
    <definedName name="qqq_5_3" localSheetId="20" hidden="1">{#N/A,#N/A,FALSE,"schA"}</definedName>
    <definedName name="qqq_5_3" hidden="1">{#N/A,#N/A,FALSE,"schA"}</definedName>
    <definedName name="qqqqq1" localSheetId="18" hidden="1">#REF!</definedName>
    <definedName name="qqqqq1" localSheetId="19" hidden="1">#REF!</definedName>
    <definedName name="qqqqq1" hidden="1">#REF!</definedName>
    <definedName name="QQQQQQQ" hidden="1">OFFSET([35]!rngFirstUserDefCol,5,0,25,6)</definedName>
    <definedName name="QUERY1.keep_password" hidden="1">TRUE</definedName>
    <definedName name="QUERY1.query_connection" localSheetId="18" hidden="1">{"DBQ=C:\Access\Theatres.mdb;DefaultDir=C:\Access;Driver={Microsoft Access Driver (*.mdb)};DriverId=25;FIL=MS Access;ImplicitCommitSync=Yes;MaxBufferSize=512;MaxScanRows=8;PageTimeout=5;SafeTransactions=0;Threads=3;UID=admin;UserCommitSync=Yes;"}</definedName>
    <definedName name="QUERY1.query_connection" localSheetId="19" hidden="1">{"DBQ=C:\Access\Theatres.mdb;DefaultDir=C:\Access;Driver={Microsoft Access Driver (*.mdb)};DriverId=25;FIL=MS Access;ImplicitCommitSync=Yes;MaxBufferSize=512;MaxScanRows=8;PageTimeout=5;SafeTransactions=0;Threads=3;UID=admin;UserCommitSync=Yes;"}</definedName>
    <definedName name="QUERY1.query_connection" localSheetId="20" hidden="1">{"DBQ=C:\Access\Theatres.mdb;DefaultDir=C:\Access;Driver={Microsoft Access Driver (*.mdb)};DriverId=25;FIL=MS Access;ImplicitCommitSync=Yes;MaxBufferSize=512;MaxScanRows=8;PageTimeout=5;SafeTransactions=0;Threads=3;UID=admin;UserCommitSync=Yes;"}</definedName>
    <definedName name="QUERY1.query_connection" hidden="1">{"DBQ=C:\Access\Theatres.mdb;DefaultDir=C:\Access;Driver={Microsoft Access Driver (*.mdb)};DriverId=25;FIL=MS Access;ImplicitCommitSync=Yes;MaxBufferSize=512;MaxScanRows=8;PageTimeout=5;SafeTransactions=0;Threads=3;UID=admin;UserCommitSync=Yes;"}</definedName>
    <definedName name="QUERY1.query_connection_1" localSheetId="18" hidden="1">{"DBQ=C:\Access\Theatres.mdb;DefaultDir=C:\Access;Driver={Microsoft Access Driver (*.mdb)};DriverId=25;FIL=MS Access;ImplicitCommitSync=Yes;MaxBufferSize=512;MaxScanRows=8;PageTimeout=5;SafeTransactions=0;Threads=3;UID=admin;UserCommitSync=Yes;"}</definedName>
    <definedName name="QUERY1.query_connection_1" localSheetId="19" hidden="1">{"DBQ=C:\Access\Theatres.mdb;DefaultDir=C:\Access;Driver={Microsoft Access Driver (*.mdb)};DriverId=25;FIL=MS Access;ImplicitCommitSync=Yes;MaxBufferSize=512;MaxScanRows=8;PageTimeout=5;SafeTransactions=0;Threads=3;UID=admin;UserCommitSync=Yes;"}</definedName>
    <definedName name="QUERY1.query_connection_1" localSheetId="20" hidden="1">{"DBQ=C:\Access\Theatres.mdb;DefaultDir=C:\Access;Driver={Microsoft Access Driver (*.mdb)};DriverId=25;FIL=MS Access;ImplicitCommitSync=Yes;MaxBufferSize=512;MaxScanRows=8;PageTimeout=5;SafeTransactions=0;Threads=3;UID=admin;UserCommitSync=Yes;"}</definedName>
    <definedName name="QUERY1.query_connection_1" hidden="1">{"DBQ=C:\Access\Theatres.mdb;DefaultDir=C:\Access;Driver={Microsoft Access Driver (*.mdb)};DriverId=25;FIL=MS Access;ImplicitCommitSync=Yes;MaxBufferSize=512;MaxScanRows=8;PageTimeout=5;SafeTransactions=0;Threads=3;UID=admin;UserCommitSync=Yes;"}</definedName>
    <definedName name="QUERY1.query_definition"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options" localSheetId="18" hidden="1">{TRUE;FALSE}</definedName>
    <definedName name="QUERY1.query_options" localSheetId="19" hidden="1">{TRUE;FALSE}</definedName>
    <definedName name="QUERY1.query_options" localSheetId="20" hidden="1">{TRUE;FALSE}</definedName>
    <definedName name="QUERY1.query_options" hidden="1">{TRUE;FALSE}</definedName>
    <definedName name="QUERY1.query_options_1" localSheetId="18" hidden="1">{TRUE;FALSE}</definedName>
    <definedName name="QUERY1.query_options_1" localSheetId="19" hidden="1">{TRUE;FALSE}</definedName>
    <definedName name="QUERY1.query_options_1" localSheetId="20" hidden="1">{TRUE;FALSE}</definedName>
    <definedName name="QUERY1.query_options_1" hidden="1">{TRUE;FALSE}</definedName>
    <definedName name="QUERY1.query_statement"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user_name" hidden="1">"admin"</definedName>
    <definedName name="rng8805Line8a" hidden="1">[10]shtLookup!$F$64</definedName>
    <definedName name="rngApplicationName" localSheetId="18" hidden="1">#REF!</definedName>
    <definedName name="rngApplicationName" localSheetId="19" hidden="1">#REF!</definedName>
    <definedName name="rngApplicationName" hidden="1">#REF!</definedName>
    <definedName name="rngBegFN1" localSheetId="18" hidden="1">#REF!</definedName>
    <definedName name="rngBegFN1" localSheetId="19" hidden="1">#REF!</definedName>
    <definedName name="rngBegFN1" hidden="1">#REF!</definedName>
    <definedName name="rngBegFN10" localSheetId="18" hidden="1">#REF!</definedName>
    <definedName name="rngBegFN10" localSheetId="19" hidden="1">#REF!</definedName>
    <definedName name="rngBegFN10" hidden="1">#REF!</definedName>
    <definedName name="rngBegFN11" localSheetId="18" hidden="1">#REF!</definedName>
    <definedName name="rngBegFN11" localSheetId="19" hidden="1">#REF!</definedName>
    <definedName name="rngBegFN11" hidden="1">#REF!</definedName>
    <definedName name="rngBegFN12" localSheetId="18" hidden="1">#REF!</definedName>
    <definedName name="rngBegFN12" localSheetId="19" hidden="1">#REF!</definedName>
    <definedName name="rngBegFN12" hidden="1">#REF!</definedName>
    <definedName name="rngBegFN13" localSheetId="18" hidden="1">#REF!</definedName>
    <definedName name="rngBegFN13" localSheetId="19" hidden="1">#REF!</definedName>
    <definedName name="rngBegFN13" hidden="1">#REF!</definedName>
    <definedName name="rngBegFN14" localSheetId="18" hidden="1">#REF!</definedName>
    <definedName name="rngBegFN14" localSheetId="19" hidden="1">#REF!</definedName>
    <definedName name="rngBegFN14" hidden="1">#REF!</definedName>
    <definedName name="rngBegFN15" localSheetId="18" hidden="1">#REF!</definedName>
    <definedName name="rngBegFN15" localSheetId="19" hidden="1">#REF!</definedName>
    <definedName name="rngBegFN15" hidden="1">#REF!</definedName>
    <definedName name="rngBegFN2" localSheetId="18" hidden="1">#REF!</definedName>
    <definedName name="rngBegFN2" localSheetId="19" hidden="1">#REF!</definedName>
    <definedName name="rngBegFN2" hidden="1">#REF!</definedName>
    <definedName name="rngBegFN3" localSheetId="18" hidden="1">#REF!</definedName>
    <definedName name="rngBegFN3" localSheetId="19" hidden="1">#REF!</definedName>
    <definedName name="rngBegFN3" hidden="1">#REF!</definedName>
    <definedName name="rngBegFN4" localSheetId="18" hidden="1">#REF!</definedName>
    <definedName name="rngBegFN4" localSheetId="19" hidden="1">#REF!</definedName>
    <definedName name="rngBegFN4" hidden="1">#REF!</definedName>
    <definedName name="rngBegFN5" localSheetId="18" hidden="1">#REF!</definedName>
    <definedName name="rngBegFN5" localSheetId="19" hidden="1">#REF!</definedName>
    <definedName name="rngBegFN5" hidden="1">#REF!</definedName>
    <definedName name="rngBegFN6" localSheetId="18" hidden="1">#REF!</definedName>
    <definedName name="rngBegFN6" localSheetId="19" hidden="1">#REF!</definedName>
    <definedName name="rngBegFN6" hidden="1">#REF!</definedName>
    <definedName name="rngBegFN7" localSheetId="18" hidden="1">#REF!</definedName>
    <definedName name="rngBegFN7" localSheetId="19" hidden="1">#REF!</definedName>
    <definedName name="rngBegFN7" hidden="1">#REF!</definedName>
    <definedName name="rngBegFN8" localSheetId="18" hidden="1">#REF!</definedName>
    <definedName name="rngBegFN8" localSheetId="19" hidden="1">#REF!</definedName>
    <definedName name="rngBegFN8" hidden="1">#REF!</definedName>
    <definedName name="rngBegFN9" localSheetId="18" hidden="1">#REF!</definedName>
    <definedName name="rngBegFN9" localSheetId="19" hidden="1">#REF!</definedName>
    <definedName name="rngBegFN9" hidden="1">#REF!</definedName>
    <definedName name="rngBrowse" localSheetId="18" hidden="1">#REF!</definedName>
    <definedName name="rngBrowse" localSheetId="19" hidden="1">#REF!</definedName>
    <definedName name="rngBrowse" hidden="1">#REF!</definedName>
    <definedName name="rngCommandBarName" localSheetId="18" hidden="1">#REF!</definedName>
    <definedName name="rngCommandBarName" localSheetId="19" hidden="1">#REF!</definedName>
    <definedName name="rngCommandBarName" hidden="1">#REF!</definedName>
    <definedName name="rngCopy14" localSheetId="18" hidden="1">#REF!</definedName>
    <definedName name="rngCopy14" localSheetId="19" hidden="1">#REF!</definedName>
    <definedName name="rngCopy14" hidden="1">#REF!</definedName>
    <definedName name="rngCopyAC" localSheetId="18" hidden="1">#REF!</definedName>
    <definedName name="rngCopyAC" localSheetId="19" hidden="1">#REF!</definedName>
    <definedName name="rngCopyAC" hidden="1">#REF!</definedName>
    <definedName name="rngCopyAD" localSheetId="18" hidden="1">#REF!</definedName>
    <definedName name="rngCopyAD" localSheetId="19" hidden="1">#REF!</definedName>
    <definedName name="rngCopyAD" hidden="1">#REF!</definedName>
    <definedName name="rngCopyAE" localSheetId="18" hidden="1">#REF!</definedName>
    <definedName name="rngCopyAE" localSheetId="19" hidden="1">#REF!</definedName>
    <definedName name="rngCopyAE" hidden="1">#REF!</definedName>
    <definedName name="rngCopyFormulasSource" localSheetId="18" hidden="1">'[36]CIN-14'!#REF!</definedName>
    <definedName name="rngCopyFormulasSource" localSheetId="19" hidden="1">'[36]CIN-14'!#REF!</definedName>
    <definedName name="rngCopyFormulasSource" localSheetId="20" hidden="1">'[36]CIN-14'!#REF!</definedName>
    <definedName name="rngCopyFormulasSource" hidden="1">'[36]CIN-14'!#REF!</definedName>
    <definedName name="rngCSZ" localSheetId="18" hidden="1">#REF!</definedName>
    <definedName name="rngCSZ" localSheetId="19" hidden="1">#REF!</definedName>
    <definedName name="rngCSZ" hidden="1">#REF!</definedName>
    <definedName name="rngCustomNote" localSheetId="18" hidden="1">#REF!</definedName>
    <definedName name="rngCustomNote" localSheetId="19" hidden="1">#REF!</definedName>
    <definedName name="rngCustomNote" hidden="1">#REF!</definedName>
    <definedName name="rngDefaultPrinter" localSheetId="18" hidden="1">#REF!</definedName>
    <definedName name="rngDefaultPrinter" localSheetId="19" hidden="1">#REF!</definedName>
    <definedName name="rngDefaultPrinter" hidden="1">#REF!</definedName>
    <definedName name="rngDF" localSheetId="18" hidden="1">#REF!</definedName>
    <definedName name="rngDF" localSheetId="19" hidden="1">#REF!</definedName>
    <definedName name="rngDF" hidden="1">#REF!</definedName>
    <definedName name="rngDir" localSheetId="18" hidden="1">#REF!</definedName>
    <definedName name="rngDir" localSheetId="19" hidden="1">#REF!</definedName>
    <definedName name="rngDir" hidden="1">#REF!</definedName>
    <definedName name="rngDirectory" localSheetId="18" hidden="1">#REF!</definedName>
    <definedName name="rngDirectory" localSheetId="19" hidden="1">#REF!</definedName>
    <definedName name="rngDirectory" hidden="1">#REF!</definedName>
    <definedName name="rngDynToolbarIcons" localSheetId="18" hidden="1">#REF!</definedName>
    <definedName name="rngDynToolbarIcons" localSheetId="19" hidden="1">#REF!</definedName>
    <definedName name="rngDynToolbarIcons" hidden="1">#REF!</definedName>
    <definedName name="rngEIN" hidden="1">[37]Instructions!$G$7</definedName>
    <definedName name="rngEndFN1" localSheetId="18" hidden="1">#REF!</definedName>
    <definedName name="rngEndFN1" localSheetId="19" hidden="1">#REF!</definedName>
    <definedName name="rngEndFN1" hidden="1">#REF!</definedName>
    <definedName name="rngEndFN10" localSheetId="18" hidden="1">#REF!</definedName>
    <definedName name="rngEndFN10" localSheetId="19" hidden="1">#REF!</definedName>
    <definedName name="rngEndFN10" hidden="1">#REF!</definedName>
    <definedName name="rngEndFN11" localSheetId="18" hidden="1">#REF!</definedName>
    <definedName name="rngEndFN11" localSheetId="19" hidden="1">#REF!</definedName>
    <definedName name="rngEndFN11" hidden="1">#REF!</definedName>
    <definedName name="rngEndFN12" localSheetId="18" hidden="1">#REF!</definedName>
    <definedName name="rngEndFN12" localSheetId="19" hidden="1">#REF!</definedName>
    <definedName name="rngEndFN12" hidden="1">#REF!</definedName>
    <definedName name="rngEndFN13" localSheetId="18" hidden="1">#REF!</definedName>
    <definedName name="rngEndFN13" localSheetId="19" hidden="1">#REF!</definedName>
    <definedName name="rngEndFN13" hidden="1">#REF!</definedName>
    <definedName name="rngEndFN14" localSheetId="18" hidden="1">#REF!</definedName>
    <definedName name="rngEndFN14" localSheetId="19" hidden="1">#REF!</definedName>
    <definedName name="rngEndFN14" hidden="1">#REF!</definedName>
    <definedName name="rngEndFN15" localSheetId="18" hidden="1">#REF!</definedName>
    <definedName name="rngEndFN15" localSheetId="19" hidden="1">#REF!</definedName>
    <definedName name="rngEndFN15" hidden="1">#REF!</definedName>
    <definedName name="rngEndFN2" localSheetId="18" hidden="1">#REF!</definedName>
    <definedName name="rngEndFN2" localSheetId="19" hidden="1">#REF!</definedName>
    <definedName name="rngEndFN2" hidden="1">#REF!</definedName>
    <definedName name="rngEndFN3" localSheetId="18" hidden="1">#REF!</definedName>
    <definedName name="rngEndFN3" localSheetId="19" hidden="1">#REF!</definedName>
    <definedName name="rngEndFN3" hidden="1">#REF!</definedName>
    <definedName name="rngEndFN4" localSheetId="18" hidden="1">#REF!</definedName>
    <definedName name="rngEndFN4" localSheetId="19" hidden="1">#REF!</definedName>
    <definedName name="rngEndFN4" hidden="1">#REF!</definedName>
    <definedName name="rngEndFN5" localSheetId="18" hidden="1">#REF!</definedName>
    <definedName name="rngEndFN5" localSheetId="19" hidden="1">#REF!</definedName>
    <definedName name="rngEndFN5" hidden="1">#REF!</definedName>
    <definedName name="rngEndFN6" localSheetId="18" hidden="1">#REF!</definedName>
    <definedName name="rngEndFN6" localSheetId="19" hidden="1">#REF!</definedName>
    <definedName name="rngEndFN6" hidden="1">#REF!</definedName>
    <definedName name="rngEndFN7" localSheetId="18" hidden="1">#REF!</definedName>
    <definedName name="rngEndFN7" localSheetId="19" hidden="1">#REF!</definedName>
    <definedName name="rngEndFN7" hidden="1">#REF!</definedName>
    <definedName name="rngEndFN8" localSheetId="18" hidden="1">#REF!</definedName>
    <definedName name="rngEndFN8" localSheetId="19" hidden="1">#REF!</definedName>
    <definedName name="rngEndFN8" hidden="1">#REF!</definedName>
    <definedName name="rngEndFN9" localSheetId="18" hidden="1">#REF!</definedName>
    <definedName name="rngEndFN9" localSheetId="19" hidden="1">#REF!</definedName>
    <definedName name="rngEndFN9" hidden="1">#REF!</definedName>
    <definedName name="rngEntityName" hidden="1">[37]Instructions!$G$6</definedName>
    <definedName name="rngFirstOrNot" localSheetId="18" hidden="1">#REF!</definedName>
    <definedName name="rngFirstOrNot" localSheetId="19" hidden="1">#REF!</definedName>
    <definedName name="rngFirstOrNot" hidden="1">#REF!</definedName>
    <definedName name="rngFirstSheet" localSheetId="18" hidden="1">#REF!</definedName>
    <definedName name="rngFirstSheet" localSheetId="19" hidden="1">#REF!</definedName>
    <definedName name="rngFirstSheet" hidden="1">#REF!</definedName>
    <definedName name="rngFirstUserDefCol" localSheetId="18" hidden="1">#REF!</definedName>
    <definedName name="rngFirstUserDefCol" localSheetId="19" hidden="1">#REF!</definedName>
    <definedName name="rngFirstUserDefCol" hidden="1">#REF!</definedName>
    <definedName name="rngForeignTaxesSelection" localSheetId="18" hidden="1">#REF!</definedName>
    <definedName name="rngForeignTaxesSelection" localSheetId="19" hidden="1">#REF!</definedName>
    <definedName name="rngForeignTaxesSelection" hidden="1">#REF!</definedName>
    <definedName name="rngForm_10Copy" localSheetId="18" hidden="1">#REF!</definedName>
    <definedName name="rngForm_10Copy" localSheetId="19" hidden="1">#REF!</definedName>
    <definedName name="rngForm_10Copy" hidden="1">#REF!</definedName>
    <definedName name="rngForm_11Copy" localSheetId="18" hidden="1">#REF!</definedName>
    <definedName name="rngForm_11Copy" localSheetId="19" hidden="1">#REF!</definedName>
    <definedName name="rngForm_11Copy" hidden="1">#REF!</definedName>
    <definedName name="rngForm_15Copy" localSheetId="18" hidden="1">#REF!</definedName>
    <definedName name="rngForm_15Copy" localSheetId="19" hidden="1">#REF!</definedName>
    <definedName name="rngForm_15Copy" hidden="1">#REF!</definedName>
    <definedName name="rngForm_2Copy" localSheetId="18" hidden="1">#REF!</definedName>
    <definedName name="rngForm_2Copy" localSheetId="19" hidden="1">#REF!</definedName>
    <definedName name="rngForm_2Copy" hidden="1">#REF!</definedName>
    <definedName name="rngForm_3Copy" localSheetId="18" hidden="1">#REF!</definedName>
    <definedName name="rngForm_3Copy" localSheetId="19" hidden="1">#REF!</definedName>
    <definedName name="rngForm_3Copy" hidden="1">#REF!</definedName>
    <definedName name="rngForm_6Copy" localSheetId="18" hidden="1">#REF!</definedName>
    <definedName name="rngForm_6Copy" localSheetId="19" hidden="1">#REF!</definedName>
    <definedName name="rngForm_6Copy" hidden="1">#REF!</definedName>
    <definedName name="rngForm_7Copy" localSheetId="18" hidden="1">#REF!</definedName>
    <definedName name="rngForm_7Copy" localSheetId="19" hidden="1">#REF!</definedName>
    <definedName name="rngForm_7Copy" hidden="1">#REF!</definedName>
    <definedName name="rngForm_9Copy" localSheetId="18" hidden="1">#REF!</definedName>
    <definedName name="rngForm_9Copy" localSheetId="19" hidden="1">#REF!</definedName>
    <definedName name="rngForm_9Copy" hidden="1">#REF!</definedName>
    <definedName name="rngForm8621" localSheetId="18" hidden="1">#REF!,#REF!</definedName>
    <definedName name="rngForm8621" localSheetId="19" hidden="1">#REF!,#REF!</definedName>
    <definedName name="rngForm8621" hidden="1">#REF!,#REF!</definedName>
    <definedName name="rngFromFN" localSheetId="18" hidden="1">#REF!</definedName>
    <definedName name="rngFromFN" localSheetId="19" hidden="1">#REF!</definedName>
    <definedName name="rngFromFN" hidden="1">#REF!</definedName>
    <definedName name="rngFromPtr" localSheetId="18" hidden="1">#REF!</definedName>
    <definedName name="rngFromPtr" localSheetId="19" hidden="1">#REF!</definedName>
    <definedName name="rngFromPtr" hidden="1">#REF!</definedName>
    <definedName name="rngFundTool" localSheetId="18" hidden="1">#REF!</definedName>
    <definedName name="rngFundTool" localSheetId="19" hidden="1">#REF!</definedName>
    <definedName name="rngFundTool" hidden="1">#REF!</definedName>
    <definedName name="rngImageHeader" localSheetId="18" hidden="1">#REF!</definedName>
    <definedName name="rngImageHeader" localSheetId="19" hidden="1">#REF!</definedName>
    <definedName name="rngImageHeader" hidden="1">#REF!</definedName>
    <definedName name="rngImageVer" localSheetId="18" hidden="1">#REF!</definedName>
    <definedName name="rngImageVer" localSheetId="19" hidden="1">#REF!</definedName>
    <definedName name="rngImageVer" hidden="1">#REF!</definedName>
    <definedName name="rngInitTF" localSheetId="18" hidden="1">#REF!</definedName>
    <definedName name="rngInitTF" localSheetId="19" hidden="1">#REF!</definedName>
    <definedName name="rngInitTF" hidden="1">#REF!</definedName>
    <definedName name="rngK1Ver" localSheetId="18" hidden="1">#REF!</definedName>
    <definedName name="rngK1Ver" localSheetId="19" hidden="1">#REF!</definedName>
    <definedName name="rngK1Ver" hidden="1">#REF!</definedName>
    <definedName name="rngLinkedAlready" localSheetId="18" hidden="1">#REF!</definedName>
    <definedName name="rngLinkedAlready" localSheetId="19" hidden="1">#REF!</definedName>
    <definedName name="rngLinkedAlready" hidden="1">#REF!</definedName>
    <definedName name="rngMatrix" localSheetId="18" hidden="1">#REF!</definedName>
    <definedName name="rngMatrix" localSheetId="19" hidden="1">#REF!</definedName>
    <definedName name="rngMatrix" hidden="1">#REF!</definedName>
    <definedName name="rngMedia" localSheetId="18" hidden="1">#REF!</definedName>
    <definedName name="rngMedia" localSheetId="19" hidden="1">#REF!</definedName>
    <definedName name="rngMedia" hidden="1">#REF!</definedName>
    <definedName name="rngNextVersion" localSheetId="18" hidden="1">#REF!</definedName>
    <definedName name="rngNextVersion" localSheetId="19" hidden="1">#REF!</definedName>
    <definedName name="rngNextVersion" hidden="1">#REF!</definedName>
    <definedName name="rngNumToolbarItems" localSheetId="18" hidden="1">#REF!</definedName>
    <definedName name="rngNumToolbarItems" localSheetId="19" hidden="1">#REF!</definedName>
    <definedName name="rngNumToolbarItems" hidden="1">#REF!</definedName>
    <definedName name="rngoffset" localSheetId="18" hidden="1">#REF!</definedName>
    <definedName name="rngoffset" localSheetId="19" hidden="1">#REF!</definedName>
    <definedName name="rngoffset" hidden="1">#REF!</definedName>
    <definedName name="rngP_n_T_Option" localSheetId="18" hidden="1">#REF!</definedName>
    <definedName name="rngP_n_T_Option" localSheetId="19" hidden="1">#REF!</definedName>
    <definedName name="rngP_n_T_Option" hidden="1">#REF!</definedName>
    <definedName name="rngPartCountry" localSheetId="18" hidden="1">#REF!</definedName>
    <definedName name="rngPartCountry" localSheetId="19" hidden="1">#REF!</definedName>
    <definedName name="rngPartCountry" hidden="1">#REF!</definedName>
    <definedName name="rngPeriod" hidden="1">[37]Instructions!$G$8</definedName>
    <definedName name="rngPerm" localSheetId="18" hidden="1">#REF!</definedName>
    <definedName name="rngPerm" localSheetId="19" hidden="1">#REF!</definedName>
    <definedName name="rngPerm" hidden="1">#REF!</definedName>
    <definedName name="rngPFIC" localSheetId="18" hidden="1">#REF!</definedName>
    <definedName name="rngPFIC" localSheetId="19" hidden="1">#REF!</definedName>
    <definedName name="rngPFIC" hidden="1">#REF!</definedName>
    <definedName name="rngPT1" localSheetId="18" hidden="1">#REF!</definedName>
    <definedName name="rngPT1" localSheetId="19" hidden="1">#REF!</definedName>
    <definedName name="rngPT1" hidden="1">#REF!</definedName>
    <definedName name="rngRefMatrix_1" localSheetId="18" hidden="1">#REF!</definedName>
    <definedName name="rngRefMatrix_1" localSheetId="19" hidden="1">#REF!</definedName>
    <definedName name="rngRefMatrix_1" hidden="1">#REF!</definedName>
    <definedName name="rngRefMatrix_2" localSheetId="18" hidden="1">#REF!</definedName>
    <definedName name="rngRefMatrix_2" localSheetId="19" hidden="1">#REF!</definedName>
    <definedName name="rngRefMatrix_2" hidden="1">#REF!</definedName>
    <definedName name="rngRefMatrix_3" localSheetId="18" hidden="1">#REF!</definedName>
    <definedName name="rngRefMatrix_3" localSheetId="19" hidden="1">#REF!</definedName>
    <definedName name="rngRefMatrix_3" hidden="1">#REF!</definedName>
    <definedName name="rngRoundMe" localSheetId="18" hidden="1">#REF!</definedName>
    <definedName name="rngRoundMe" localSheetId="19" hidden="1">#REF!</definedName>
    <definedName name="rngRoundMe" hidden="1">#REF!</definedName>
    <definedName name="rngRoundRow" localSheetId="18" hidden="1">#REF!</definedName>
    <definedName name="rngRoundRow" localSheetId="19" hidden="1">#REF!</definedName>
    <definedName name="rngRoundRow" hidden="1">#REF!</definedName>
    <definedName name="rngSavePDF" localSheetId="18" hidden="1">#REF!</definedName>
    <definedName name="rngSavePDF" localSheetId="19" hidden="1">#REF!</definedName>
    <definedName name="rngSavePDF" hidden="1">#REF!</definedName>
    <definedName name="rngSheetNameRow" localSheetId="18" hidden="1">#REF!</definedName>
    <definedName name="rngSheetNameRow" localSheetId="19" hidden="1">#REF!</definedName>
    <definedName name="rngSheetNameRow" hidden="1">#REF!</definedName>
    <definedName name="rngShortName" localSheetId="18" hidden="1">#REF!</definedName>
    <definedName name="rngShortName" localSheetId="19" hidden="1">#REF!</definedName>
    <definedName name="rngShortName" hidden="1">#REF!</definedName>
    <definedName name="rngToFN" localSheetId="18" hidden="1">#REF!</definedName>
    <definedName name="rngToFN" localSheetId="19" hidden="1">#REF!</definedName>
    <definedName name="rngToFN" hidden="1">#REF!</definedName>
    <definedName name="rngToPtr" localSheetId="18" hidden="1">#REF!</definedName>
    <definedName name="rngToPtr" localSheetId="19" hidden="1">#REF!</definedName>
    <definedName name="rngToPtr" hidden="1">#REF!</definedName>
    <definedName name="rngTY" localSheetId="18" hidden="1">#REF!</definedName>
    <definedName name="rngTY" localSheetId="19" hidden="1">#REF!</definedName>
    <definedName name="rngTY" hidden="1">#REF!</definedName>
    <definedName name="rngUserDef_PA" localSheetId="18" hidden="1">OFFSET('WP1 - ADIT'!rngFirstUserDefCol,5,0,25,6)</definedName>
    <definedName name="rngUserDef_PA" localSheetId="19" hidden="1">OFFSET('WP2 - Perm Tax'!rngFirstUserDefCol,5,0,25,6)</definedName>
    <definedName name="rngUserDef_PA" hidden="1">OFFSET(rngFirstUserDefCol,5,0,25,6)</definedName>
    <definedName name="rngViewDR_1" localSheetId="18" hidden="1">#REF!</definedName>
    <definedName name="rngViewDR_1" localSheetId="19" hidden="1">#REF!</definedName>
    <definedName name="rngViewDR_1" hidden="1">#REF!</definedName>
    <definedName name="rngViewDR_2" localSheetId="18" hidden="1">#REF!</definedName>
    <definedName name="rngViewDR_2" localSheetId="19" hidden="1">#REF!</definedName>
    <definedName name="rngViewDR_2" hidden="1">#REF!</definedName>
    <definedName name="rngViewDR_3" localSheetId="18" hidden="1">#REF!</definedName>
    <definedName name="rngViewDR_3" localSheetId="19" hidden="1">#REF!</definedName>
    <definedName name="rngViewDR_3" hidden="1">#REF!</definedName>
    <definedName name="rngViewDR_7" localSheetId="18" hidden="1">#REF!</definedName>
    <definedName name="rngViewDR_7" localSheetId="19" hidden="1">#REF!</definedName>
    <definedName name="rngViewDR_7" hidden="1">#REF!</definedName>
    <definedName name="rngViewForm_12" localSheetId="18" hidden="1">#REF!</definedName>
    <definedName name="rngViewForm_12" localSheetId="19" hidden="1">#REF!</definedName>
    <definedName name="rngViewForm_12" hidden="1">#REF!</definedName>
    <definedName name="rngViewImageSum" localSheetId="18" hidden="1">#REF!</definedName>
    <definedName name="rngViewImageSum" localSheetId="19" hidden="1">#REF!</definedName>
    <definedName name="rngViewImageSum" hidden="1">#REF!</definedName>
    <definedName name="Roof" localSheetId="18" hidden="1">{"Roofs Page 1",#N/A,FALSE,"Roof Outline";"Roofs Page 2",#N/A,FALSE,"Roof Outline"}</definedName>
    <definedName name="Roof" localSheetId="19" hidden="1">{"Roofs Page 1",#N/A,FALSE,"Roof Outline";"Roofs Page 2",#N/A,FALSE,"Roof Outline"}</definedName>
    <definedName name="Roof" hidden="1">{"Roofs Page 1",#N/A,FALSE,"Roof Outline";"Roofs Page 2",#N/A,FALSE,"Roof Outline"}</definedName>
    <definedName name="rrrr" localSheetId="18" hidden="1">{#N/A,#N/A,FALSE,"O&amp;M by processes";#N/A,#N/A,FALSE,"Elec Act vs Bud";#N/A,#N/A,FALSE,"G&amp;A";#N/A,#N/A,FALSE,"BGS";#N/A,#N/A,FALSE,"Res Cost"}</definedName>
    <definedName name="rrrr" localSheetId="19" hidden="1">{#N/A,#N/A,FALSE,"O&amp;M by processes";#N/A,#N/A,FALSE,"Elec Act vs Bud";#N/A,#N/A,FALSE,"G&amp;A";#N/A,#N/A,FALSE,"BGS";#N/A,#N/A,FALSE,"Res Cost"}</definedName>
    <definedName name="rrrr" hidden="1">{#N/A,#N/A,FALSE,"O&amp;M by processes";#N/A,#N/A,FALSE,"Elec Act vs Bud";#N/A,#N/A,FALSE,"G&amp;A";#N/A,#N/A,FALSE,"BGS";#N/A,#N/A,FALSE,"Res Cost"}</definedName>
    <definedName name="s_1" localSheetId="18" hidden="1">{"_200",#N/A,FALSE,"ALLOCATIONS";"_80_1",#N/A,FALSE,"ALLOCATIONS";"_80_2",#N/A,FALSE,"ALLOCATIONS";"_80_3",#N/A,FALSE,"ALLOCATIONS";"_80_4",#N/A,FALSE,"ALLOCATIONS";"_80_5",#N/A,FALSE,"ALLOCATIONS"}</definedName>
    <definedName name="s_1" localSheetId="19" hidden="1">{"_200",#N/A,FALSE,"ALLOCATIONS";"_80_1",#N/A,FALSE,"ALLOCATIONS";"_80_2",#N/A,FALSE,"ALLOCATIONS";"_80_3",#N/A,FALSE,"ALLOCATIONS";"_80_4",#N/A,FALSE,"ALLOCATIONS";"_80_5",#N/A,FALSE,"ALLOCATIONS"}</definedName>
    <definedName name="s_1" hidden="1">{"_200",#N/A,FALSE,"ALLOCATIONS";"_80_1",#N/A,FALSE,"ALLOCATIONS";"_80_2",#N/A,FALSE,"ALLOCATIONS";"_80_3",#N/A,FALSE,"ALLOCATIONS";"_80_4",#N/A,FALSE,"ALLOCATIONS";"_80_5",#N/A,FALSE,"ALLOCATIONS"}</definedName>
    <definedName name="s_2" localSheetId="18" hidden="1">{"_200",#N/A,FALSE,"ALLOCATIONS";"_80_1",#N/A,FALSE,"ALLOCATIONS";"_80_2",#N/A,FALSE,"ALLOCATIONS";"_80_3",#N/A,FALSE,"ALLOCATIONS";"_80_4",#N/A,FALSE,"ALLOCATIONS";"_80_5",#N/A,FALSE,"ALLOCATIONS"}</definedName>
    <definedName name="s_2" localSheetId="19" hidden="1">{"_200",#N/A,FALSE,"ALLOCATIONS";"_80_1",#N/A,FALSE,"ALLOCATIONS";"_80_2",#N/A,FALSE,"ALLOCATIONS";"_80_3",#N/A,FALSE,"ALLOCATIONS";"_80_4",#N/A,FALSE,"ALLOCATIONS";"_80_5",#N/A,FALSE,"ALLOCATIONS"}</definedName>
    <definedName name="s_2" hidden="1">{"_200",#N/A,FALSE,"ALLOCATIONS";"_80_1",#N/A,FALSE,"ALLOCATIONS";"_80_2",#N/A,FALSE,"ALLOCATIONS";"_80_3",#N/A,FALSE,"ALLOCATIONS";"_80_4",#N/A,FALSE,"ALLOCATIONS";"_80_5",#N/A,FALSE,"ALLOCATIONS"}</definedName>
    <definedName name="s_3" localSheetId="18" hidden="1">{"_200",#N/A,FALSE,"ALLOCATIONS";"_80_1",#N/A,FALSE,"ALLOCATIONS";"_80_2",#N/A,FALSE,"ALLOCATIONS";"_80_3",#N/A,FALSE,"ALLOCATIONS";"_80_4",#N/A,FALSE,"ALLOCATIONS";"_80_5",#N/A,FALSE,"ALLOCATIONS"}</definedName>
    <definedName name="s_3" localSheetId="19" hidden="1">{"_200",#N/A,FALSE,"ALLOCATIONS";"_80_1",#N/A,FALSE,"ALLOCATIONS";"_80_2",#N/A,FALSE,"ALLOCATIONS";"_80_3",#N/A,FALSE,"ALLOCATIONS";"_80_4",#N/A,FALSE,"ALLOCATIONS";"_80_5",#N/A,FALSE,"ALLOCATIONS"}</definedName>
    <definedName name="s_3" hidden="1">{"_200",#N/A,FALSE,"ALLOCATIONS";"_80_1",#N/A,FALSE,"ALLOCATIONS";"_80_2",#N/A,FALSE,"ALLOCATIONS";"_80_3",#N/A,FALSE,"ALLOCATIONS";"_80_4",#N/A,FALSE,"ALLOCATIONS";"_80_5",#N/A,FALSE,"ALLOCATIONS"}</definedName>
    <definedName name="sd" localSheetId="18" hidden="1">{"balsheet",#N/A,FALSE,"INCOME";"TB3",#N/A,FALSE,"INCOME";"TAJE",#N/A,FALSE,"TAJE";"_200",#N/A,FALSE,"ALLOCATIONS";"_80_1",#N/A,FALSE,"ALLOCATIONS";"_80_2",#N/A,FALSE,"ALLOCATIONS";"_80_3",#N/A,FALSE,"ALLOCATIONS";"_80_4",#N/A,FALSE,"ALLOCATIONS";"_80_5",#N/A,FALSE,"ALLOCATIONS"}</definedName>
    <definedName name="sd" localSheetId="19" hidden="1">{"balsheet",#N/A,FALSE,"INCOME";"TB3",#N/A,FALSE,"INCOME";"TAJE",#N/A,FALSE,"TAJE";"_200",#N/A,FALSE,"ALLOCATIONS";"_80_1",#N/A,FALSE,"ALLOCATIONS";"_80_2",#N/A,FALSE,"ALLOCATIONS";"_80_3",#N/A,FALSE,"ALLOCATIONS";"_80_4",#N/A,FALSE,"ALLOCATIONS";"_80_5",#N/A,FALSE,"ALLOCATIONS"}</definedName>
    <definedName name="sd" hidden="1">{"balsheet",#N/A,FALSE,"INCOME";"TB3",#N/A,FALSE,"INCOME";"TAJE",#N/A,FALSE,"TAJE";"_200",#N/A,FALSE,"ALLOCATIONS";"_80_1",#N/A,FALSE,"ALLOCATIONS";"_80_2",#N/A,FALSE,"ALLOCATIONS";"_80_3",#N/A,FALSE,"ALLOCATIONS";"_80_4",#N/A,FALSE,"ALLOCATIONS";"_80_5",#N/A,FALSE,"ALLOCATIONS"}</definedName>
    <definedName name="sdggdsdgg" localSheetId="18" hidden="1">{#N/A,#N/A,TRUE,"MAIN FT TERM";#N/A,#N/A,TRUE,"MCI  FT TERM ";#N/A,#N/A,TRUE,"OC12 EQV"}</definedName>
    <definedName name="sdggdsdgg" localSheetId="19" hidden="1">{#N/A,#N/A,TRUE,"MAIN FT TERM";#N/A,#N/A,TRUE,"MCI  FT TERM ";#N/A,#N/A,TRUE,"OC12 EQV"}</definedName>
    <definedName name="sdggdsdgg" localSheetId="20" hidden="1">{#N/A,#N/A,TRUE,"MAIN FT TERM";#N/A,#N/A,TRUE,"MCI  FT TERM ";#N/A,#N/A,TRUE,"OC12 EQV"}</definedName>
    <definedName name="sdggdsdgg" hidden="1">{#N/A,#N/A,TRUE,"MAIN FT TERM";#N/A,#N/A,TRUE,"MCI  FT TERM ";#N/A,#N/A,TRUE,"OC12 EQV"}</definedName>
    <definedName name="sencount" hidden="1">1</definedName>
    <definedName name="SF" localSheetId="18" hidden="1">{#N/A,#N/A,FALSE,"Aging Summary";#N/A,#N/A,FALSE,"Ratio Analysis";#N/A,#N/A,FALSE,"Test 120 Day Accts";#N/A,#N/A,FALSE,"Tickmarks"}</definedName>
    <definedName name="SF" localSheetId="19" hidden="1">{#N/A,#N/A,FALSE,"Aging Summary";#N/A,#N/A,FALSE,"Ratio Analysis";#N/A,#N/A,FALSE,"Test 120 Day Accts";#N/A,#N/A,FALSE,"Tickmarks"}</definedName>
    <definedName name="SF" hidden="1">{#N/A,#N/A,FALSE,"Aging Summary";#N/A,#N/A,FALSE,"Ratio Analysis";#N/A,#N/A,FALSE,"Test 120 Day Accts";#N/A,#N/A,FALSE,"Tickmarks"}</definedName>
    <definedName name="shiva" localSheetId="18" hidden="1">{#N/A,#N/A,FALSE,"O&amp;M by processes";#N/A,#N/A,FALSE,"Elec Act vs Bud";#N/A,#N/A,FALSE,"G&amp;A";#N/A,#N/A,FALSE,"BGS";#N/A,#N/A,FALSE,"Res Cost"}</definedName>
    <definedName name="shiva" localSheetId="19" hidden="1">{#N/A,#N/A,FALSE,"O&amp;M by processes";#N/A,#N/A,FALSE,"Elec Act vs Bud";#N/A,#N/A,FALSE,"G&amp;A";#N/A,#N/A,FALSE,"BGS";#N/A,#N/A,FALSE,"Res Cost"}</definedName>
    <definedName name="shiva" hidden="1">{#N/A,#N/A,FALSE,"O&amp;M by processes";#N/A,#N/A,FALSE,"Elec Act vs Bud";#N/A,#N/A,FALSE,"G&amp;A";#N/A,#N/A,FALSE,"BGS";#N/A,#N/A,FALSE,"Res Cost"}</definedName>
    <definedName name="solver_adj" localSheetId="18" hidden="1">#REF!</definedName>
    <definedName name="solver_adj" localSheetId="19" hidden="1">#REF!</definedName>
    <definedName name="solver_adj" hidden="1">#REF!</definedName>
    <definedName name="solver_lin" hidden="1">0</definedName>
    <definedName name="solver_num" hidden="1">0</definedName>
    <definedName name="solver_opt" localSheetId="18" hidden="1">#REF!</definedName>
    <definedName name="solver_opt" localSheetId="19" hidden="1">#REF!</definedName>
    <definedName name="solver_opt" hidden="1">#REF!</definedName>
    <definedName name="solver_rel1" hidden="1">2</definedName>
    <definedName name="solver_rhs1" hidden="1">17</definedName>
    <definedName name="solver_typ" hidden="1">3</definedName>
    <definedName name="solver_val" hidden="1">0.6</definedName>
    <definedName name="Sort2" localSheetId="18" hidden="1">#REF!</definedName>
    <definedName name="Sort2" localSheetId="19" hidden="1">#REF!</definedName>
    <definedName name="Sort2" localSheetId="20" hidden="1">#REF!</definedName>
    <definedName name="Sort2" hidden="1">#REF!</definedName>
    <definedName name="ss" localSheetId="18" hidden="1">{#N/A,#N/A,FALSE,"Aging Summary";#N/A,#N/A,FALSE,"Ratio Analysis";#N/A,#N/A,FALSE,"Test 120 Day Accts";#N/A,#N/A,FALSE,"Tickmarks"}</definedName>
    <definedName name="ss" localSheetId="19" hidden="1">{#N/A,#N/A,FALSE,"Aging Summary";#N/A,#N/A,FALSE,"Ratio Analysis";#N/A,#N/A,FALSE,"Test 120 Day Accts";#N/A,#N/A,FALSE,"Tickmarks"}</definedName>
    <definedName name="ss" hidden="1">{#N/A,#N/A,FALSE,"Aging Summary";#N/A,#N/A,FALSE,"Ratio Analysis";#N/A,#N/A,FALSE,"Test 120 Day Accts";#N/A,#N/A,FALSE,"Tickmarks"}</definedName>
    <definedName name="SSO" localSheetId="18" hidden="1">{#N/A,#N/A,FALSE,"CF Consolidated 2";#N/A,#N/A,FALSE,"Retail Assump";#N/A,#N/A,FALSE,"CF Retail";#N/A,#N/A,FALSE,"Garage Assumpt 1";#N/A,#N/A,FALSE,"Garage Op Proj";#N/A,#N/A,FALSE,"Hist I&amp;E";#N/A,#N/A,FALSE,"Rent Roll";#N/A,#N/A,FALSE,"RE Taxes";#N/A,#N/A,FALSE,"CAM - BH";#N/A,#N/A,FALSE,"Comm.Condo CAM"}</definedName>
    <definedName name="SSO" localSheetId="19" hidden="1">{#N/A,#N/A,FALSE,"CF Consolidated 2";#N/A,#N/A,FALSE,"Retail Assump";#N/A,#N/A,FALSE,"CF Retail";#N/A,#N/A,FALSE,"Garage Assumpt 1";#N/A,#N/A,FALSE,"Garage Op Proj";#N/A,#N/A,FALSE,"Hist I&amp;E";#N/A,#N/A,FALSE,"Rent Roll";#N/A,#N/A,FALSE,"RE Taxes";#N/A,#N/A,FALSE,"CAM - BH";#N/A,#N/A,FALSE,"Comm.Condo CAM"}</definedName>
    <definedName name="SSO" hidden="1">{#N/A,#N/A,FALSE,"CF Consolidated 2";#N/A,#N/A,FALSE,"Retail Assump";#N/A,#N/A,FALSE,"CF Retail";#N/A,#N/A,FALSE,"Garage Assumpt 1";#N/A,#N/A,FALSE,"Garage Op Proj";#N/A,#N/A,FALSE,"Hist I&amp;E";#N/A,#N/A,FALSE,"Rent Roll";#N/A,#N/A,FALSE,"RE Taxes";#N/A,#N/A,FALSE,"CAM - BH";#N/A,#N/A,FALSE,"Comm.Condo CAM"}</definedName>
    <definedName name="statsrevised" localSheetId="18" hidden="1">{#N/A,#N/A,FALSE,"O&amp;M by processes";#N/A,#N/A,FALSE,"Elec Act vs Bud";#N/A,#N/A,FALSE,"G&amp;A";#N/A,#N/A,FALSE,"BGS";#N/A,#N/A,FALSE,"Res Cost"}</definedName>
    <definedName name="statsrevised" localSheetId="19" hidden="1">{#N/A,#N/A,FALSE,"O&amp;M by processes";#N/A,#N/A,FALSE,"Elec Act vs Bud";#N/A,#N/A,FALSE,"G&amp;A";#N/A,#N/A,FALSE,"BGS";#N/A,#N/A,FALSE,"Res Cost"}</definedName>
    <definedName name="statsrevised" hidden="1">{#N/A,#N/A,FALSE,"O&amp;M by processes";#N/A,#N/A,FALSE,"Elec Act vs Bud";#N/A,#N/A,FALSE,"G&amp;A";#N/A,#N/A,FALSE,"BGS";#N/A,#N/A,FALSE,"Res Cost"}</definedName>
    <definedName name="storage" localSheetId="18" hidden="1">{#N/A,#N/A,FALSE,"Inv. in cons subs";#N/A,#N/A,FALSE,"Intercomp.";#N/A,#N/A,FALSE,"Common Stock";#N/A,#N/A,FALSE,"Beg. or year re";#N/A,#N/A,FALSE,"Inv. NC sub-undist"}</definedName>
    <definedName name="storage" localSheetId="19" hidden="1">{#N/A,#N/A,FALSE,"Inv. in cons subs";#N/A,#N/A,FALSE,"Intercomp.";#N/A,#N/A,FALSE,"Common Stock";#N/A,#N/A,FALSE,"Beg. or year re";#N/A,#N/A,FALSE,"Inv. NC sub-undist"}</definedName>
    <definedName name="storage" localSheetId="20" hidden="1">{#N/A,#N/A,FALSE,"Inv. in cons subs";#N/A,#N/A,FALSE,"Intercomp.";#N/A,#N/A,FALSE,"Common Stock";#N/A,#N/A,FALSE,"Beg. or year re";#N/A,#N/A,FALSE,"Inv. NC sub-undist"}</definedName>
    <definedName name="storage" hidden="1">{#N/A,#N/A,FALSE,"Inv. in cons subs";#N/A,#N/A,FALSE,"Intercomp.";#N/A,#N/A,FALSE,"Common Stock";#N/A,#N/A,FALSE,"Beg. or year re";#N/A,#N/A,FALSE,"Inv. NC sub-undist"}</definedName>
    <definedName name="support" hidden="1">{#N/A,#N/A,FALSE,"O&amp;M by processes";#N/A,#N/A,FALSE,"Elec Act vs Bud";#N/A,#N/A,FALSE,"G&amp;A";#N/A,#N/A,FALSE,"BGS";#N/A,#N/A,FALSE,"Res Cost"}</definedName>
    <definedName name="supporti" localSheetId="18" hidden="1">{#N/A,#N/A,FALSE,"O&amp;M by processes";#N/A,#N/A,FALSE,"Elec Act vs Bud";#N/A,#N/A,FALSE,"G&amp;A";#N/A,#N/A,FALSE,"BGS";#N/A,#N/A,FALSE,"Res Cost"}</definedName>
    <definedName name="supporti" localSheetId="19" hidden="1">{#N/A,#N/A,FALSE,"O&amp;M by processes";#N/A,#N/A,FALSE,"Elec Act vs Bud";#N/A,#N/A,FALSE,"G&amp;A";#N/A,#N/A,FALSE,"BGS";#N/A,#N/A,FALSE,"Res Cost"}</definedName>
    <definedName name="supporti" hidden="1">{#N/A,#N/A,FALSE,"O&amp;M by processes";#N/A,#N/A,FALSE,"Elec Act vs Bud";#N/A,#N/A,FALSE,"G&amp;A";#N/A,#N/A,FALSE,"BGS";#N/A,#N/A,FALSE,"Res Cost"}</definedName>
    <definedName name="test1" localSheetId="18" hidden="1">{#N/A,#N/A,TRUE,"MAIN FT TERM";#N/A,#N/A,TRUE,"MCI  FT TERM ";#N/A,#N/A,TRUE,"OC12 EQV"}</definedName>
    <definedName name="test1" localSheetId="19" hidden="1">{#N/A,#N/A,TRUE,"MAIN FT TERM";#N/A,#N/A,TRUE,"MCI  FT TERM ";#N/A,#N/A,TRUE,"OC12 EQV"}</definedName>
    <definedName name="test1" localSheetId="20" hidden="1">{#N/A,#N/A,TRUE,"MAIN FT TERM";#N/A,#N/A,TRUE,"MCI  FT TERM ";#N/A,#N/A,TRUE,"OC12 EQV"}</definedName>
    <definedName name="test1" hidden="1">{#N/A,#N/A,TRUE,"MAIN FT TERM";#N/A,#N/A,TRUE,"MCI  FT TERM ";#N/A,#N/A,TRUE,"OC12 EQV"}</definedName>
    <definedName name="test4" localSheetId="18" hidden="1">{#N/A,#N/A,TRUE,"MAIN FT TERM";#N/A,#N/A,TRUE,"MCI  FT TERM ";#N/A,#N/A,TRUE,"OC12 EQV"}</definedName>
    <definedName name="test4" localSheetId="19" hidden="1">{#N/A,#N/A,TRUE,"MAIN FT TERM";#N/A,#N/A,TRUE,"MCI  FT TERM ";#N/A,#N/A,TRUE,"OC12 EQV"}</definedName>
    <definedName name="test4" localSheetId="20" hidden="1">{#N/A,#N/A,TRUE,"MAIN FT TERM";#N/A,#N/A,TRUE,"MCI  FT TERM ";#N/A,#N/A,TRUE,"OC12 EQV"}</definedName>
    <definedName name="test4" hidden="1">{#N/A,#N/A,TRUE,"MAIN FT TERM";#N/A,#N/A,TRUE,"MCI  FT TERM ";#N/A,#N/A,TRUE,"OC12 EQV"}</definedName>
    <definedName name="test5" localSheetId="18" hidden="1">{#N/A,#N/A,FALSE,"DAOCM 2차 검토"}</definedName>
    <definedName name="test5" localSheetId="19" hidden="1">{#N/A,#N/A,FALSE,"DAOCM 2차 검토"}</definedName>
    <definedName name="test5" localSheetId="20" hidden="1">{#N/A,#N/A,FALSE,"DAOCM 2차 검토"}</definedName>
    <definedName name="test5" hidden="1">{#N/A,#N/A,FALSE,"DAOCM 2차 검토"}</definedName>
    <definedName name="testing" localSheetId="18" hidden="1">{"detail305",#N/A,FALSE,"BI-305"}</definedName>
    <definedName name="testing" localSheetId="19" hidden="1">{"detail305",#N/A,FALSE,"BI-305"}</definedName>
    <definedName name="testing" localSheetId="20" hidden="1">{"detail305",#N/A,FALSE,"BI-305"}</definedName>
    <definedName name="testing" hidden="1">{"detail305",#N/A,FALSE,"BI-305"}</definedName>
    <definedName name="TextRefCopyRangeCount" hidden="1">6</definedName>
    <definedName name="toma" localSheetId="18" hidden="1">{#N/A,#N/A,FALSE,"O&amp;M by processes";#N/A,#N/A,FALSE,"Elec Act vs Bud";#N/A,#N/A,FALSE,"G&amp;A";#N/A,#N/A,FALSE,"BGS";#N/A,#N/A,FALSE,"Res Cost"}</definedName>
    <definedName name="toma" localSheetId="19"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8" hidden="1">{#N/A,#N/A,FALSE,"O&amp;M by processes";#N/A,#N/A,FALSE,"Elec Act vs Bud";#N/A,#N/A,FALSE,"G&amp;A";#N/A,#N/A,FALSE,"BGS";#N/A,#N/A,FALSE,"Res Cost"}</definedName>
    <definedName name="tomb" localSheetId="19"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8" hidden="1">{#N/A,#N/A,FALSE,"O&amp;M by processes";#N/A,#N/A,FALSE,"Elec Act vs Bud";#N/A,#N/A,FALSE,"G&amp;A";#N/A,#N/A,FALSE,"BGS";#N/A,#N/A,FALSE,"Res Cost"}</definedName>
    <definedName name="tomc" localSheetId="19"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8" hidden="1">{#N/A,#N/A,FALSE,"O&amp;M by processes";#N/A,#N/A,FALSE,"Elec Act vs Bud";#N/A,#N/A,FALSE,"G&amp;A";#N/A,#N/A,FALSE,"BGS";#N/A,#N/A,FALSE,"Res Cost"}</definedName>
    <definedName name="tomd" localSheetId="19"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8" hidden="1">{#N/A,#N/A,FALSE,"O&amp;M by processes";#N/A,#N/A,FALSE,"Elec Act vs Bud";#N/A,#N/A,FALSE,"G&amp;A";#N/A,#N/A,FALSE,"BGS";#N/A,#N/A,FALSE,"Res Cost"}</definedName>
    <definedName name="tomx" localSheetId="19"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8" hidden="1">{#N/A,#N/A,FALSE,"O&amp;M by processes";#N/A,#N/A,FALSE,"Elec Act vs Bud";#N/A,#N/A,FALSE,"G&amp;A";#N/A,#N/A,FALSE,"BGS";#N/A,#N/A,FALSE,"Res Cost"}</definedName>
    <definedName name="tomy" localSheetId="19"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8" hidden="1">{#N/A,#N/A,FALSE,"O&amp;M by processes";#N/A,#N/A,FALSE,"Elec Act vs Bud";#N/A,#N/A,FALSE,"G&amp;A";#N/A,#N/A,FALSE,"BGS";#N/A,#N/A,FALSE,"Res Cost"}</definedName>
    <definedName name="tomz" localSheetId="19" hidden="1">{#N/A,#N/A,FALSE,"O&amp;M by processes";#N/A,#N/A,FALSE,"Elec Act vs Bud";#N/A,#N/A,FALSE,"G&amp;A";#N/A,#N/A,FALSE,"BGS";#N/A,#N/A,FALSE,"Res Cost"}</definedName>
    <definedName name="tomz" hidden="1">{#N/A,#N/A,FALSE,"O&amp;M by processes";#N/A,#N/A,FALSE,"Elec Act vs Bud";#N/A,#N/A,FALSE,"G&amp;A";#N/A,#N/A,FALSE,"BGS";#N/A,#N/A,FALSE,"Res Cost"}</definedName>
    <definedName name="tt"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{"document1",#N/A,FALSE,"Documentation";"document2",#N/A,FALSE,"Documentation"}</definedName>
    <definedName name="v" localSheetId="19" hidden="1">{"document1",#N/A,FALSE,"Documentation";"document2",#N/A,FALSE,"Documentation"}</definedName>
    <definedName name="v" localSheetId="20" hidden="1">{"document1",#N/A,FALSE,"Documentation";"document2",#N/A,FALSE,"Documentation"}</definedName>
    <definedName name="v" hidden="1">{"document1",#N/A,FALSE,"Documentation";"document2",#N/A,FALSE,"Documentation"}</definedName>
    <definedName name="v_1" localSheetId="18" hidden="1">{"document1",#N/A,FALSE,"Documentation";"document2",#N/A,FALSE,"Documentation"}</definedName>
    <definedName name="v_1" localSheetId="19" hidden="1">{"document1",#N/A,FALSE,"Documentation";"document2",#N/A,FALSE,"Documentation"}</definedName>
    <definedName name="v_1" localSheetId="20" hidden="1">{"document1",#N/A,FALSE,"Documentation";"document2",#N/A,FALSE,"Documentation"}</definedName>
    <definedName name="v_1" hidden="1">{"document1",#N/A,FALSE,"Documentation";"document2",#N/A,FALSE,"Documentation"}</definedName>
    <definedName name="VerticalFilter" localSheetId="18" hidden="1">#REF!</definedName>
    <definedName name="VerticalFilter" localSheetId="19" hidden="1">#REF!</definedName>
    <definedName name="VerticalFilter" hidden="1">#REF!</definedName>
    <definedName name="Viastar" localSheetId="18" hidden="1">{#N/A,#N/A,FALSE,"Assumptions",#N/A;#N/A,FALSE,"N-IS-Sum",#N/A,#N/A;FALSE,"N-St-Sum",#N/A,#N/A,FALSE;"Inc Stmt",#N/A,#N/A,FALSE,"Stats"}</definedName>
    <definedName name="Viastar" localSheetId="19" hidden="1">{#N/A,#N/A,FALSE,"Assumptions",#N/A;#N/A,FALSE,"N-IS-Sum",#N/A,#N/A;FALSE,"N-St-Sum",#N/A,#N/A,FALSE;"Inc Stmt",#N/A,#N/A,FALSE,"Stats"}</definedName>
    <definedName name="Viastar" hidden="1">{#N/A,#N/A,FALSE,"Assumptions",#N/A;#N/A,FALSE,"N-IS-Sum",#N/A,#N/A;FALSE,"N-St-Sum",#N/A,#N/A,FALSE;"Inc Stmt",#N/A,#N/A,FALSE,"Stats"}</definedName>
    <definedName name="vj" localSheetId="18" hidden="1">{#N/A,#N/A,FALSE,"Assumptions";#N/A,#N/A,FALSE,"10-Yr - detail";#N/A,#N/A,FALSE,"Rent Roll";#N/A,#N/A,FALSE,"Historical (2)";#N/A,#N/A,FALSE,"RET's";#N/A,#N/A,FALSE,"Lse-Exp.";#N/A,#N/A,FALSE,"Lease Rollover";#N/A,#N/A,FALSE,"Service Contracts"}</definedName>
    <definedName name="vj" localSheetId="19" hidden="1">{#N/A,#N/A,FALSE,"Assumptions";#N/A,#N/A,FALSE,"10-Yr - detail";#N/A,#N/A,FALSE,"Rent Roll";#N/A,#N/A,FALSE,"Historical (2)";#N/A,#N/A,FALSE,"RET's";#N/A,#N/A,FALSE,"Lse-Exp.";#N/A,#N/A,FALSE,"Lease Rollover";#N/A,#N/A,FALSE,"Service Contracts"}</definedName>
    <definedName name="vj" hidden="1">{#N/A,#N/A,FALSE,"Assumptions";#N/A,#N/A,FALSE,"10-Yr - detail";#N/A,#N/A,FALSE,"Rent Roll";#N/A,#N/A,FALSE,"Historical (2)";#N/A,#N/A,FALSE,"RET's";#N/A,#N/A,FALSE,"Lse-Exp.";#N/A,#N/A,FALSE,"Lease Rollover";#N/A,#N/A,FALSE,"Service Contracts"}</definedName>
    <definedName name="w"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e" localSheetId="18" hidden="1">{#N/A,#N/A,FALSE,"Aging Summary";#N/A,#N/A,FALSE,"Ratio Analysis";#N/A,#N/A,FALSE,"Test 120 Day Accts";#N/A,#N/A,FALSE,"Tickmarks"}</definedName>
    <definedName name="we" localSheetId="19" hidden="1">{#N/A,#N/A,FALSE,"Aging Summary";#N/A,#N/A,FALSE,"Ratio Analysis";#N/A,#N/A,FALSE,"Test 120 Day Accts";#N/A,#N/A,FALSE,"Tickmarks"}</definedName>
    <definedName name="we" hidden="1">{#N/A,#N/A,FALSE,"Aging Summary";#N/A,#N/A,FALSE,"Ratio Analysis";#N/A,#N/A,FALSE,"Test 120 Day Accts";#N/A,#N/A,FALSE,"Tickmarks"}</definedName>
    <definedName name="wew" localSheetId="18" hidden="1">{#N/A,#N/A,FALSE,"BreakoutFY95";#N/A,#N/A,FALSE,"BreakoutFY96";#N/A,#N/A,FALSE,"BreakoutFY97";#N/A,#N/A,FALSE,"BreakoutFY98"}</definedName>
    <definedName name="wew" localSheetId="19" hidden="1">{#N/A,#N/A,FALSE,"BreakoutFY95";#N/A,#N/A,FALSE,"BreakoutFY96";#N/A,#N/A,FALSE,"BreakoutFY97";#N/A,#N/A,FALSE,"BreakoutFY98"}</definedName>
    <definedName name="wew" hidden="1">{#N/A,#N/A,FALSE,"BreakoutFY95";#N/A,#N/A,FALSE,"BreakoutFY96";#N/A,#N/A,FALSE,"BreakoutFY97";#N/A,#N/A,FALSE,"BreakoutFY98"}</definedName>
    <definedName name="wh" localSheetId="18" hidden="1">{#N/A,#N/A,FALSE,"O&amp;M by processes";#N/A,#N/A,FALSE,"Elec Act vs Bud";#N/A,#N/A,FALSE,"G&amp;A";#N/A,#N/A,FALSE,"BGS";#N/A,#N/A,FALSE,"Res Cost"}</definedName>
    <definedName name="wh" localSheetId="19"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8" hidden="1">{#N/A,#N/A,FALSE,"O&amp;M by processes";#N/A,#N/A,FALSE,"Elec Act vs Bud";#N/A,#N/A,FALSE,"G&amp;A";#N/A,#N/A,FALSE,"BGS";#N/A,#N/A,FALSE,"Res Cost"}</definedName>
    <definedName name="what" localSheetId="19"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18" hidden="1">{#N/A,#N/A,FALSE,"O&amp;M by processes";#N/A,#N/A,FALSE,"Elec Act vs Bud";#N/A,#N/A,FALSE,"G&amp;A";#N/A,#N/A,FALSE,"BGS";#N/A,#N/A,FALSE,"Res Cost"}</definedName>
    <definedName name="Whatwhat" localSheetId="19"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18" hidden="1">{#N/A,#N/A,FALSE,"O&amp;M by processes";#N/A,#N/A,FALSE,"Elec Act vs Bud";#N/A,#N/A,FALSE,"G&amp;A";#N/A,#N/A,FALSE,"BGS";#N/A,#N/A,FALSE,"Res Cost"}</definedName>
    <definedName name="who" localSheetId="19"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8" hidden="1">{#N/A,#N/A,FALSE,"O&amp;M by processes";#N/A,#N/A,FALSE,"Elec Act vs Bud";#N/A,#N/A,FALSE,"G&amp;A";#N/A,#N/A,FALSE,"BGS";#N/A,#N/A,FALSE,"Res Cost"}</definedName>
    <definedName name="whowho" localSheetId="19"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8" hidden="1">{#N/A,#N/A,FALSE,"O&amp;M by processes";#N/A,#N/A,FALSE,"Elec Act vs Bud";#N/A,#N/A,FALSE,"G&amp;A";#N/A,#N/A,FALSE,"BGS";#N/A,#N/A,FALSE,"Res Cost"}</definedName>
    <definedName name="whwh" localSheetId="19"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8" hidden="1">{#N/A,#N/A,FALSE,"O&amp;M by processes";#N/A,#N/A,FALSE,"Elec Act vs Bud";#N/A,#N/A,FALSE,"G&amp;A";#N/A,#N/A,FALSE,"BGS";#N/A,#N/A,FALSE,"Res Cost"}</definedName>
    <definedName name="why" localSheetId="19" hidden="1">{#N/A,#N/A,FALSE,"O&amp;M by processes";#N/A,#N/A,FALSE,"Elec Act vs Bud";#N/A,#N/A,FALSE,"G&amp;A";#N/A,#N/A,FALSE,"BGS";#N/A,#N/A,FALSE,"Res Cost"}</definedName>
    <definedName name="why" hidden="1">{#N/A,#N/A,FALSE,"O&amp;M by processes";#N/A,#N/A,FALSE,"Elec Act vs Bud";#N/A,#N/A,FALSE,"G&amp;A";#N/A,#N/A,FALSE,"BGS";#N/A,#N/A,FALSE,"Res Cost"}</definedName>
    <definedName name="wrn" localSheetId="18" hidden="1">{#N/A,#N/A,FALSE,"O&amp;M by processes";#N/A,#N/A,FALSE,"Elec Act vs Bud";#N/A,#N/A,FALSE,"G&amp;A";#N/A,#N/A,FALSE,"BGS";#N/A,#N/A,FALSE,"Res Cost"}</definedName>
    <definedName name="wrn" localSheetId="19" hidden="1">{#N/A,#N/A,FALSE,"O&amp;M by processes";#N/A,#N/A,FALSE,"Elec Act vs Bud";#N/A,#N/A,FALSE,"G&amp;A";#N/A,#N/A,FALSE,"BGS";#N/A,#N/A,FALSE,"Res Cost"}</definedName>
    <definedName name="wrn" hidden="1">{#N/A,#N/A,FALSE,"O&amp;M by processes";#N/A,#N/A,FALSE,"Elec Act vs Bud";#N/A,#N/A,FALSE,"G&amp;A";#N/A,#N/A,FALSE,"BGS";#N/A,#N/A,FALSE,"Res Cost"}</definedName>
    <definedName name="wrn.200CFWD." localSheetId="18" hidden="1">{"_200",#N/A,FALSE,"ALLOCATIONS"}</definedName>
    <definedName name="wrn.200CFWD." localSheetId="19" hidden="1">{"_200",#N/A,FALSE,"ALLOCATIONS"}</definedName>
    <definedName name="wrn.200CFWD." hidden="1">{"_200",#N/A,FALSE,"ALLOCATIONS"}</definedName>
    <definedName name="wrn.200CFWD._1" localSheetId="18" hidden="1">{"_200",#N/A,FALSE,"ALLOCATIONS"}</definedName>
    <definedName name="wrn.200CFWD._1" localSheetId="19" hidden="1">{"_200",#N/A,FALSE,"ALLOCATIONS"}</definedName>
    <definedName name="wrn.200CFWD._1" hidden="1">{"_200",#N/A,FALSE,"ALLOCATIONS"}</definedName>
    <definedName name="wrn.200CFWD._2" localSheetId="18" hidden="1">{"_200",#N/A,FALSE,"ALLOCATIONS"}</definedName>
    <definedName name="wrn.200CFWD._2" localSheetId="19" hidden="1">{"_200",#N/A,FALSE,"ALLOCATIONS"}</definedName>
    <definedName name="wrn.200CFWD._2" hidden="1">{"_200",#N/A,FALSE,"ALLOCATIONS"}</definedName>
    <definedName name="wrn.200CFWD._3" localSheetId="18" hidden="1">{"_200",#N/A,FALSE,"ALLOCATIONS"}</definedName>
    <definedName name="wrn.200CFWD._3" localSheetId="19" hidden="1">{"_200",#N/A,FALSE,"ALLOCATIONS"}</definedName>
    <definedName name="wrn.200CFWD._3" hidden="1">{"_200",#N/A,FALSE,"ALLOCATIONS"}</definedName>
    <definedName name="wrn.200SMALL." localSheetId="18" hidden="1">{#N/A,#N/A,FALSE,"ALLOCATIONS"}</definedName>
    <definedName name="wrn.200SMALL." localSheetId="19" hidden="1">{#N/A,#N/A,FALSE,"ALLOCATIONS"}</definedName>
    <definedName name="wrn.200SMALL." hidden="1">{#N/A,#N/A,FALSE,"ALLOCATIONS"}</definedName>
    <definedName name="wrn.200SMALL._1" localSheetId="18" hidden="1">{#N/A,#N/A,FALSE,"ALLOCATIONS"}</definedName>
    <definedName name="wrn.200SMALL._1" localSheetId="19" hidden="1">{#N/A,#N/A,FALSE,"ALLOCATIONS"}</definedName>
    <definedName name="wrn.200SMALL._1" hidden="1">{#N/A,#N/A,FALSE,"ALLOCATIONS"}</definedName>
    <definedName name="wrn.200SMALL._2" localSheetId="18" hidden="1">{#N/A,#N/A,FALSE,"ALLOCATIONS"}</definedName>
    <definedName name="wrn.200SMALL._2" localSheetId="19" hidden="1">{#N/A,#N/A,FALSE,"ALLOCATIONS"}</definedName>
    <definedName name="wrn.200SMALL._2" hidden="1">{#N/A,#N/A,FALSE,"ALLOCATIONS"}</definedName>
    <definedName name="wrn.200SMALL._3" localSheetId="18" hidden="1">{#N/A,#N/A,FALSE,"ALLOCATIONS"}</definedName>
    <definedName name="wrn.200SMALL._3" localSheetId="19" hidden="1">{#N/A,#N/A,FALSE,"ALLOCATIONS"}</definedName>
    <definedName name="wrn.200SMALL._3" hidden="1">{#N/A,#N/A,FALSE,"ALLOCATIONS"}</definedName>
    <definedName name="wrn.275PricingBook." localSheetId="18" hidden="1">{#N/A,#N/A,FALSE,"Assumptions";#N/A,#N/A,FALSE,"Impact Assumptions";#N/A,#N/A,FALSE,"10-Yr - detail";#N/A,#N/A,FALSE,"1,5,10 yr comp";#N/A,#N/A,FALSE,"Lse-Exp.";#N/A,#N/A,FALSE,"Rent Roll";#N/A,#N/A,FALSE,"Historical (2)";#N/A,#N/A,FALSE,"RET's";#N/A,#N/A,FALSE,"Lease Rollover"}</definedName>
    <definedName name="wrn.275PricingBook." localSheetId="19" hidden="1">{#N/A,#N/A,FALSE,"Assumptions";#N/A,#N/A,FALSE,"Impact Assumptions";#N/A,#N/A,FALSE,"10-Yr - detail";#N/A,#N/A,FALSE,"1,5,10 yr comp";#N/A,#N/A,FALSE,"Lse-Exp.";#N/A,#N/A,FALSE,"Rent Roll";#N/A,#N/A,FALSE,"Historical (2)";#N/A,#N/A,FALSE,"RET's";#N/A,#N/A,FALSE,"Lease Rollover"}</definedName>
    <definedName name="wrn.275PricingBook." hidden="1">{#N/A,#N/A,FALSE,"Assumptions";#N/A,#N/A,FALSE,"Impact Assumptions";#N/A,#N/A,FALSE,"10-Yr - detail";#N/A,#N/A,FALSE,"1,5,10 yr comp";#N/A,#N/A,FALSE,"Lse-Exp.";#N/A,#N/A,FALSE,"Rent Roll";#N/A,#N/A,FALSE,"Historical (2)";#N/A,#N/A,FALSE,"RET's";#N/A,#N/A,FALSE,"Lease Rollover"}</definedName>
    <definedName name="wrn.275Schedulles." localSheetId="18" hidden="1">{#N/A,#N/A,FALSE,"Assumptions";#N/A,#N/A,FALSE,"10-Yr - detail";#N/A,#N/A,FALSE,"Rent Roll";#N/A,#N/A,FALSE,"Historical (2)";#N/A,#N/A,FALSE,"RET's";#N/A,#N/A,FALSE,"Lse-Exp.";#N/A,#N/A,FALSE,"Lease Rollover";#N/A,#N/A,FALSE,"Service Contracts"}</definedName>
    <definedName name="wrn.275Schedulles." localSheetId="19" hidden="1">{#N/A,#N/A,FALSE,"Assumptions";#N/A,#N/A,FALSE,"10-Yr - detail";#N/A,#N/A,FALSE,"Rent Roll";#N/A,#N/A,FALSE,"Historical (2)";#N/A,#N/A,FALSE,"RET's";#N/A,#N/A,FALSE,"Lse-Exp.";#N/A,#N/A,FALSE,"Lease Rollover";#N/A,#N/A,FALSE,"Service Contracts"}</definedName>
    <definedName name="wrn.275Schedulles." hidden="1">{#N/A,#N/A,FALSE,"Assumptions";#N/A,#N/A,FALSE,"10-Yr - detail";#N/A,#N/A,FALSE,"Rent Roll";#N/A,#N/A,FALSE,"Historical (2)";#N/A,#N/A,FALSE,"RET's";#N/A,#N/A,FALSE,"Lse-Exp.";#N/A,#N/A,FALSE,"Lease Rollover";#N/A,#N/A,FALSE,"Service Contracts"}</definedName>
    <definedName name="wrn.722." localSheetId="18" hidden="1">{#N/A,#N/A,FALSE,"CURRENT"}</definedName>
    <definedName name="wrn.722." localSheetId="19" hidden="1">{#N/A,#N/A,FALSE,"CURRENT"}</definedName>
    <definedName name="wrn.722." hidden="1">{#N/A,#N/A,FALSE,"CURRENT"}</definedName>
    <definedName name="wrn.Accretion." localSheetId="18" hidden="1">{"Accretion";#N/A;FALSE;"Assum"}</definedName>
    <definedName name="wrn.Accretion." localSheetId="19" hidden="1">{"Accretion";#N/A;FALSE;"Assum"}</definedName>
    <definedName name="wrn.Accretion." hidden="1">{"Accretion";#N/A;FALSE;"Assum"}</definedName>
    <definedName name="wrn.ACCT._.ANALYSIS." localSheetId="18"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19"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0"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RECONS."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8" hidden="1">{#N/A,#N/A,FALSE,"Aging Summary";#N/A,#N/A,FALSE,"Ratio Analysis";#N/A,#N/A,FALSE,"Test 120 Day Accts";#N/A,#N/A,FALSE,"Tickmarks"}</definedName>
    <definedName name="wrn.Aging._.and._.Trend._.Analysis._1" localSheetId="19" hidden="1">{#N/A,#N/A,FALSE,"Aging Summary";#N/A,#N/A,FALSE,"Ratio Analysis";#N/A,#N/A,FALSE,"Test 120 Day Accts";#N/A,#N/A,FALSE,"Tickmarks"}</definedName>
    <definedName name="wrn.Aging._.and._.Trend._.Analysis._1" localSheetId="20"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2" localSheetId="18" hidden="1">{#N/A,#N/A,FALSE,"Aging Summary";#N/A,#N/A,FALSE,"Ratio Analysis";#N/A,#N/A,FALSE,"Test 120 Day Accts";#N/A,#N/A,FALSE,"Tickmarks"}</definedName>
    <definedName name="wrn.Aging._.and._.Trend._.Analysis._2" localSheetId="19"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localSheetId="18" hidden="1">{#N/A,#N/A,FALSE,"Aging Summary";#N/A,#N/A,FALSE,"Ratio Analysis";#N/A,#N/A,FALSE,"Test 120 Day Accts";#N/A,#N/A,FALSE,"Tickmarks"}</definedName>
    <definedName name="wrn.Aging._.and._.Trend._.Analysis._3" localSheetId="19"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N._.MODELS." localSheetId="18" hidden="1">{"QTRINC1",#N/A,FALSE,"QTRINC";"QTRINC2",#N/A,FALSE,"QTRINC";"QTRSALES",#N/A,FALSE,"QTRSALES";"ANNSALES",#N/A,FALSE,"ANNSALES";"CASHFLOW",#N/A,FALSE,"CASHFLOW"}</definedName>
    <definedName name="wrn.AGN._.MODELS." localSheetId="19" hidden="1">{"QTRINC1",#N/A,FALSE,"QTRINC";"QTRINC2",#N/A,FALSE,"QTRINC";"QTRSALES",#N/A,FALSE,"QTRSALES";"ANNSALES",#N/A,FALSE,"ANNSALES";"CASHFLOW",#N/A,FALSE,"CASHFLOW"}</definedName>
    <definedName name="wrn.AGN._.MODELS." localSheetId="20"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GN._.MODELS._1" localSheetId="18" hidden="1">{"QTRINC1",#N/A,FALSE,"QTRINC";"QTRINC2",#N/A,FALSE,"QTRINC";"QTRSALES",#N/A,FALSE,"QTRSALES";"ANNSALES",#N/A,FALSE,"ANNSALES";"CASHFLOW",#N/A,FALSE,"CASHFLOW"}</definedName>
    <definedName name="wrn.AGN._.MODELS._1" localSheetId="19" hidden="1">{"QTRINC1",#N/A,FALSE,"QTRINC";"QTRINC2",#N/A,FALSE,"QTRINC";"QTRSALES",#N/A,FALSE,"QTRSALES";"ANNSALES",#N/A,FALSE,"ANNSALES";"CASHFLOW",#N/A,FALSE,"CASHFLOW"}</definedName>
    <definedName name="wrn.AGN._.MODELS._1" localSheetId="20" hidden="1">{"QTRINC1",#N/A,FALSE,"QTRINC";"QTRINC2",#N/A,FALSE,"QTRINC";"QTRSALES",#N/A,FALSE,"QTRSALES";"ANNSALES",#N/A,FALSE,"ANNSALES";"CASHFLOW",#N/A,FALSE,"CASHFLOW"}</definedName>
    <definedName name="wrn.AGN._.MODELS._1" hidden="1">{"QTRINC1",#N/A,FALSE,"QTRINC";"QTRINC2",#N/A,FALSE,"QTRINC";"QTRSALES",#N/A,FALSE,"QTRSALES";"ANNSALES",#N/A,FALSE,"ANNSALES";"CASHFLOW",#N/A,FALSE,"CASHFLOW"}</definedName>
    <definedName name="wrn.AGT." localSheetId="18" hidden="1">{"AGT",#N/A,FALSE,"Revenue"}</definedName>
    <definedName name="wrn.AGT." localSheetId="19" hidden="1">{"AGT",#N/A,FALSE,"Revenue"}</definedName>
    <definedName name="wrn.AGT." hidden="1">{"AGT",#N/A,FALSE,"Revenue"}</definedName>
    <definedName name="wrn.ALL."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1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Exhibits."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First._.Pass._.Schedules." localSheetId="18"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First._.Pass._.Schedules." localSheetId="19"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First._.Pass._.Schedules."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input."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1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1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Schedules." localSheetId="18" hidden="1">{#N/A,#N/A,FALSE,"CF Consolidated 2";#N/A,#N/A,FALSE,"Retail Assump";#N/A,#N/A,FALSE,"CF Retail";#N/A,#N/A,FALSE,"Garage Assumpt 1";#N/A,#N/A,FALSE,"Garage Op Proj";#N/A,#N/A,FALSE,"Hist I&amp;E";#N/A,#N/A,FALSE,"Rent Roll";#N/A,#N/A,FALSE,"RE Taxes";#N/A,#N/A,FALSE,"CAM - BH";#N/A,#N/A,FALSE,"Comm.Condo CAM"}</definedName>
    <definedName name="wrn.All._.Schedules." localSheetId="19" hidden="1">{#N/A,#N/A,FALSE,"CF Consolidated 2";#N/A,#N/A,FALSE,"Retail Assump";#N/A,#N/A,FALSE,"CF Retail";#N/A,#N/A,FALSE,"Garage Assumpt 1";#N/A,#N/A,FALSE,"Garage Op Proj";#N/A,#N/A,FALSE,"Hist I&amp;E";#N/A,#N/A,FALSE,"Rent Roll";#N/A,#N/A,FALSE,"RE Taxes";#N/A,#N/A,FALSE,"CAM - BH";#N/A,#N/A,FALSE,"Comm.Condo CAM"}</definedName>
    <definedName name="wrn.All._.Schedules." hidden="1">{#N/A,#N/A,FALSE,"CF Consolidated 2";#N/A,#N/A,FALSE,"Retail Assump";#N/A,#N/A,FALSE,"CF Retail";#N/A,#N/A,FALSE,"Garage Assumpt 1";#N/A,#N/A,FALSE,"Garage Op Proj";#N/A,#N/A,FALSE,"Hist I&amp;E";#N/A,#N/A,FALSE,"Rent Roll";#N/A,#N/A,FALSE,"RE Taxes";#N/A,#N/A,FALSE,"CAM - BH";#N/A,#N/A,FALSE,"Comm.Condo CAM"}</definedName>
    <definedName name="wrn.All._.Schedules2" localSheetId="18" hidden="1">{#N/A,#N/A,FALSE,"CF Consolidated 2";#N/A,#N/A,FALSE,"Retail Assump";#N/A,#N/A,FALSE,"CF Retail";#N/A,#N/A,FALSE,"Garage Assumpt 1";#N/A,#N/A,FALSE,"Garage Op Proj";#N/A,#N/A,FALSE,"Hist I&amp;E";#N/A,#N/A,FALSE,"Rent Roll";#N/A,#N/A,FALSE,"RE Taxes";#N/A,#N/A,FALSE,"CAM - BH";#N/A,#N/A,FALSE,"Comm.Condo CAM"}</definedName>
    <definedName name="wrn.All._.Schedules2" localSheetId="19" hidden="1">{#N/A,#N/A,FALSE,"CF Consolidated 2";#N/A,#N/A,FALSE,"Retail Assump";#N/A,#N/A,FALSE,"CF Retail";#N/A,#N/A,FALSE,"Garage Assumpt 1";#N/A,#N/A,FALSE,"Garage Op Proj";#N/A,#N/A,FALSE,"Hist I&amp;E";#N/A,#N/A,FALSE,"Rent Roll";#N/A,#N/A,FALSE,"RE Taxes";#N/A,#N/A,FALSE,"CAM - BH";#N/A,#N/A,FALSE,"Comm.Condo CAM"}</definedName>
    <definedName name="wrn.All._.Schedules2" hidden="1">{#N/A,#N/A,FALSE,"CF Consolidated 2";#N/A,#N/A,FALSE,"Retail Assump";#N/A,#N/A,FALSE,"CF Retail";#N/A,#N/A,FALSE,"Garage Assumpt 1";#N/A,#N/A,FALSE,"Garage Op Proj";#N/A,#N/A,FALSE,"Hist I&amp;E";#N/A,#N/A,FALSE,"Rent Roll";#N/A,#N/A,FALSE,"RE Taxes";#N/A,#N/A,FALSE,"CAM - BH";#N/A,#N/A,FALSE,"Comm.Condo CAM"}</definedName>
    <definedName name="wrn.all._.sheet." localSheetId="18" hidden="1">{#N/A,#N/A,TRUE,"MAIN FT TERM";#N/A,#N/A,TRUE,"MCI  FT TERM ";#N/A,#N/A,TRUE,"OC12 EQV"}</definedName>
    <definedName name="wrn.all._.sheet." localSheetId="19" hidden="1">{#N/A,#N/A,TRUE,"MAIN FT TERM";#N/A,#N/A,TRUE,"MCI  FT TERM ";#N/A,#N/A,TRUE,"OC12 EQV"}</definedName>
    <definedName name="wrn.all._.sheet." localSheetId="20" hidden="1">{#N/A,#N/A,TRUE,"MAIN FT TERM";#N/A,#N/A,TRUE,"MCI  FT TERM ";#N/A,#N/A,TRUE,"OC12 EQV"}</definedName>
    <definedName name="wrn.all._.sheet." hidden="1">{#N/A,#N/A,TRUE,"MAIN FT TERM";#N/A,#N/A,TRUE,"MCI  FT TERM ";#N/A,#N/A,TRUE,"OC12 EQV"}</definedName>
    <definedName name="wrn.all._.sheets." localSheetId="18" hidden="1">{#N/A,#N/A,TRUE,"MAIN FT TERM";#N/A,#N/A,TRUE,"MCI  FT TERM ";#N/A,#N/A,TRUE,"OC12 EQV"}</definedName>
    <definedName name="wrn.all._.sheets." localSheetId="19" hidden="1">{#N/A,#N/A,TRUE,"MAIN FT TERM";#N/A,#N/A,TRUE,"MCI  FT TERM ";#N/A,#N/A,TRUE,"OC12 EQV"}</definedName>
    <definedName name="wrn.all._.sheets." localSheetId="20" hidden="1">{#N/A,#N/A,TRUE,"MAIN FT TERM";#N/A,#N/A,TRUE,"MCI  FT TERM ";#N/A,#N/A,TRUE,"OC12 EQV"}</definedName>
    <definedName name="wrn.all._.sheets." hidden="1">{#N/A,#N/A,TRUE,"MAIN FT TERM";#N/A,#N/A,TRUE,"MCI  FT TERM ";#N/A,#N/A,TRUE,"OC12 EQV"}</definedName>
    <definedName name="wrn.ALL._.STATEMENTS." localSheetId="18" hidden="1">{"BALANCE SHEET",#N/A,FALSE,"Balance Sheet";"INCOME STATEMENT",#N/A,FALSE,"Income Statement";"STMT OF CASH FLOWS",#N/A,FALSE,"Cash Flows Indirect";"PARTNERS CAPITAL STMT",#N/A,FALSE,"Partners Capital"}</definedName>
    <definedName name="wrn.ALL._.STATEMENTS." localSheetId="19" hidden="1">{"BALANCE SHEET",#N/A,FALSE,"Balance Sheet";"INCOME STATEMENT",#N/A,FALSE,"Income Statement";"STMT OF CASH FLOWS",#N/A,FALSE,"Cash Flows Indirect";"PARTNERS CAPITAL STMT",#N/A,FALSE,"Partners Capital"}</definedName>
    <definedName name="wrn.ALL._.STATEMENTS." localSheetId="20"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ATEMENTS._1" localSheetId="18" hidden="1">{"BALANCE SHEET",#N/A,FALSE,"Balance Sheet";"INCOME STATEMENT",#N/A,FALSE,"Income Statement";"STMT OF CASH FLOWS",#N/A,FALSE,"Cash Flows Indirect";"PARTNERS CAPITAL STMT",#N/A,FALSE,"Partners Capital"}</definedName>
    <definedName name="wrn.ALL._.STATEMENTS._1" localSheetId="19" hidden="1">{"BALANCE SHEET",#N/A,FALSE,"Balance Sheet";"INCOME STATEMENT",#N/A,FALSE,"Income Statement";"STMT OF CASH FLOWS",#N/A,FALSE,"Cash Flows Indirect";"PARTNERS CAPITAL STMT",#N/A,FALSE,"Partners Capital"}</definedName>
    <definedName name="wrn.ALL._.STATEMENTS._1" localSheetId="20" hidden="1">{"BALANCE SHEET",#N/A,FALSE,"Balance Sheet";"INCOME STATEMENT",#N/A,FALSE,"Income Statement";"STMT OF CASH FLOWS",#N/A,FALSE,"Cash Flows Indirect";"PARTNERS CAPITAL STMT",#N/A,FALSE,"Partners Capital"}</definedName>
    <definedName name="wrn.ALL._.STATEMENTS._1" hidden="1">{"BALANCE SHEET",#N/A,FALSE,"Balance Sheet";"INCOME STATEMENT",#N/A,FALSE,"Income Statement";"STMT OF CASH FLOWS",#N/A,FALSE,"Cash Flows Indirect";"PARTNERS CAPITAL STMT",#N/A,FALSE,"Partners Capital"}</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1" localSheetId="18" hidden="1">{#N/A,#N/A,FALSE,"Detail";#N/A,#N/A,FALSE,"10019";#N/A,#N/A,FALSE,"10001 JE";#N/A,#N/A,FALSE,"10004 JE";#N/A,#N/A,FALSE,"10014 JE";#N/A,#N/A,FALSE,"10017 JE";#N/A,#N/A,FALSE,"66101 JE";#N/A,#N/A,FALSE,"21001 JE";#N/A,#N/A,FALSE,"21002 JE";#N/A,#N/A,FALSE,"21003 JE";#N/A,#N/A,FALSE,"21004 JE";#N/A,#N/A,FALSE,"66001 JE"}</definedName>
    <definedName name="wrn.all._1" localSheetId="19" hidden="1">{#N/A,#N/A,FALSE,"Detail";#N/A,#N/A,FALSE,"10019";#N/A,#N/A,FALSE,"10001 JE";#N/A,#N/A,FALSE,"10004 JE";#N/A,#N/A,FALSE,"10014 JE";#N/A,#N/A,FALSE,"10017 JE";#N/A,#N/A,FALSE,"66101 JE";#N/A,#N/A,FALSE,"21001 JE";#N/A,#N/A,FALSE,"21002 JE";#N/A,#N/A,FALSE,"21003 JE";#N/A,#N/A,FALSE,"21004 JE";#N/A,#N/A,FALSE,"66001 JE"}</definedName>
    <definedName name="wrn.all._1" localSheetId="20" hidden="1">{#N/A,#N/A,FALSE,"Detail";#N/A,#N/A,FALSE,"10019";#N/A,#N/A,FALSE,"10001 JE";#N/A,#N/A,FALSE,"10004 JE";#N/A,#N/A,FALSE,"10014 JE";#N/A,#N/A,FALSE,"10017 JE";#N/A,#N/A,FALSE,"66101 JE";#N/A,#N/A,FALSE,"21001 JE";#N/A,#N/A,FALSE,"21002 JE";#N/A,#N/A,FALSE,"21003 JE";#N/A,#N/A,FALSE,"21004 JE";#N/A,#N/A,FALSE,"66001 JE"}</definedName>
    <definedName name="wrn.all._1" hidden="1">{#N/A,#N/A,FALSE,"Detail";#N/A,#N/A,FALSE,"10019";#N/A,#N/A,FALSE,"10001 JE";#N/A,#N/A,FALSE,"10004 JE";#N/A,#N/A,FALSE,"10014 JE";#N/A,#N/A,FALSE,"10017 JE";#N/A,#N/A,FALSE,"66101 JE";#N/A,#N/A,FALSE,"21001 JE";#N/A,#N/A,FALSE,"21002 JE";#N/A,#N/A,FALSE,"21003 JE";#N/A,#N/A,FALSE,"21004 JE";#N/A,#N/A,FALSE,"66001 JE"}</definedName>
    <definedName name="wrn.ALLOCATIONS." localSheetId="18" hidden="1">{"_200",#N/A,FALSE,"ALLOCATIONS";"_80_1",#N/A,FALSE,"ALLOCATIONS";"_80_2",#N/A,FALSE,"ALLOCATIONS";"_80_3",#N/A,FALSE,"ALLOCATIONS";"_80_4",#N/A,FALSE,"ALLOCATIONS";"_80_5",#N/A,FALSE,"ALLOCATIONS"}</definedName>
    <definedName name="wrn.ALLOCATIONS." localSheetId="19" hidden="1">{"_200",#N/A,FALSE,"ALLOCATIONS";"_80_1",#N/A,FALSE,"ALLOCATIONS";"_80_2",#N/A,FALSE,"ALLOCATIONS";"_80_3",#N/A,FALSE,"ALLOCATIONS";"_80_4",#N/A,FALSE,"ALLOCATIONS";"_80_5",#N/A,FALSE,"ALLOCATIONS"}</definedName>
    <definedName name="wrn.ALLOCATIONS." hidden="1">{"_200",#N/A,FALSE,"ALLOCATIONS";"_80_1",#N/A,FALSE,"ALLOCATIONS";"_80_2",#N/A,FALSE,"ALLOCATIONS";"_80_3",#N/A,FALSE,"ALLOCATIONS";"_80_4",#N/A,FALSE,"ALLOCATIONS";"_80_5",#N/A,FALSE,"ALLOCATIONS"}</definedName>
    <definedName name="wrn.ALLOCATIONS._1" localSheetId="18" hidden="1">{"_200",#N/A,FALSE,"ALLOCATIONS";"_80_1",#N/A,FALSE,"ALLOCATIONS";"_80_2",#N/A,FALSE,"ALLOCATIONS";"_80_3",#N/A,FALSE,"ALLOCATIONS";"_80_4",#N/A,FALSE,"ALLOCATIONS";"_80_5",#N/A,FALSE,"ALLOCATIONS"}</definedName>
    <definedName name="wrn.ALLOCATIONS._1" localSheetId="19" hidden="1">{"_200",#N/A,FALSE,"ALLOCATIONS";"_80_1",#N/A,FALSE,"ALLOCATIONS";"_80_2",#N/A,FALSE,"ALLOCATIONS";"_80_3",#N/A,FALSE,"ALLOCATIONS";"_80_4",#N/A,FALSE,"ALLOCATIONS";"_80_5",#N/A,FALSE,"ALLOCATIONS"}</definedName>
    <definedName name="wrn.ALLOCATIONS._1" hidden="1">{"_200",#N/A,FALSE,"ALLOCATIONS";"_80_1",#N/A,FALSE,"ALLOCATIONS";"_80_2",#N/A,FALSE,"ALLOCATIONS";"_80_3",#N/A,FALSE,"ALLOCATIONS";"_80_4",#N/A,FALSE,"ALLOCATIONS";"_80_5",#N/A,FALSE,"ALLOCATIONS"}</definedName>
    <definedName name="wrn.ALLOCATIONS._2" localSheetId="18" hidden="1">{"_200",#N/A,FALSE,"ALLOCATIONS";"_80_1",#N/A,FALSE,"ALLOCATIONS";"_80_2",#N/A,FALSE,"ALLOCATIONS";"_80_3",#N/A,FALSE,"ALLOCATIONS";"_80_4",#N/A,FALSE,"ALLOCATIONS";"_80_5",#N/A,FALSE,"ALLOCATIONS"}</definedName>
    <definedName name="wrn.ALLOCATIONS._2" localSheetId="19" hidden="1">{"_200",#N/A,FALSE,"ALLOCATIONS";"_80_1",#N/A,FALSE,"ALLOCATIONS";"_80_2",#N/A,FALSE,"ALLOCATIONS";"_80_3",#N/A,FALSE,"ALLOCATIONS";"_80_4",#N/A,FALSE,"ALLOCATIONS";"_80_5",#N/A,FALSE,"ALLOCATIONS"}</definedName>
    <definedName name="wrn.ALLOCATIONS._2" hidden="1">{"_200",#N/A,FALSE,"ALLOCATIONS";"_80_1",#N/A,FALSE,"ALLOCATIONS";"_80_2",#N/A,FALSE,"ALLOCATIONS";"_80_3",#N/A,FALSE,"ALLOCATIONS";"_80_4",#N/A,FALSE,"ALLOCATIONS";"_80_5",#N/A,FALSE,"ALLOCATIONS"}</definedName>
    <definedName name="wrn.ALLOCATIONS._3" localSheetId="18" hidden="1">{"_200",#N/A,FALSE,"ALLOCATIONS";"_80_1",#N/A,FALSE,"ALLOCATIONS";"_80_2",#N/A,FALSE,"ALLOCATIONS";"_80_3",#N/A,FALSE,"ALLOCATIONS";"_80_4",#N/A,FALSE,"ALLOCATIONS";"_80_5",#N/A,FALSE,"ALLOCATIONS"}</definedName>
    <definedName name="wrn.ALLOCATIONS._3" localSheetId="19" hidden="1">{"_200",#N/A,FALSE,"ALLOCATIONS";"_80_1",#N/A,FALSE,"ALLOCATIONS";"_80_2",#N/A,FALSE,"ALLOCATIONS";"_80_3",#N/A,FALSE,"ALLOCATIONS";"_80_4",#N/A,FALSE,"ALLOCATIONS";"_80_5",#N/A,FALSE,"ALLOCATIONS"}</definedName>
    <definedName name="wrn.ALLOCATIONS._3" hidden="1">{"_200",#N/A,FALSE,"ALLOCATIONS";"_80_1",#N/A,FALSE,"ALLOCATIONS";"_80_2",#N/A,FALSE,"ALLOCATIONS";"_80_3",#N/A,FALSE,"ALLOCATIONS";"_80_4",#N/A,FALSE,"ALLOCATIONS";"_80_5",#N/A,FALSE,"ALLOCATIONS"}</definedName>
    <definedName name="wrn.Annual._.Cashflows." localSheetId="18" hidden="1">{"Revenues",#N/A,FALSE,"MDU";"Depreciation",#N/A,FALSE,"MDU";"Debt",#N/A,FALSE,"MDU";"Financials",#N/A,FALSE,"MDU";"Accounts",#N/A,FALSE,"MDU"}</definedName>
    <definedName name="wrn.Annual._.Cashflows." localSheetId="19" hidden="1">{"Revenues",#N/A,FALSE,"MDU";"Depreciation",#N/A,FALSE,"MDU";"Debt",#N/A,FALSE,"MDU";"Financials",#N/A,FALSE,"MDU";"Accounts",#N/A,FALSE,"MDU"}</definedName>
    <definedName name="wrn.Annual._.Cashflows." hidden="1">{"Revenues",#N/A,FALSE,"MDU";"Depreciation",#N/A,FALSE,"MDU";"Debt",#N/A,FALSE,"MDU";"Financials",#N/A,FALSE,"MDU";"Accounts",#N/A,FALSE,"MDU"}</definedName>
    <definedName name="wrn.Annual._.Cashflows2." localSheetId="18" hidden="1">{"Revenues",#N/A,FALSE,"MDU";"Depreciation",#N/A,FALSE,"MDU";"Debt",#N/A,FALSE,"MDU";"Financials",#N/A,FALSE,"MDU";"Accounts",#N/A,FALSE,"MDU"}</definedName>
    <definedName name="wrn.Annual._.Cashflows2." localSheetId="19" hidden="1">{"Revenues",#N/A,FALSE,"MDU";"Depreciation",#N/A,FALSE,"MDU";"Debt",#N/A,FALSE,"MDU";"Financials",#N/A,FALSE,"MDU";"Accounts",#N/A,FALSE,"MDU"}</definedName>
    <definedName name="wrn.Annual._.Cashflows2." hidden="1">{"Revenues",#N/A,FALSE,"MDU";"Depreciation",#N/A,FALSE,"MDU";"Debt",#N/A,FALSE,"MDU";"Financials",#N/A,FALSE,"MDU";"Accounts",#N/A,FALSE,"MDU"}</definedName>
    <definedName name="wrn.Appendix." localSheetId="18" hidden="1">{#N/A,#N/A,TRUE,"Lines",#N/A,#N/A,TRUE;"Stations",#N/A,#N/A,TRUE,"Cap. Expenses",#N/A,#N/A;TRUE,"Land",#N/A,#N/A,TRUE,"Cen Proces Sys",#N/A;#N/A,TRUE,"telecom",#N/A,#N/A,TRUE,"Other"}</definedName>
    <definedName name="wrn.Appendix." localSheetId="19" hidden="1">{#N/A,#N/A,TRUE,"Lines",#N/A,#N/A,TRUE;"Stations",#N/A,#N/A,TRUE,"Cap. Expenses",#N/A,#N/A;TRUE,"Land",#N/A,#N/A,TRUE,"Cen Proces Sys",#N/A;#N/A,TRUE,"telecom",#N/A,#N/A,TRUE,"Other"}</definedName>
    <definedName name="wrn.Appendix." hidden="1">{#N/A,#N/A,TRUE,"Lines",#N/A,#N/A,TRUE;"Stations",#N/A,#N/A,TRUE,"Cap. Expenses",#N/A,#N/A;TRUE,"Land",#N/A,#N/A,TRUE,"Cen Proces Sys",#N/A;#N/A,TRUE,"telecom",#N/A,#N/A,TRUE,"Other"}</definedName>
    <definedName name="wrn.Arcform1." localSheetId="18" hidden="1">{"One",#N/A,FALSE,"Property";"Rent Analysis",#N/A,FALSE,"Rent &amp; Income";"Market",#N/A,FALSE,"Market";"Environmental",#N/A,FALSE,"Environmental"}</definedName>
    <definedName name="wrn.Arcform1." localSheetId="19" hidden="1">{"One",#N/A,FALSE,"Property";"Rent Analysis",#N/A,FALSE,"Rent &amp; Income";"Market",#N/A,FALSE,"Market";"Environmental",#N/A,FALSE,"Environmental"}</definedName>
    <definedName name="wrn.Arcform1." hidden="1">{"One",#N/A,FALSE,"Property";"Rent Analysis",#N/A,FALSE,"Rent &amp; Income";"Market",#N/A,FALSE,"Market";"Environmental",#N/A,FALSE,"Environmental"}</definedName>
    <definedName name="wrn.Arcform2." localSheetId="18" hidden="1">{"Development Team",#N/A,FALSE,"Team";"Environmental",#N/A,FALSE,"Environmental";"Permanent",#N/A,FALSE,"Perm Mtg";"Soft",#N/A,FALSE,"Soft Mtg"}</definedName>
    <definedName name="wrn.Arcform2." localSheetId="19" hidden="1">{"Development Team",#N/A,FALSE,"Team";"Environmental",#N/A,FALSE,"Environmental";"Permanent",#N/A,FALSE,"Perm Mtg";"Soft",#N/A,FALSE,"Soft Mtg"}</definedName>
    <definedName name="wrn.Arcform2." hidden="1">{"Development Team",#N/A,FALSE,"Team";"Environmental",#N/A,FALSE,"Environmental";"Permanent",#N/A,FALSE,"Perm Mtg";"Soft",#N/A,FALSE,"Soft Mtg"}</definedName>
    <definedName name="wrn.Arcform3." localSheetId="18" hidden="1">{"Grant",#N/A,FALSE,"Grant";"GP Developer",#N/A,FALSE,"GP &amp; Dev Loans";"Operating Analysis",#N/A,FALSE,"Operations";"Tax Credit",#N/A,FALSE,"Tax Credits";"Tax Credit Analysis",#N/A,FALSE,"TC Analysis"}</definedName>
    <definedName name="wrn.Arcform3." localSheetId="19" hidden="1">{"Grant",#N/A,FALSE,"Grant";"GP Developer",#N/A,FALSE,"GP &amp; Dev Loans";"Operating Analysis",#N/A,FALSE,"Operations";"Tax Credit",#N/A,FALSE,"Tax Credits";"Tax Credit Analysis",#N/A,FALSE,"TC Analysis"}</definedName>
    <definedName name="wrn.Arcform3." hidden="1">{"Grant",#N/A,FALSE,"Grant";"GP Developer",#N/A,FALSE,"GP &amp; Dev Loans";"Operating Analysis",#N/A,FALSE,"Operations";"Tax Credit",#N/A,FALSE,"Tax Credits";"Tax Credit Analysis",#N/A,FALSE,"TC Analysis"}</definedName>
    <definedName name="wrn.Arcform4." localSheetId="18" hidden="1">{"Construction Analysis",#N/A,FALSE,"Constr Analysis";"Construction Financing",#N/A,FALSE,"Constr Finan";"Guarantees and Reserves",#N/A,FALSE,"Guar &amp; Reserves"}</definedName>
    <definedName name="wrn.Arcform4." localSheetId="19" hidden="1">{"Construction Analysis",#N/A,FALSE,"Constr Analysis";"Construction Financing",#N/A,FALSE,"Constr Finan";"Guarantees and Reserves",#N/A,FALSE,"Guar &amp; Reserves"}</definedName>
    <definedName name="wrn.Arcform4." hidden="1">{"Construction Analysis",#N/A,FALSE,"Constr Analysis";"Construction Financing",#N/A,FALSE,"Constr Finan";"Guarantees and Reserves",#N/A,FALSE,"Guar &amp; Reserves"}</definedName>
    <definedName name="wrn.assumptions." localSheetId="18" hidden="1">{"assumptions1",#N/A,FALSE,"Valuation Analysis";"assumptions2",#N/A,FALSE,"Valuation Analysis"}</definedName>
    <definedName name="wrn.assumptions." localSheetId="19" hidden="1">{"assumptions1",#N/A,FALSE,"Valuation Analysis";"assumptions2",#N/A,FALSE,"Valuation Analysis"}</definedName>
    <definedName name="wrn.assumptions." localSheetId="20" hidden="1">{"assumptions1",#N/A,FALSE,"Valuation Analysis";"assumptions2",#N/A,FALSE,"Valuation Analysis"}</definedName>
    <definedName name="wrn.assumptions." hidden="1">{"assumptions1",#N/A,FALSE,"Valuation Analysis";"assumptions2",#N/A,FALSE,"Valuation Analysis"}</definedName>
    <definedName name="wrn.assumptions._1" localSheetId="18" hidden="1">{"assumptions1",#N/A,FALSE,"Valuation Analysis";"assumptions2",#N/A,FALSE,"Valuation Analysis"}</definedName>
    <definedName name="wrn.assumptions._1" localSheetId="19" hidden="1">{"assumptions1",#N/A,FALSE,"Valuation Analysis";"assumptions2",#N/A,FALSE,"Valuation Analysis"}</definedName>
    <definedName name="wrn.assumptions._1" localSheetId="20" hidden="1">{"assumptions1",#N/A,FALSE,"Valuation Analysis";"assumptions2",#N/A,FALSE,"Valuation Analysis"}</definedName>
    <definedName name="wrn.assumptions._1" hidden="1">{"assumptions1",#N/A,FALSE,"Valuation Analysis";"assumptions2",#N/A,FALSE,"Valuation Analysis"}</definedName>
    <definedName name="wrn.August._.1._.2003._.Rate._.Change." localSheetId="18"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9"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Auto._.Comp." localSheetId="18" hidden="1">{#N/A,#N/A,FALSE,"Sheet1"}</definedName>
    <definedName name="wrn.Auto._.Comp." localSheetId="19" hidden="1">{#N/A,#N/A,FALSE,"Sheet1"}</definedName>
    <definedName name="wrn.Auto._.Comp." localSheetId="20" hidden="1">{#N/A,#N/A,FALSE,"Sheet1"}</definedName>
    <definedName name="wrn.Auto._.Comp." hidden="1">{#N/A,#N/A,FALSE,"Sheet1"}</definedName>
    <definedName name="wrn.Auto._.Comp._1" localSheetId="18" hidden="1">{#N/A,#N/A,FALSE,"Sheet1"}</definedName>
    <definedName name="wrn.Auto._.Comp._1" localSheetId="19" hidden="1">{#N/A,#N/A,FALSE,"Sheet1"}</definedName>
    <definedName name="wrn.Auto._.Comp._1" localSheetId="20" hidden="1">{#N/A,#N/A,FALSE,"Sheet1"}</definedName>
    <definedName name="wrn.Auto._.Comp._1" hidden="1">{#N/A,#N/A,FALSE,"Sheet1"}</definedName>
    <definedName name="wrn.BALANCE._.SHEET." localSheetId="18" hidden="1">{"BALANCE SHEET",#N/A,FALSE,"Balance Sheet"}</definedName>
    <definedName name="wrn.BALANCE._.SHEET." localSheetId="19" hidden="1">{"BALANCE SHEET",#N/A,FALSE,"Balance Sheet"}</definedName>
    <definedName name="wrn.BALANCE._.SHEET." localSheetId="20" hidden="1">{"BALANCE SHEET",#N/A,FALSE,"Balance Sheet"}</definedName>
    <definedName name="wrn.BALANCE._.SHEET." hidden="1">{"BALANCE SHEET",#N/A,FALSE,"Balance Sheet"}</definedName>
    <definedName name="wrn.BALANCE._.SHEET._1" localSheetId="18" hidden="1">{"BALANCE SHEET",#N/A,FALSE,"Balance Sheet"}</definedName>
    <definedName name="wrn.BALANCE._.SHEET._1" localSheetId="19" hidden="1">{"BALANCE SHEET",#N/A,FALSE,"Balance Sheet"}</definedName>
    <definedName name="wrn.BALANCE._.SHEET._1" localSheetId="20" hidden="1">{"BALANCE SHEET",#N/A,FALSE,"Balance Sheet"}</definedName>
    <definedName name="wrn.BALANCE._.SHEET._1" hidden="1">{"BALANCE SHEET",#N/A,FALSE,"Balance Sheet"}</definedName>
    <definedName name="wrn.BALANCE._.SHEET._2" localSheetId="18" hidden="1">{"balsheet",#N/A,FALSE,"INCOME"}</definedName>
    <definedName name="wrn.BALANCE._.SHEET._2" localSheetId="19" hidden="1">{"balsheet",#N/A,FALSE,"INCOME"}</definedName>
    <definedName name="wrn.BALANCE._.SHEET._2" hidden="1">{"balsheet",#N/A,FALSE,"INCOME"}</definedName>
    <definedName name="wrn.BALANCE._.SHEET._3" localSheetId="18" hidden="1">{"balsheet",#N/A,FALSE,"INCOME"}</definedName>
    <definedName name="wrn.BALANCE._.SHEET._3" localSheetId="19" hidden="1">{"balsheet",#N/A,FALSE,"INCOME"}</definedName>
    <definedName name="wrn.BALANCE._.SHEET._3" hidden="1">{"balsheet",#N/A,FALSE,"INCOME"}</definedName>
    <definedName name="wrn.Basic." localSheetId="18" hidden="1">{#N/A,#N/A,FALSE,"Cover";#N/A,#N/A,FALSE,"Assumptions";#N/A,#N/A,FALSE,"Acquirer";#N/A,#N/A,FALSE,"Target";#N/A,#N/A,FALSE,"Income Statement";#N/A,#N/A,FALSE,"Summary Tables"}</definedName>
    <definedName name="wrn.Basic." localSheetId="19" hidden="1">{#N/A,#N/A,FALSE,"Cover";#N/A,#N/A,FALSE,"Assumptions";#N/A,#N/A,FALSE,"Acquirer";#N/A,#N/A,FALSE,"Target";#N/A,#N/A,FALSE,"Income Statement";#N/A,#N/A,FALSE,"Summary Tables"}</definedName>
    <definedName name="wrn.Basic." localSheetId="20" hidden="1">{#N/A,#N/A,FALSE,"Cover";#N/A,#N/A,FALSE,"Assumptions";#N/A,#N/A,FALSE,"Acquirer";#N/A,#N/A,FALSE,"Target";#N/A,#N/A,FALSE,"Income Statement";#N/A,#N/A,FALSE,"Summary Tables"}</definedName>
    <definedName name="wrn.Basic." hidden="1">{#N/A,#N/A,FALSE,"Cover";#N/A,#N/A,FALSE,"Assumptions";#N/A,#N/A,FALSE,"Acquirer";#N/A,#N/A,FALSE,"Target";#N/A,#N/A,FALSE,"Income Statement";#N/A,#N/A,FALSE,"Summary Tables"}</definedName>
    <definedName name="wrn.Basic._1" localSheetId="18" hidden="1">{#N/A,#N/A,FALSE,"Cover";#N/A,#N/A,FALSE,"Assumptions";#N/A,#N/A,FALSE,"Acquirer";#N/A,#N/A,FALSE,"Target";#N/A,#N/A,FALSE,"Income Statement";#N/A,#N/A,FALSE,"Summary Tables"}</definedName>
    <definedName name="wrn.Basic._1" localSheetId="19" hidden="1">{#N/A,#N/A,FALSE,"Cover";#N/A,#N/A,FALSE,"Assumptions";#N/A,#N/A,FALSE,"Acquirer";#N/A,#N/A,FALSE,"Target";#N/A,#N/A,FALSE,"Income Statement";#N/A,#N/A,FALSE,"Summary Tables"}</definedName>
    <definedName name="wrn.Basic._1" localSheetId="20" hidden="1">{#N/A,#N/A,FALSE,"Cover";#N/A,#N/A,FALSE,"Assumptions";#N/A,#N/A,FALSE,"Acquirer";#N/A,#N/A,FALSE,"Target";#N/A,#N/A,FALSE,"Income Statement";#N/A,#N/A,FALSE,"Summary Tables"}</definedName>
    <definedName name="wrn.Basic._1" hidden="1">{#N/A,#N/A,FALSE,"Cover";#N/A,#N/A,FALSE,"Assumptions";#N/A,#N/A,FALSE,"Acquirer";#N/A,#N/A,FALSE,"Target";#N/A,#N/A,FALSE,"Income Statement";#N/A,#N/A,FALSE,"Summary Tables"}</definedName>
    <definedName name="wrn.BidCo." localSheetId="18" hidden="1">{#N/A,#N/A,FALSE,"BidCo Assumptions";#N/A,#N/A,FALSE,"Credit Stats";#N/A,#N/A,FALSE,"Bidco Summary";#N/A,#N/A,FALSE,"BIDCO Consolidated"}</definedName>
    <definedName name="wrn.BidCo." localSheetId="19" hidden="1">{#N/A,#N/A,FALSE,"BidCo Assumptions";#N/A,#N/A,FALSE,"Credit Stats";#N/A,#N/A,FALSE,"Bidco Summary";#N/A,#N/A,FALSE,"BIDCO Consolidated"}</definedName>
    <definedName name="wrn.BidCo." localSheetId="20" hidden="1">{#N/A,#N/A,FALSE,"BidCo Assumptions";#N/A,#N/A,FALSE,"Credit Stats";#N/A,#N/A,FALSE,"Bidco Summary";#N/A,#N/A,FALSE,"BIDCO Consolidated"}</definedName>
    <definedName name="wrn.BidCo." hidden="1">{#N/A,#N/A,FALSE,"BidCo Assumptions";#N/A,#N/A,FALSE,"Credit Stats";#N/A,#N/A,FALSE,"Bidco Summary";#N/A,#N/A,FALSE,"BIDCO Consolidated"}</definedName>
    <definedName name="wrn.BidCo._1" localSheetId="18" hidden="1">{#N/A,#N/A,FALSE,"BidCo Assumptions";#N/A,#N/A,FALSE,"Credit Stats";#N/A,#N/A,FALSE,"Bidco Summary";#N/A,#N/A,FALSE,"BIDCO Consolidated"}</definedName>
    <definedName name="wrn.BidCo._1" localSheetId="19" hidden="1">{#N/A,#N/A,FALSE,"BidCo Assumptions";#N/A,#N/A,FALSE,"Credit Stats";#N/A,#N/A,FALSE,"Bidco Summary";#N/A,#N/A,FALSE,"BIDCO Consolidated"}</definedName>
    <definedName name="wrn.BidCo._1" localSheetId="20" hidden="1">{#N/A,#N/A,FALSE,"BidCo Assumptions";#N/A,#N/A,FALSE,"Credit Stats";#N/A,#N/A,FALSE,"Bidco Summary";#N/A,#N/A,FALSE,"BIDCO Consolidated"}</definedName>
    <definedName name="wrn.BidCo._1" hidden="1">{#N/A,#N/A,FALSE,"BidCo Assumptions";#N/A,#N/A,FALSE,"Credit Stats";#N/A,#N/A,FALSE,"Bidco Summary";#N/A,#N/A,FALSE,"BIDCO Consolidated"}</definedName>
    <definedName name="wrn.Bonds." localSheetId="18" hidden="1">{#N/A,#N/A,FALSE,"Bonds - Consol";#N/A,#N/A,FALSE,"Bonds - Lakes";#N/A,#N/A,FALSE,"Bonds - Chabot";#N/A,#N/A,FALSE,"Bonds - Diablo"}</definedName>
    <definedName name="wrn.Bonds." localSheetId="19" hidden="1">{#N/A,#N/A,FALSE,"Bonds - Consol";#N/A,#N/A,FALSE,"Bonds - Lakes";#N/A,#N/A,FALSE,"Bonds - Chabot";#N/A,#N/A,FALSE,"Bonds - Diablo"}</definedName>
    <definedName name="wrn.Bonds." hidden="1">{#N/A,#N/A,FALSE,"Bonds - Consol";#N/A,#N/A,FALSE,"Bonds - Lakes";#N/A,#N/A,FALSE,"Bonds - Chabot";#N/A,#N/A,FALSE,"Bonds - Diablo"}</definedName>
    <definedName name="wrn.Breakout." localSheetId="18" hidden="1">{#N/A,#N/A,FALSE,"BreakoutFY95";#N/A,#N/A,FALSE,"BreakoutFY96";#N/A,#N/A,FALSE,"BreakoutFY97";#N/A,#N/A,FALSE,"BreakoutFY98"}</definedName>
    <definedName name="wrn.Breakout." localSheetId="19" hidden="1">{#N/A,#N/A,FALSE,"BreakoutFY95";#N/A,#N/A,FALSE,"BreakoutFY96";#N/A,#N/A,FALSE,"BreakoutFY97";#N/A,#N/A,FALSE,"BreakoutFY98"}</definedName>
    <definedName name="wrn.Breakout." hidden="1">{#N/A,#N/A,FALSE,"BreakoutFY95";#N/A,#N/A,FALSE,"BreakoutFY96";#N/A,#N/A,FALSE,"BreakoutFY97";#N/A,#N/A,FALSE,"BreakoutFY98"}</definedName>
    <definedName name="wrn.Bridge." localSheetId="18"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Bridge." localSheetId="19"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Bridge."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CAG." localSheetId="18" hidden="1">{#N/A;#N/A;FALSE;"CAG"}</definedName>
    <definedName name="wrn.CAG." localSheetId="19" hidden="1">{#N/A;#N/A;FALSE;"CAG"}</definedName>
    <definedName name="wrn.CAG." hidden="1">{#N/A;#N/A;FALSE;"CAG"}</definedName>
    <definedName name="wrn.calc_all."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1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ulation_Page_Summary." localSheetId="18" hidden="1">{"NewCo_View",#N/A,FALSE,"Calculations"}</definedName>
    <definedName name="wrn.Calculation_Page_Summary." localSheetId="19" hidden="1">{"NewCo_View",#N/A,FALSE,"Calculations"}</definedName>
    <definedName name="wrn.Calculation_Page_Summary." hidden="1">{"NewCo_View",#N/A,FALSE,"Calculations"}</definedName>
    <definedName name="wrn.Capaciy._.Management._.Report." localSheetId="18" hidden="1">{#N/A,#N/A,FALSE,"EXTRNL";#N/A,#N/A,FALSE,"302L";#N/A,#N/A,FALSE,"401CL";#N/A,#N/A,FALSE,"303L";#N/A,#N/A,FALSE,"402CL";#N/A,#N/A,FALSE,"401KL";#N/A,#N/A,FALSE,"402KL"}</definedName>
    <definedName name="wrn.Capaciy._.Management._.Report." localSheetId="19" hidden="1">{#N/A,#N/A,FALSE,"EXTRNL";#N/A,#N/A,FALSE,"302L";#N/A,#N/A,FALSE,"401CL";#N/A,#N/A,FALSE,"303L";#N/A,#N/A,FALSE,"402CL";#N/A,#N/A,FALSE,"401KL";#N/A,#N/A,FALSE,"402KL"}</definedName>
    <definedName name="wrn.Capaciy._.Management._.Report." localSheetId="20"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Capaciy._.Management._.Report._1" localSheetId="18" hidden="1">{#N/A,#N/A,FALSE,"EXTRNL";#N/A,#N/A,FALSE,"302L";#N/A,#N/A,FALSE,"401CL";#N/A,#N/A,FALSE,"303L";#N/A,#N/A,FALSE,"402CL";#N/A,#N/A,FALSE,"401KL";#N/A,#N/A,FALSE,"402KL"}</definedName>
    <definedName name="wrn.Capaciy._.Management._.Report._1" localSheetId="19" hidden="1">{#N/A,#N/A,FALSE,"EXTRNL";#N/A,#N/A,FALSE,"302L";#N/A,#N/A,FALSE,"401CL";#N/A,#N/A,FALSE,"303L";#N/A,#N/A,FALSE,"402CL";#N/A,#N/A,FALSE,"401KL";#N/A,#N/A,FALSE,"402KL"}</definedName>
    <definedName name="wrn.Capaciy._.Management._.Report._1" localSheetId="20" hidden="1">{#N/A,#N/A,FALSE,"EXTRNL";#N/A,#N/A,FALSE,"302L";#N/A,#N/A,FALSE,"401CL";#N/A,#N/A,FALSE,"303L";#N/A,#N/A,FALSE,"402CL";#N/A,#N/A,FALSE,"401KL";#N/A,#N/A,FALSE,"402KL"}</definedName>
    <definedName name="wrn.Capaciy._.Management._.Report._1" hidden="1">{#N/A,#N/A,FALSE,"EXTRNL";#N/A,#N/A,FALSE,"302L";#N/A,#N/A,FALSE,"401CL";#N/A,#N/A,FALSE,"303L";#N/A,#N/A,FALSE,"402CL";#N/A,#N/A,FALSE,"401KL";#N/A,#N/A,FALSE,"402KL"}</definedName>
    <definedName name="wrn.CASH."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Flow._.and._.Matrix." localSheetId="18" hidden="1">{#N/A,#N/A,FALSE,"Matrix";#N/A,#N/A,FALSE,"Cash Flow";#N/A,#N/A,FALSE,"10 Year Cost Analysis"}</definedName>
    <definedName name="wrn.Cash._.Flow._.and._.Matrix." localSheetId="19" hidden="1">{#N/A,#N/A,FALSE,"Matrix";#N/A,#N/A,FALSE,"Cash Flow";#N/A,#N/A,FALSE,"10 Year Cost Analysis"}</definedName>
    <definedName name="wrn.Cash._.Flow._.and._.Matrix." hidden="1">{#N/A,#N/A,FALSE,"Matrix";#N/A,#N/A,FALSE,"Cash Flow";#N/A,#N/A,FALSE,"10 Year Cost Analysis"}</definedName>
    <definedName name="wrn.Cash._.Flow._.Statement." localSheetId="18" hidden="1">{"CashPrintArea",#N/A,FALSE,"Cash (c)"}</definedName>
    <definedName name="wrn.Cash._.Flow._.Statement." localSheetId="19" hidden="1">{"CashPrintArea",#N/A,FALSE,"Cash (c)"}</definedName>
    <definedName name="wrn.Cash._.Flow._.Statement." hidden="1">{"CashPrintArea",#N/A,FALSE,"Cash (c)"}</definedName>
    <definedName name="wrn.CASH._.FLOWS._.ONLY." localSheetId="18" hidden="1">{#N/A,#N/A,FALSE,"Assumptions";#N/A,#N/A,FALSE,"Consol CF";#N/A,#N/A,FALSE,"Hacienda CF";#N/A,#N/A,FALSE,"Chabot CF";#N/A,#N/A,FALSE,"Diablo CF"}</definedName>
    <definedName name="wrn.CASH._.FLOWS._.ONLY." localSheetId="19" hidden="1">{#N/A,#N/A,FALSE,"Assumptions";#N/A,#N/A,FALSE,"Consol CF";#N/A,#N/A,FALSE,"Hacienda CF";#N/A,#N/A,FALSE,"Chabot CF";#N/A,#N/A,FALSE,"Diablo CF"}</definedName>
    <definedName name="wrn.CASH._.FLOWS._.ONLY." hidden="1">{#N/A,#N/A,FALSE,"Assumptions";#N/A,#N/A,FALSE,"Consol CF";#N/A,#N/A,FALSE,"Hacienda CF";#N/A,#N/A,FALSE,"Chabot CF";#N/A,#N/A,FALSE,"Diablo CF"}</definedName>
    <definedName name="wrn.CASH._1"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flow." localSheetId="18" hidden="1">{#N/A,#N/A,TRUE,"Cover";#N/A,#N/A,TRUE,"Inputs";#N/A,#N/A,TRUE,"Results";#N/A,#N/A,TRUE,"Stats";#N/A,#N/A,TRUE,"Capital Cost";#N/A,#N/A,TRUE,"Income Statement";#N/A,#N/A,TRUE,"Cash Flows";#N/A,#N/A,TRUE,"Selldown";#N/A,#N/A,TRUE,"BookDep";#N/A,#N/A,TRUE,"Cash Taxes";#N/A,#N/A,TRUE,"O&amp;M";#N/A,#N/A,TRUE,"Graphs";#N/A,#N/A,TRUE,"Assumptions"}</definedName>
    <definedName name="wrn.Cashflow." localSheetId="19" hidden="1">{#N/A,#N/A,TRUE,"Cover";#N/A,#N/A,TRUE,"Inputs";#N/A,#N/A,TRUE,"Results";#N/A,#N/A,TRUE,"Stats";#N/A,#N/A,TRUE,"Capital Cost";#N/A,#N/A,TRUE,"Income Statement";#N/A,#N/A,TRUE,"Cash Flows";#N/A,#N/A,TRUE,"Selldown";#N/A,#N/A,TRUE,"BookDep";#N/A,#N/A,TRUE,"Cash Taxes";#N/A,#N/A,TRUE,"O&amp;M";#N/A,#N/A,TRUE,"Graphs";#N/A,#N/A,TRUE,"Assumptions"}</definedName>
    <definedName name="wrn.Cashflow." localSheetId="20" hidden="1">{#N/A,#N/A,TRUE,"Cover";#N/A,#N/A,TRUE,"Inputs";#N/A,#N/A,TRUE,"Results";#N/A,#N/A,TRUE,"Stats";#N/A,#N/A,TRUE,"Capital Cost";#N/A,#N/A,TRUE,"Income Statement";#N/A,#N/A,TRUE,"Cash Flows";#N/A,#N/A,TRUE,"Selldown";#N/A,#N/A,TRUE,"BookDep";#N/A,#N/A,TRUE,"Cash Taxes";#N/A,#N/A,TRUE,"O&amp;M";#N/A,#N/A,TRUE,"Graphs";#N/A,#N/A,TRUE,"Assumptions"}</definedName>
    <definedName name="wrn.Cashflow." hidden="1">{#N/A,#N/A,TRUE,"Cover";#N/A,#N/A,TRUE,"Inputs";#N/A,#N/A,TRUE,"Results";#N/A,#N/A,TRUE,"Stats";#N/A,#N/A,TRUE,"Capital Cost";#N/A,#N/A,TRUE,"Income Statement";#N/A,#N/A,TRUE,"Cash Flows";#N/A,#N/A,TRUE,"Selldown";#N/A,#N/A,TRUE,"BookDep";#N/A,#N/A,TRUE,"Cash Taxes";#N/A,#N/A,TRUE,"O&amp;M";#N/A,#N/A,TRUE,"Graphs";#N/A,#N/A,TRUE,"Assumptions"}</definedName>
    <definedName name="wrn.CF._.Statement." localSheetId="18" hidden="1">{"CashPrintArea",#N/A,FALSE,"Cash (c)"}</definedName>
    <definedName name="wrn.CF._.Statement." localSheetId="19" hidden="1">{"CashPrintArea",#N/A,FALSE,"Cash (c)"}</definedName>
    <definedName name="wrn.CF._.Statement." hidden="1">{"CashPrintArea",#N/A,FALSE,"Cash (c)"}</definedName>
    <definedName name="wrn.CF._.Statement._.Base._.Case." localSheetId="18" hidden="1">{"CashPrintArea",#N/A,FALSE,"Cash (c)"}</definedName>
    <definedName name="wrn.CF._.Statement._.Base._.Case." localSheetId="19" hidden="1">{"CashPrintArea",#N/A,FALSE,"Cash (c)"}</definedName>
    <definedName name="wrn.CF._.Statement._.Base._.Case." hidden="1">{"CashPrintArea",#N/A,FALSE,"Cash (c)"}</definedName>
    <definedName name="wrn.CGE" localSheetId="18" hidden="1">{#N/A,#N/A,TRUE,"CIN-11";#N/A,#N/A,TRUE,"CIN-13";#N/A,#N/A,TRUE,"CIN-14";#N/A,#N/A,TRUE,"CIN-16";#N/A,#N/A,TRUE,"CIN-17";#N/A,#N/A,TRUE,"CIN-18";#N/A,#N/A,TRUE,"CIN Earnings To Fixed Charges";#N/A,#N/A,TRUE,"CIN Financial Ratios";#N/A,#N/A,TRUE,"CIN-IS";#N/A,#N/A,TRUE,"CIN-BS";#N/A,#N/A,TRUE,"CIN-CS";#N/A,#N/A,TRUE,"Invest In Unconsol Subs"}</definedName>
    <definedName name="wrn.CGE" localSheetId="19" hidden="1">{#N/A,#N/A,TRUE,"CIN-11";#N/A,#N/A,TRUE,"CIN-13";#N/A,#N/A,TRUE,"CIN-14";#N/A,#N/A,TRUE,"CIN-16";#N/A,#N/A,TRUE,"CIN-17";#N/A,#N/A,TRUE,"CIN-18";#N/A,#N/A,TRUE,"CIN Earnings To Fixed Charges";#N/A,#N/A,TRUE,"CIN Financial Ratios";#N/A,#N/A,TRUE,"CIN-IS";#N/A,#N/A,TRUE,"CIN-BS";#N/A,#N/A,TRUE,"CIN-CS";#N/A,#N/A,TRUE,"Invest In Unconsol Subs"}</definedName>
    <definedName name="wrn.CGE" localSheetId="20"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18" hidden="1">{#N/A,#N/A,TRUE,"CIN-11";#N/A,#N/A,TRUE,"CIN-13";#N/A,#N/A,TRUE,"CIN-14";#N/A,#N/A,TRUE,"CIN-16";#N/A,#N/A,TRUE,"CIN-17";#N/A,#N/A,TRUE,"CIN-18";#N/A,#N/A,TRUE,"CIN Earnings To Fixed Charges";#N/A,#N/A,TRUE,"CIN Financial Ratios";#N/A,#N/A,TRUE,"CIN-IS";#N/A,#N/A,TRUE,"CIN-BS";#N/A,#N/A,TRUE,"CIN-CS";#N/A,#N/A,TRUE,"Invest In Unconsol Subs"}</definedName>
    <definedName name="wrn.CGE_1" localSheetId="19" hidden="1">{#N/A,#N/A,TRUE,"CIN-11";#N/A,#N/A,TRUE,"CIN-13";#N/A,#N/A,TRUE,"CIN-14";#N/A,#N/A,TRUE,"CIN-16";#N/A,#N/A,TRUE,"CIN-17";#N/A,#N/A,TRUE,"CIN-18";#N/A,#N/A,TRUE,"CIN Earnings To Fixed Charges";#N/A,#N/A,TRUE,"CIN Financial Ratios";#N/A,#N/A,TRUE,"CIN-IS";#N/A,#N/A,TRUE,"CIN-BS";#N/A,#N/A,TRUE,"CIN-CS";#N/A,#N/A,TRUE,"Invest In Unconsol Subs"}</definedName>
    <definedName name="wrn.CGE_1" localSheetId="20"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artSet." localSheetId="18" hidden="1">{#N/A,#N/A,FALSE,"Elec Deliv";#N/A,#N/A,FALSE,"Atlantic Pie";#N/A,#N/A,FALSE,"Bay Pie";#N/A,#N/A,FALSE,"New Castle Pie";#N/A,#N/A,FALSE,"Transmission Pie"}</definedName>
    <definedName name="wrn.ChartSet." localSheetId="19"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lor._.Pages...change._.printer." localSheetId="18"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lor._.Pages...change._.printer." localSheetId="19"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lor._.Pages...change._.printer."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mponent._.Analy."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19"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18" hidden="1">{#N/A,#N/A,FALSE,"SUMMARY";#N/A,#N/A,FALSE,"INPUTDATA";#N/A,#N/A,FALSE,"Condenser Performance"}</definedName>
    <definedName name="wrn.Condenser._.Summary." localSheetId="19" hidden="1">{#N/A,#N/A,FALSE,"SUMMARY";#N/A,#N/A,FALSE,"INPUTDATA";#N/A,#N/A,FALSE,"Condenser Performance"}</definedName>
    <definedName name="wrn.Condenser._.Summary." localSheetId="20" hidden="1">{#N/A,#N/A,FALSE,"SUMMARY";#N/A,#N/A,FALSE,"INPUTDATA";#N/A,#N/A,FALSE,"Condenser Performance"}</definedName>
    <definedName name="wrn.Condenser._.Summary." hidden="1">{#N/A,#N/A,FALSE,"SUMMARY";#N/A,#N/A,FALSE,"INPUTDATA";#N/A,#N/A,FALSE,"Condenser Performance"}</definedName>
    <definedName name="wrn.contributory._.asset._.charges." localSheetId="18" hidden="1">{"contributory1",#N/A,FALSE,"Contributory Assets Detail";"contributory2",#N/A,FALSE,"Contributory Assets Detail"}</definedName>
    <definedName name="wrn.contributory._.asset._.charges." localSheetId="19" hidden="1">{"contributory1",#N/A,FALSE,"Contributory Assets Detail";"contributory2",#N/A,FALSE,"Contributory Assets Detail"}</definedName>
    <definedName name="wrn.contributory._.asset._.charges." localSheetId="20"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ibutory._.asset._.charges._1" localSheetId="18" hidden="1">{"contributory1",#N/A,FALSE,"Contributory Assets Detail";"contributory2",#N/A,FALSE,"Contributory Assets Detail"}</definedName>
    <definedName name="wrn.contributory._.asset._.charges._1" localSheetId="19" hidden="1">{"contributory1",#N/A,FALSE,"Contributory Assets Detail";"contributory2",#N/A,FALSE,"Contributory Assets Detail"}</definedName>
    <definedName name="wrn.contributory._.asset._.charges._1" localSheetId="20" hidden="1">{"contributory1",#N/A,FALSE,"Contributory Assets Detail";"contributory2",#N/A,FALSE,"Contributory Assets Detail"}</definedName>
    <definedName name="wrn.contributory._.asset._.charges._1" hidden="1">{"contributory1",#N/A,FALSE,"Contributory Assets Detail";"contributory2",#N/A,FALSE,"Contributory Assets Detail"}</definedName>
    <definedName name="wrn.COST." localSheetId="18" hidden="1">{#N/A,#N/A,FALSE,"T COST";#N/A,#N/A,FALSE,"COST_FH"}</definedName>
    <definedName name="wrn.COST." localSheetId="19" hidden="1">{#N/A,#N/A,FALSE,"T COST";#N/A,#N/A,FALSE,"COST_FH"}</definedName>
    <definedName name="wrn.COST." localSheetId="20" hidden="1">{#N/A,#N/A,FALSE,"T COST";#N/A,#N/A,FALSE,"COST_FH"}</definedName>
    <definedName name="wrn.COST." hidden="1">{#N/A,#N/A,FALSE,"T COST";#N/A,#N/A,FALSE,"COST_FH"}</definedName>
    <definedName name="wrn.CPB." localSheetId="18" hidden="1">{#N/A;#N/A;FALSE;"CPB"}</definedName>
    <definedName name="wrn.CPB." localSheetId="19" hidden="1">{#N/A;#N/A;FALSE;"CPB"}</definedName>
    <definedName name="wrn.CPB." hidden="1">{#N/A;#N/A;FALSE;"CPB"}</definedName>
    <definedName name="wrn.Credit._.Summary." localSheetId="18" hidden="1">{#N/A;#N/A;FALSE;"Credit Summary"}</definedName>
    <definedName name="wrn.Credit._.Summary." localSheetId="19" hidden="1">{#N/A;#N/A;FALSE;"Credit Summary"}</definedName>
    <definedName name="wrn.Credit._.Summary." hidden="1">{#N/A;#N/A;FALSE;"Credit Summary"}</definedName>
    <definedName name="wrn.DACOM._.광전송장치._.투찰가._.검토." localSheetId="18" hidden="1">{#N/A,#N/A,FALSE,"DAOCM 2차 검토"}</definedName>
    <definedName name="wrn.DACOM._.광전송장치._.투찰가._.검토." localSheetId="19" hidden="1">{#N/A,#N/A,FALSE,"DAOCM 2차 검토"}</definedName>
    <definedName name="wrn.DACOM._.광전송장치._.투찰가._.검토." localSheetId="20" hidden="1">{#N/A,#N/A,FALSE,"DAOCM 2차 검토"}</definedName>
    <definedName name="wrn.DACOM._.광전송장치._.투찰가._.검토." hidden="1">{#N/A,#N/A,FALSE,"DAOCM 2차 검토"}</definedName>
    <definedName name="wrn.Data._.dump." localSheetId="18" hidden="1">{"Input Data",#N/A,FALSE,"Input";"Income and Cash Flow",#N/A,FALSE,"Calculations"}</definedName>
    <definedName name="wrn.Data._.dump." localSheetId="19" hidden="1">{"Input Data",#N/A,FALSE,"Input";"Income and Cash Flow",#N/A,FALSE,"Calculations"}</definedName>
    <definedName name="wrn.Data._.dump." hidden="1">{"Input Data",#N/A,FALSE,"Input";"Income and Cash Flow",#N/A,FALSE,"Calculations"}</definedName>
    <definedName name="wrn.DATABASE." localSheetId="18" hidden="1">{"DBINPUT1",#N/A,FALSE,"Database";"DBINPUT2",#N/A,FALSE,"Database"}</definedName>
    <definedName name="wrn.DATABASE." localSheetId="19" hidden="1">{"DBINPUT1",#N/A,FALSE,"Database";"DBINPUT2",#N/A,FALSE,"Database"}</definedName>
    <definedName name="wrn.DATABASE." hidden="1">{"DBINPUT1",#N/A,FALSE,"Database";"DBINPUT2",#N/A,FALSE,"Database"}</definedName>
    <definedName name="wrn.DCF._.Valuation." localSheetId="18" hidden="1">{"value box",#N/A,TRUE,"DPL Inc. Fin Statements";"unlevered free cash flows",#N/A,TRUE,"DPL Inc. Fin Statements"}</definedName>
    <definedName name="wrn.DCF._.Valuation." localSheetId="19" hidden="1">{"value box",#N/A,TRUE,"DPL Inc. Fin Statements";"unlevered free cash flows",#N/A,TRUE,"DPL Inc. Fin Statements"}</definedName>
    <definedName name="wrn.DCF._.Valuation." localSheetId="20" hidden="1">{"value box",#N/A,TRUE,"DPL Inc. Fin Statements";"unlevered free cash flows",#N/A,TRUE,"DPL Inc. Fin Statements"}</definedName>
    <definedName name="wrn.DCF._.Valuation." hidden="1">{"value box",#N/A,TRUE,"DPL Inc. Fin Statements";"unlevered free cash flows",#N/A,TRUE,"DPL Inc. Fin Statements"}</definedName>
    <definedName name="wrn.DCF._.Valuation._1" localSheetId="18" hidden="1">{"value box",#N/A,TRUE,"DPL Inc. Fin Statements";"unlevered free cash flows",#N/A,TRUE,"DPL Inc. Fin Statements"}</definedName>
    <definedName name="wrn.DCF._.Valuation._1" localSheetId="19" hidden="1">{"value box",#N/A,TRUE,"DPL Inc. Fin Statements";"unlevered free cash flows",#N/A,TRUE,"DPL Inc. Fin Statements"}</definedName>
    <definedName name="wrn.DCF._.Valuation._1" localSheetId="20" hidden="1">{"value box",#N/A,TRUE,"DPL Inc. Fin Statements";"unlevered free cash flows",#N/A,TRUE,"DPL Inc. Fin Statements"}</definedName>
    <definedName name="wrn.DCF._.Valuation._1" hidden="1">{"value box",#N/A,TRUE,"DPL Inc. Fin Statements";"unlevered free cash flows",#N/A,TRUE,"DPL Inc. Fin Statements"}</definedName>
    <definedName name="wrn.Debt." localSheetId="18" hidden="1">{"debt summary",#N/A,FALSE,"Debt";"loan details",#N/A,FALSE,"Debt"}</definedName>
    <definedName name="wrn.Debt." localSheetId="19" hidden="1">{"debt summary",#N/A,FALSE,"Debt";"loan details",#N/A,FALSE,"Debt"}</definedName>
    <definedName name="wrn.Debt." localSheetId="20" hidden="1">{"debt summary",#N/A,FALSE,"Debt";"loan details",#N/A,FALSE,"Debt"}</definedName>
    <definedName name="wrn.Debt." hidden="1">{"debt summary",#N/A,FALSE,"Debt";"loan details",#N/A,FALSE,"Debt"}</definedName>
    <definedName name="wrn.Debt._1" localSheetId="18" hidden="1">{"debt summary",#N/A,FALSE,"Debt";"loan details",#N/A,FALSE,"Debt"}</definedName>
    <definedName name="wrn.Debt._1" localSheetId="19" hidden="1">{"debt summary",#N/A,FALSE,"Debt";"loan details",#N/A,FALSE,"Debt"}</definedName>
    <definedName name="wrn.Debt._1" localSheetId="20" hidden="1">{"debt summary",#N/A,FALSE,"Debt";"loan details",#N/A,FALSE,"Debt"}</definedName>
    <definedName name="wrn.Debt._1" hidden="1">{"debt summary",#N/A,FALSE,"Debt";"loan details",#N/A,FALSE,"Debt"}</definedName>
    <definedName name="wrn.Deferral._.Forecast." localSheetId="18" hidden="1">{"Summary Deferral Forecast",#N/A,FALSE,"Deferral Forecast";"BGS Deferral Forecast",#N/A,FALSE,"BGS Deferral";"NNC Deferral Forecast",#N/A,FALSE,"NNC Deferral";"MTCDeferralForecast",#N/A,FALSE,"MTC Deferral";"SBC Deferral Forecast",#N/A,FALSE,"SBC Deferral"}</definedName>
    <definedName name="wrn.Deferral._.Forecast." localSheetId="19"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ltek._.Upload." localSheetId="18" hidden="1">{#N/A;#N/A;FALSE;"Delt Data"}</definedName>
    <definedName name="wrn.Deltek._.Upload." localSheetId="19" hidden="1">{#N/A;#N/A;FALSE;"Delt Data"}</definedName>
    <definedName name="wrn.Deltek._.Upload." hidden="1">{#N/A;#N/A;FALSE;"Delt Data"}</definedName>
    <definedName name="wrn.DetailThru2007."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1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1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ocumentation." localSheetId="18" hidden="1">{"document1",#N/A,FALSE,"Documentation";"document2",#N/A,FALSE,"Documentation"}</definedName>
    <definedName name="wrn.documentation." localSheetId="19" hidden="1">{"document1",#N/A,FALSE,"Documentation";"document2",#N/A,FALSE,"Documentation"}</definedName>
    <definedName name="wrn.documentation." localSheetId="20" hidden="1">{"document1",#N/A,FALSE,"Documentation";"document2",#N/A,FALSE,"Documentation"}</definedName>
    <definedName name="wrn.documentation." hidden="1">{"document1",#N/A,FALSE,"Documentation";"document2",#N/A,FALSE,"Documentation"}</definedName>
    <definedName name="wrn.documentation._1" localSheetId="18" hidden="1">{"document1",#N/A,FALSE,"Documentation";"document2",#N/A,FALSE,"Documentation"}</definedName>
    <definedName name="wrn.documentation._1" localSheetId="19" hidden="1">{"document1",#N/A,FALSE,"Documentation";"document2",#N/A,FALSE,"Documentation"}</definedName>
    <definedName name="wrn.documentation._1" localSheetId="20" hidden="1">{"document1",#N/A,FALSE,"Documentation";"document2",#N/A,FALSE,"Documentation"}</definedName>
    <definedName name="wrn.documentation._1" hidden="1">{"document1",#N/A,FALSE,"Documentation";"document2",#N/A,FALSE,"Documentation"}</definedName>
    <definedName name="wrn.Earnings._.Model."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R." localSheetId="18" hidden="1">{#N/A,#N/A,FALSE,"schA"}</definedName>
    <definedName name="wrn.ECR." localSheetId="19" hidden="1">{#N/A,#N/A,FALSE,"schA"}</definedName>
    <definedName name="wrn.ECR." localSheetId="20" hidden="1">{#N/A,#N/A,FALSE,"schA"}</definedName>
    <definedName name="wrn.ECR." hidden="1">{#N/A,#N/A,FALSE,"schA"}</definedName>
    <definedName name="wrn.ECR._1" localSheetId="18" hidden="1">{#N/A,#N/A,FALSE,"schA"}</definedName>
    <definedName name="wrn.ECR._1" localSheetId="19" hidden="1">{#N/A,#N/A,FALSE,"schA"}</definedName>
    <definedName name="wrn.ECR._1" localSheetId="20" hidden="1">{#N/A,#N/A,FALSE,"schA"}</definedName>
    <definedName name="wrn.ECR._1" hidden="1">{#N/A,#N/A,FALSE,"schA"}</definedName>
    <definedName name="wrn.ECR._1_1" localSheetId="18" hidden="1">{#N/A,#N/A,FALSE,"schA"}</definedName>
    <definedName name="wrn.ECR._1_1" localSheetId="19" hidden="1">{#N/A,#N/A,FALSE,"schA"}</definedName>
    <definedName name="wrn.ECR._1_1" localSheetId="20" hidden="1">{#N/A,#N/A,FALSE,"schA"}</definedName>
    <definedName name="wrn.ECR._1_1" hidden="1">{#N/A,#N/A,FALSE,"schA"}</definedName>
    <definedName name="wrn.ECR._1_2" localSheetId="18" hidden="1">{#N/A,#N/A,FALSE,"schA"}</definedName>
    <definedName name="wrn.ECR._1_2" localSheetId="19" hidden="1">{#N/A,#N/A,FALSE,"schA"}</definedName>
    <definedName name="wrn.ECR._1_2" localSheetId="20" hidden="1">{#N/A,#N/A,FALSE,"schA"}</definedName>
    <definedName name="wrn.ECR._1_2" hidden="1">{#N/A,#N/A,FALSE,"schA"}</definedName>
    <definedName name="wrn.ECR._1_3" localSheetId="18" hidden="1">{#N/A,#N/A,FALSE,"schA"}</definedName>
    <definedName name="wrn.ECR._1_3" localSheetId="19" hidden="1">{#N/A,#N/A,FALSE,"schA"}</definedName>
    <definedName name="wrn.ECR._1_3" localSheetId="20" hidden="1">{#N/A,#N/A,FALSE,"schA"}</definedName>
    <definedName name="wrn.ECR._1_3" hidden="1">{#N/A,#N/A,FALSE,"schA"}</definedName>
    <definedName name="wrn.ECR._2" localSheetId="18" hidden="1">{#N/A,#N/A,FALSE,"schA"}</definedName>
    <definedName name="wrn.ECR._2" localSheetId="19" hidden="1">{#N/A,#N/A,FALSE,"schA"}</definedName>
    <definedName name="wrn.ECR._2" localSheetId="20" hidden="1">{#N/A,#N/A,FALSE,"schA"}</definedName>
    <definedName name="wrn.ECR._2" hidden="1">{#N/A,#N/A,FALSE,"schA"}</definedName>
    <definedName name="wrn.ECR._2_1" localSheetId="18" hidden="1">{#N/A,#N/A,FALSE,"schA"}</definedName>
    <definedName name="wrn.ECR._2_1" localSheetId="19" hidden="1">{#N/A,#N/A,FALSE,"schA"}</definedName>
    <definedName name="wrn.ECR._2_1" localSheetId="20" hidden="1">{#N/A,#N/A,FALSE,"schA"}</definedName>
    <definedName name="wrn.ECR._2_1" hidden="1">{#N/A,#N/A,FALSE,"schA"}</definedName>
    <definedName name="wrn.ECR._2_2" localSheetId="18" hidden="1">{#N/A,#N/A,FALSE,"schA"}</definedName>
    <definedName name="wrn.ECR._2_2" localSheetId="19" hidden="1">{#N/A,#N/A,FALSE,"schA"}</definedName>
    <definedName name="wrn.ECR._2_2" localSheetId="20" hidden="1">{#N/A,#N/A,FALSE,"schA"}</definedName>
    <definedName name="wrn.ECR._2_2" hidden="1">{#N/A,#N/A,FALSE,"schA"}</definedName>
    <definedName name="wrn.ECR._2_3" localSheetId="18" hidden="1">{#N/A,#N/A,FALSE,"schA"}</definedName>
    <definedName name="wrn.ECR._2_3" localSheetId="19" hidden="1">{#N/A,#N/A,FALSE,"schA"}</definedName>
    <definedName name="wrn.ECR._2_3" localSheetId="20" hidden="1">{#N/A,#N/A,FALSE,"schA"}</definedName>
    <definedName name="wrn.ECR._2_3" hidden="1">{#N/A,#N/A,FALSE,"schA"}</definedName>
    <definedName name="wrn.ECR._3" localSheetId="18" hidden="1">{#N/A,#N/A,FALSE,"schA"}</definedName>
    <definedName name="wrn.ECR._3" localSheetId="19" hidden="1">{#N/A,#N/A,FALSE,"schA"}</definedName>
    <definedName name="wrn.ECR._3" localSheetId="20" hidden="1">{#N/A,#N/A,FALSE,"schA"}</definedName>
    <definedName name="wrn.ECR._3" hidden="1">{#N/A,#N/A,FALSE,"schA"}</definedName>
    <definedName name="wrn.ECR._3_1" localSheetId="18" hidden="1">{#N/A,#N/A,FALSE,"schA"}</definedName>
    <definedName name="wrn.ECR._3_1" localSheetId="19" hidden="1">{#N/A,#N/A,FALSE,"schA"}</definedName>
    <definedName name="wrn.ECR._3_1" localSheetId="20" hidden="1">{#N/A,#N/A,FALSE,"schA"}</definedName>
    <definedName name="wrn.ECR._3_1" hidden="1">{#N/A,#N/A,FALSE,"schA"}</definedName>
    <definedName name="wrn.ECR._3_2" localSheetId="18" hidden="1">{#N/A,#N/A,FALSE,"schA"}</definedName>
    <definedName name="wrn.ECR._3_2" localSheetId="19" hidden="1">{#N/A,#N/A,FALSE,"schA"}</definedName>
    <definedName name="wrn.ECR._3_2" localSheetId="20" hidden="1">{#N/A,#N/A,FALSE,"schA"}</definedName>
    <definedName name="wrn.ECR._3_2" hidden="1">{#N/A,#N/A,FALSE,"schA"}</definedName>
    <definedName name="wrn.ECR._3_3" localSheetId="18" hidden="1">{#N/A,#N/A,FALSE,"schA"}</definedName>
    <definedName name="wrn.ECR._3_3" localSheetId="19" hidden="1">{#N/A,#N/A,FALSE,"schA"}</definedName>
    <definedName name="wrn.ECR._3_3" localSheetId="20" hidden="1">{#N/A,#N/A,FALSE,"schA"}</definedName>
    <definedName name="wrn.ECR._3_3" hidden="1">{#N/A,#N/A,FALSE,"schA"}</definedName>
    <definedName name="wrn.ECR._4" localSheetId="18" hidden="1">{#N/A,#N/A,FALSE,"schA"}</definedName>
    <definedName name="wrn.ECR._4" localSheetId="19" hidden="1">{#N/A,#N/A,FALSE,"schA"}</definedName>
    <definedName name="wrn.ECR._4" localSheetId="20" hidden="1">{#N/A,#N/A,FALSE,"schA"}</definedName>
    <definedName name="wrn.ECR._4" hidden="1">{#N/A,#N/A,FALSE,"schA"}</definedName>
    <definedName name="wrn.ECR._4_1" localSheetId="18" hidden="1">{#N/A,#N/A,FALSE,"schA"}</definedName>
    <definedName name="wrn.ECR._4_1" localSheetId="19" hidden="1">{#N/A,#N/A,FALSE,"schA"}</definedName>
    <definedName name="wrn.ECR._4_1" localSheetId="20" hidden="1">{#N/A,#N/A,FALSE,"schA"}</definedName>
    <definedName name="wrn.ECR._4_1" hidden="1">{#N/A,#N/A,FALSE,"schA"}</definedName>
    <definedName name="wrn.ECR._4_2" localSheetId="18" hidden="1">{#N/A,#N/A,FALSE,"schA"}</definedName>
    <definedName name="wrn.ECR._4_2" localSheetId="19" hidden="1">{#N/A,#N/A,FALSE,"schA"}</definedName>
    <definedName name="wrn.ECR._4_2" localSheetId="20" hidden="1">{#N/A,#N/A,FALSE,"schA"}</definedName>
    <definedName name="wrn.ECR._4_2" hidden="1">{#N/A,#N/A,FALSE,"schA"}</definedName>
    <definedName name="wrn.ECR._4_3" localSheetId="18" hidden="1">{#N/A,#N/A,FALSE,"schA"}</definedName>
    <definedName name="wrn.ECR._4_3" localSheetId="19" hidden="1">{#N/A,#N/A,FALSE,"schA"}</definedName>
    <definedName name="wrn.ECR._4_3" localSheetId="20" hidden="1">{#N/A,#N/A,FALSE,"schA"}</definedName>
    <definedName name="wrn.ECR._4_3" hidden="1">{#N/A,#N/A,FALSE,"schA"}</definedName>
    <definedName name="wrn.ECR._5" localSheetId="18" hidden="1">{#N/A,#N/A,FALSE,"schA"}</definedName>
    <definedName name="wrn.ECR._5" localSheetId="19" hidden="1">{#N/A,#N/A,FALSE,"schA"}</definedName>
    <definedName name="wrn.ECR._5" localSheetId="20" hidden="1">{#N/A,#N/A,FALSE,"schA"}</definedName>
    <definedName name="wrn.ECR._5" hidden="1">{#N/A,#N/A,FALSE,"schA"}</definedName>
    <definedName name="wrn.ECR._5_1" localSheetId="18" hidden="1">{#N/A,#N/A,FALSE,"schA"}</definedName>
    <definedName name="wrn.ECR._5_1" localSheetId="19" hidden="1">{#N/A,#N/A,FALSE,"schA"}</definedName>
    <definedName name="wrn.ECR._5_1" localSheetId="20" hidden="1">{#N/A,#N/A,FALSE,"schA"}</definedName>
    <definedName name="wrn.ECR._5_1" hidden="1">{#N/A,#N/A,FALSE,"schA"}</definedName>
    <definedName name="wrn.ECR._5_2" localSheetId="18" hidden="1">{#N/A,#N/A,FALSE,"schA"}</definedName>
    <definedName name="wrn.ECR._5_2" localSheetId="19" hidden="1">{#N/A,#N/A,FALSE,"schA"}</definedName>
    <definedName name="wrn.ECR._5_2" localSheetId="20" hidden="1">{#N/A,#N/A,FALSE,"schA"}</definedName>
    <definedName name="wrn.ECR._5_2" hidden="1">{#N/A,#N/A,FALSE,"schA"}</definedName>
    <definedName name="wrn.ECR._5_3" localSheetId="18" hidden="1">{#N/A,#N/A,FALSE,"schA"}</definedName>
    <definedName name="wrn.ECR._5_3" localSheetId="19" hidden="1">{#N/A,#N/A,FALSE,"schA"}</definedName>
    <definedName name="wrn.ECR._5_3" localSheetId="20" hidden="1">{#N/A,#N/A,FALSE,"schA"}</definedName>
    <definedName name="wrn.ECR._5_3" hidden="1">{#N/A,#N/A,FALSE,"schA"}</definedName>
    <definedName name="wrn.Engr._.Summary." localSheetId="18" hidden="1">{#N/A,#N/A,FALSE,"INPUTDATA";#N/A,#N/A,FALSE,"SUMMARY";#N/A,#N/A,FALSE,"CTAREP";#N/A,#N/A,FALSE,"CTBREP";#N/A,#N/A,FALSE,"TURBEFF";#N/A,#N/A,FALSE,"Condenser Performance"}</definedName>
    <definedName name="wrn.Engr._.Summary." localSheetId="19" hidden="1">{#N/A,#N/A,FALSE,"INPUTDATA";#N/A,#N/A,FALSE,"SUMMARY";#N/A,#N/A,FALSE,"CTAREP";#N/A,#N/A,FALSE,"CTBREP";#N/A,#N/A,FALSE,"TURBEFF";#N/A,#N/A,FALSE,"Condenser Performance"}</definedName>
    <definedName name="wrn.Engr._.Summary." localSheetId="20"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xec._.Summary." localSheetId="18" hidden="1">{#N/A,#N/A,FALSE,"INPUTDATA";#N/A,#N/A,FALSE,"SUMMARY"}</definedName>
    <definedName name="wrn.Exec._.Summary." localSheetId="19" hidden="1">{#N/A,#N/A,FALSE,"INPUTDATA";#N/A,#N/A,FALSE,"SUMMARY"}</definedName>
    <definedName name="wrn.Exec._.Summary." localSheetId="20" hidden="1">{#N/A,#N/A,FALSE,"INPUTDATA";#N/A,#N/A,FALSE,"SUMMARY"}</definedName>
    <definedName name="wrn.Exec._.Summary." hidden="1">{#N/A,#N/A,FALSE,"INPUTDATA";#N/A,#N/A,FALSE,"SUMMARY"}</definedName>
    <definedName name="wrn.Exec1._.Summary" localSheetId="18" hidden="1">{#N/A,#N/A,FALSE,"INPUTDATA";#N/A,#N/A,FALSE,"SUMMARY"}</definedName>
    <definedName name="wrn.Exec1._.Summary" localSheetId="19" hidden="1">{#N/A,#N/A,FALSE,"INPUTDATA";#N/A,#N/A,FALSE,"SUMMARY"}</definedName>
    <definedName name="wrn.Exec1._.Summary" localSheetId="20" hidden="1">{#N/A,#N/A,FALSE,"INPUTDATA";#N/A,#N/A,FALSE,"SUMMARY"}</definedName>
    <definedName name="wrn.Exec1._.Summary" hidden="1">{#N/A,#N/A,FALSE,"INPUTDATA";#N/A,#N/A,FALSE,"SUMMARY"}</definedName>
    <definedName name="wrn.Exhibit_draft_report." localSheetId="18" hidden="1">{"Historic",#N/A,FALSE,"Historic IS";"BS",#N/A,FALSE,"DCF BS conversion";"Market_summary_2",#N/A,FALSE,"Market summary";"GCM_summary",#N/A,FALSE,"Market approach";"DCF",#N/A,FALSE,"DCF Projected IS unlevered";"DCF_value",#N/A,FALSE,"DCF Indications of value"}</definedName>
    <definedName name="wrn.Exhibit_draft_report." localSheetId="19" hidden="1">{"Historic",#N/A,FALSE,"Historic IS";"BS",#N/A,FALSE,"DCF BS conversion";"Market_summary_2",#N/A,FALSE,"Market summary";"GCM_summary",#N/A,FALSE,"Market approach";"DCF",#N/A,FALSE,"DCF Projected IS unlevered";"DCF_value",#N/A,FALSE,"DCF Indications of value"}</definedName>
    <definedName name="wrn.Exhibit_draft_report." localSheetId="20"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_draft_report._1" localSheetId="18" hidden="1">{"Historic",#N/A,FALSE,"Historic IS";"BS",#N/A,FALSE,"DCF BS conversion";"Market_summary_2",#N/A,FALSE,"Market summary";"GCM_summary",#N/A,FALSE,"Market approach";"DCF",#N/A,FALSE,"DCF Projected IS unlevered";"DCF_value",#N/A,FALSE,"DCF Indications of value"}</definedName>
    <definedName name="wrn.Exhibit_draft_report._1" localSheetId="19" hidden="1">{"Historic",#N/A,FALSE,"Historic IS";"BS",#N/A,FALSE,"DCF BS conversion";"Market_summary_2",#N/A,FALSE,"Market summary";"GCM_summary",#N/A,FALSE,"Market approach";"DCF",#N/A,FALSE,"DCF Projected IS unlevered";"DCF_value",#N/A,FALSE,"DCF Indications of value"}</definedName>
    <definedName name="wrn.Exhibit_draft_report._1" localSheetId="20" hidden="1">{"Historic",#N/A,FALSE,"Historic IS";"BS",#N/A,FALSE,"DCF BS conversion";"Market_summary_2",#N/A,FALSE,"Market summary";"GCM_summary",#N/A,FALSE,"Market approach";"DCF",#N/A,FALSE,"DCF Projected IS unlevered";"DCF_value",#N/A,FALSE,"DCF Indications of value"}</definedName>
    <definedName name="wrn.Exhibit_draft_report._1" hidden="1">{"Historic",#N/A,FALSE,"Historic IS";"BS",#N/A,FALSE,"DCF BS conversion";"Market_summary_2",#N/A,FALSE,"Market summary";"GCM_summary",#N/A,FALSE,"Market approach";"DCF",#N/A,FALSE,"DCF Projected IS unlevered";"DCF_value",#N/A,FALSE,"DCF Indications of value"}</definedName>
    <definedName name="wrn.EXHIBITS."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FCB." localSheetId="18" hidden="1">{"FCB_ALL";#N/A;FALSE;"FCB"}</definedName>
    <definedName name="wrn.FCB." localSheetId="19" hidden="1">{"FCB_ALL";#N/A;FALSE;"FCB"}</definedName>
    <definedName name="wrn.FCB." hidden="1">{"FCB_ALL";#N/A;FALSE;"FCB"}</definedName>
    <definedName name="wrn.fcb2" localSheetId="18" hidden="1">{"FCB_ALL";#N/A;FALSE;"FCB"}</definedName>
    <definedName name="wrn.fcb2" localSheetId="19" hidden="1">{"FCB_ALL";#N/A;FALSE;"FCB"}</definedName>
    <definedName name="wrn.fcb2" hidden="1">{"FCB_ALL";#N/A;FALSE;"FCB"}</definedName>
    <definedName name="wrn.Filing." localSheetId="18"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9"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s." localSheetId="18" hidden="1">{#N/A,#N/A,TRUE,"Income Statement";#N/A,#N/A,TRUE,"Balance Sheet";#N/A,#N/A,TRUE,"Cash Flow"}</definedName>
    <definedName name="wrn.Financials." localSheetId="19" hidden="1">{#N/A,#N/A,TRUE,"Income Statement";#N/A,#N/A,TRUE,"Balance Sheet";#N/A,#N/A,TRUE,"Cash Flow"}</definedName>
    <definedName name="wrn.Financials." localSheetId="20" hidden="1">{#N/A,#N/A,TRUE,"Income Statement";#N/A,#N/A,TRUE,"Balance Sheet";#N/A,#N/A,TRUE,"Cash Flow"}</definedName>
    <definedName name="wrn.Financials." hidden="1">{#N/A,#N/A,TRUE,"Income Statement";#N/A,#N/A,TRUE,"Balance Sheet";#N/A,#N/A,TRUE,"Cash Flow"}</definedName>
    <definedName name="wrn.Financials._1" localSheetId="18" hidden="1">{#N/A,#N/A,TRUE,"Income Statement";#N/A,#N/A,TRUE,"Balance Sheet";#N/A,#N/A,TRUE,"Cash Flow"}</definedName>
    <definedName name="wrn.Financials._1" localSheetId="19" hidden="1">{#N/A,#N/A,TRUE,"Income Statement";#N/A,#N/A,TRUE,"Balance Sheet";#N/A,#N/A,TRUE,"Cash Flow"}</definedName>
    <definedName name="wrn.Financials._1" localSheetId="20" hidden="1">{#N/A,#N/A,TRUE,"Income Statement";#N/A,#N/A,TRUE,"Balance Sheet";#N/A,#N/A,TRUE,"Cash Flow"}</definedName>
    <definedName name="wrn.Financials._1" hidden="1">{#N/A,#N/A,TRUE,"Income Statement";#N/A,#N/A,TRUE,"Balance Sheet";#N/A,#N/A,TRUE,"Cash Flow"}</definedName>
    <definedName name="wrn.For._.filling._.out._.assessments." localSheetId="18" hidden="1">{"Print Empty Template",#N/A,FALSE,"Input"}</definedName>
    <definedName name="wrn.For._.filling._.out._.assessments." localSheetId="19" hidden="1">{"Print Empty Template",#N/A,FALSE,"Input"}</definedName>
    <definedName name="wrn.For._.filling._.out._.assessments." hidden="1">{"Print Empty Template",#N/A,FALSE,"Input"}</definedName>
    <definedName name="wrn.for._.TenneT."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ECAST._.ONLY." localSheetId="18"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ORECAST._.ONLY." localSheetId="19"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ORECAST._.ONLY."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ull._.Report." localSheetId="18" hidden="1">{#N/A,#N/A,FALSE,"Budget";#N/A,#N/A,FALSE,"Balance Sheet";#N/A,#N/A,FALSE,"Cash Flow"}</definedName>
    <definedName name="wrn.Full._.Report." localSheetId="19" hidden="1">{#N/A,#N/A,FALSE,"Budget";#N/A,#N/A,FALSE,"Balance Sheet";#N/A,#N/A,FALSE,"Cash Flow"}</definedName>
    <definedName name="wrn.Full._.Report." localSheetId="20" hidden="1">{#N/A,#N/A,FALSE,"Budget";#N/A,#N/A,FALSE,"Balance Sheet";#N/A,#N/A,FALSE,"Cash Flow"}</definedName>
    <definedName name="wrn.Full._.Report." hidden="1">{#N/A,#N/A,FALSE,"Budget";#N/A,#N/A,FALSE,"Balance Sheet";#N/A,#N/A,FALSE,"Cash Flow"}</definedName>
    <definedName name="wrn.Full._.Report._1" localSheetId="18" hidden="1">{#N/A,#N/A,FALSE,"Budget";#N/A,#N/A,FALSE,"Balance Sheet";#N/A,#N/A,FALSE,"Cash Flow"}</definedName>
    <definedName name="wrn.Full._.Report._1" localSheetId="19" hidden="1">{#N/A,#N/A,FALSE,"Budget";#N/A,#N/A,FALSE,"Balance Sheet";#N/A,#N/A,FALSE,"Cash Flow"}</definedName>
    <definedName name="wrn.Full._.Report._1" localSheetId="20" hidden="1">{#N/A,#N/A,FALSE,"Budget";#N/A,#N/A,FALSE,"Balance Sheet";#N/A,#N/A,FALSE,"Cash Flow"}</definedName>
    <definedName name="wrn.Full._.Report._1" hidden="1">{#N/A,#N/A,FALSE,"Budget";#N/A,#N/A,FALSE,"Balance Sheet";#N/A,#N/A,FALSE,"Cash Flow"}</definedName>
    <definedName name="wrn.FY97SBP." localSheetId="18" hidden="1">{#N/A,#N/A,FALSE,"FY97";#N/A,#N/A,FALSE,"FY98";#N/A,#N/A,FALSE,"FY99";#N/A,#N/A,FALSE,"FY00";#N/A,#N/A,FALSE,"FY01"}</definedName>
    <definedName name="wrn.FY97SBP." localSheetId="19" hidden="1">{#N/A,#N/A,FALSE,"FY97";#N/A,#N/A,FALSE,"FY98";#N/A,#N/A,FALSE,"FY99";#N/A,#N/A,FALSE,"FY00";#N/A,#N/A,FALSE,"FY01"}</definedName>
    <definedName name="wrn.FY97SBP." localSheetId="20" hidden="1">{#N/A,#N/A,FALSE,"FY97";#N/A,#N/A,FALSE,"FY98";#N/A,#N/A,FALSE,"FY99";#N/A,#N/A,FALSE,"FY00";#N/A,#N/A,FALSE,"FY01"}</definedName>
    <definedName name="wrn.FY97SBP." hidden="1">{#N/A,#N/A,FALSE,"FY97";#N/A,#N/A,FALSE,"FY98";#N/A,#N/A,FALSE,"FY99";#N/A,#N/A,FALSE,"FY00";#N/A,#N/A,FALSE,"FY01"}</definedName>
    <definedName name="wrn.FY97SBP._1" localSheetId="18" hidden="1">{#N/A,#N/A,FALSE,"FY97";#N/A,#N/A,FALSE,"FY98";#N/A,#N/A,FALSE,"FY99";#N/A,#N/A,FALSE,"FY00";#N/A,#N/A,FALSE,"FY01"}</definedName>
    <definedName name="wrn.FY97SBP._1" localSheetId="19" hidden="1">{#N/A,#N/A,FALSE,"FY97";#N/A,#N/A,FALSE,"FY98";#N/A,#N/A,FALSE,"FY99";#N/A,#N/A,FALSE,"FY00";#N/A,#N/A,FALSE,"FY01"}</definedName>
    <definedName name="wrn.FY97SBP._1" localSheetId="20" hidden="1">{#N/A,#N/A,FALSE,"FY97";#N/A,#N/A,FALSE,"FY98";#N/A,#N/A,FALSE,"FY99";#N/A,#N/A,FALSE,"FY00";#N/A,#N/A,FALSE,"FY01"}</definedName>
    <definedName name="wrn.FY97SBP._1" hidden="1">{#N/A,#N/A,FALSE,"FY97";#N/A,#N/A,FALSE,"FY98";#N/A,#N/A,FALSE,"FY99";#N/A,#N/A,FALSE,"FY00";#N/A,#N/A,FALSE,"FY01"}</definedName>
    <definedName name="wrn.Garage." localSheetId="18" hidden="1">{#N/A,#N/A,FALSE,"Garage Assumpt 1";#N/A,#N/A,FALSE,"Garage Op Proj";#N/A,#N/A,FALSE,"Hist I&amp;E";#N/A,#N/A,FALSE,"Garage Lease"}</definedName>
    <definedName name="wrn.Garage." localSheetId="19" hidden="1">{#N/A,#N/A,FALSE,"Garage Assumpt 1";#N/A,#N/A,FALSE,"Garage Op Proj";#N/A,#N/A,FALSE,"Hist I&amp;E";#N/A,#N/A,FALSE,"Garage Lease"}</definedName>
    <definedName name="wrn.Garage." hidden="1">{#N/A,#N/A,FALSE,"Garage Assumpt 1";#N/A,#N/A,FALSE,"Garage Op Proj";#N/A,#N/A,FALSE,"Hist I&amp;E";#N/A,#N/A,FALSE,"Garage Lease"}</definedName>
    <definedName name="wrn.General._.Information." localSheetId="18" hidden="1">{#N/A,#N/A,FALSE,"Input 2 - Sources of Funds"}</definedName>
    <definedName name="wrn.General._.Information." localSheetId="19" hidden="1">{#N/A,#N/A,FALSE,"Input 2 - Sources of Funds"}</definedName>
    <definedName name="wrn.General._.Information." hidden="1">{#N/A,#N/A,FALSE,"Input 2 - Sources of Funds"}</definedName>
    <definedName name="wrn.GIS." localSheetId="18" hidden="1">{#N/A;#N/A;FALSE;"GIS"}</definedName>
    <definedName name="wrn.GIS." localSheetId="19" hidden="1">{#N/A;#N/A;FALSE;"GIS"}</definedName>
    <definedName name="wrn.GIS." hidden="1">{#N/A;#N/A;FALSE;"GIS"}</definedName>
    <definedName name="wrn.gross._.margin._.detail." localSheetId="18" hidden="1">{"gross_margin1",#N/A,FALSE,"Gross Margin Detail";"gross_margin2",#N/A,FALSE,"Gross Margin Detail"}</definedName>
    <definedName name="wrn.gross._.margin._.detail." localSheetId="19" hidden="1">{"gross_margin1",#N/A,FALSE,"Gross Margin Detail";"gross_margin2",#N/A,FALSE,"Gross Margin Detail"}</definedName>
    <definedName name="wrn.gross._.margin._.detail." localSheetId="20" hidden="1">{"gross_margin1",#N/A,FALSE,"Gross Margin Detail";"gross_margin2",#N/A,FALSE,"Gross Margin Detail"}</definedName>
    <definedName name="wrn.gross._.margin._.detail." hidden="1">{"gross_margin1",#N/A,FALSE,"Gross Margin Detail";"gross_margin2",#N/A,FALSE,"Gross Margin Detail"}</definedName>
    <definedName name="wrn.gross._.margin._.detail._1" localSheetId="18" hidden="1">{"gross_margin1",#N/A,FALSE,"Gross Margin Detail";"gross_margin2",#N/A,FALSE,"Gross Margin Detail"}</definedName>
    <definedName name="wrn.gross._.margin._.detail._1" localSheetId="19" hidden="1">{"gross_margin1",#N/A,FALSE,"Gross Margin Detail";"gross_margin2",#N/A,FALSE,"Gross Margin Detail"}</definedName>
    <definedName name="wrn.gross._.margin._.detail._1" localSheetId="20" hidden="1">{"gross_margin1",#N/A,FALSE,"Gross Margin Detail";"gross_margin2",#N/A,FALSE,"Gross Margin Detail"}</definedName>
    <definedName name="wrn.gross._.margin._.detail._1" hidden="1">{"gross_margin1",#N/A,FALSE,"Gross Margin Detail";"gross_margin2",#N/A,FALSE,"Gross Margin Detail"}</definedName>
    <definedName name="wrn.Hist._.InE." localSheetId="18" hidden="1">{#N/A,#N/A,FALSE,"Hist I&amp;E - Consol";#N/A,#N/A,FALSE,"Hist I&amp;E - Lakes";#N/A,#N/A,FALSE,"Hist I&amp;E - Chabot";#N/A,#N/A,FALSE,"Hist I&amp;E - Diablo"}</definedName>
    <definedName name="wrn.Hist._.InE." localSheetId="19" hidden="1">{#N/A,#N/A,FALSE,"Hist I&amp;E - Consol";#N/A,#N/A,FALSE,"Hist I&amp;E - Lakes";#N/A,#N/A,FALSE,"Hist I&amp;E - Chabot";#N/A,#N/A,FALSE,"Hist I&amp;E - Diablo"}</definedName>
    <definedName name="wrn.Hist._.InE." hidden="1">{#N/A,#N/A,FALSE,"Hist I&amp;E - Consol";#N/A,#N/A,FALSE,"Hist I&amp;E - Lakes";#N/A,#N/A,FALSE,"Hist I&amp;E - Chabot";#N/A,#N/A,FALSE,"Hist I&amp;E - Diablo"}</definedName>
    <definedName name="wrn.Hist._.InE2." localSheetId="18" hidden="1">{#N/A,#N/A,FALSE,"Hist I&amp;E - #2";#N/A,#N/A,FALSE,"Hist I&amp;E - #3";#N/A,#N/A,FALSE,"Hist I&amp;E - #4";#N/A,#N/A,FALSE,"Hist I&amp;E - #5";#N/A,#N/A,FALSE,"Hist I&amp;E - #6";#N/A,#N/A,FALSE,"Hist I&amp;E - #8";#N/A,#N/A,FALSE,"Hist I&amp;E - #9";#N/A,#N/A,FALSE,"Hist I&amp;E - #10"}</definedName>
    <definedName name="wrn.Hist._.InE2." localSheetId="19" hidden="1">{#N/A,#N/A,FALSE,"Hist I&amp;E - #2";#N/A,#N/A,FALSE,"Hist I&amp;E - #3";#N/A,#N/A,FALSE,"Hist I&amp;E - #4";#N/A,#N/A,FALSE,"Hist I&amp;E - #5";#N/A,#N/A,FALSE,"Hist I&amp;E - #6";#N/A,#N/A,FALSE,"Hist I&amp;E - #8";#N/A,#N/A,FALSE,"Hist I&amp;E - #9";#N/A,#N/A,FALSE,"Hist I&amp;E - #10"}</definedName>
    <definedName name="wrn.Hist._.InE2." hidden="1">{#N/A,#N/A,FALSE,"Hist I&amp;E - #2";#N/A,#N/A,FALSE,"Hist I&amp;E - #3";#N/A,#N/A,FALSE,"Hist I&amp;E - #4";#N/A,#N/A,FALSE,"Hist I&amp;E - #5";#N/A,#N/A,FALSE,"Hist I&amp;E - #6";#N/A,#N/A,FALSE,"Hist I&amp;E - #8";#N/A,#N/A,FALSE,"Hist I&amp;E - #9";#N/A,#N/A,FALSE,"Hist I&amp;E - #10"}</definedName>
    <definedName name="wrn.Historical._.Cost._.PWC." localSheetId="18" hidden="1">{#N/A,#N/A,TRUE,"Cover His PWC",#N/A,#N/A,TRUE;"P&amp;L",#N/A,#N/A,TRUE,"BS",#N/A,#N/A;TRUE,"Depreciation",#N/A,#N/A,TRUE,"GRAPHS",#N/A;#N/A,TRUE,"DCF EBITDA Multiple",#N/A,#N/A,TRUE,"DCF Perpetual Growth"}</definedName>
    <definedName name="wrn.Historical._.Cost._.PWC." localSheetId="19" hidden="1">{#N/A,#N/A,TRUE,"Cover His PWC",#N/A,#N/A,TRUE;"P&amp;L",#N/A,#N/A,TRUE,"BS",#N/A,#N/A;TRUE,"Depreciation",#N/A,#N/A,TRUE,"GRAPHS",#N/A;#N/A,TRUE,"DCF EBITDA Multiple",#N/A,#N/A,TRUE,"DCF Perpetual Growth"}</definedName>
    <definedName name="wrn.Historical._.Cost._.PWC." hidden="1">{#N/A,#N/A,TRUE,"Cover His PWC",#N/A,#N/A,TRUE;"P&amp;L",#N/A,#N/A,TRUE,"BS",#N/A,#N/A;TRUE,"Depreciation",#N/A,#N/A,TRUE,"GRAPHS",#N/A;#N/A,TRUE,"DCF EBITDA Multiple",#N/A,#N/A,TRUE,"DCF Perpetual Growth"}</definedName>
    <definedName name="wrn.Historical._.Cost._.TenneT." localSheetId="18" hidden="1">{#N/A,#N/A,TRUE,"Cover His T",#N/A,#N/A,TRUE;"P&amp;L",#N/A,#N/A,TRUE,"BS",#N/A,#N/A;TRUE,"Depreciation",#N/A,#N/A,TRUE,"GRAPHS",#N/A;#N/A,TRUE,"DCF EBITDA Multiple",#N/A,#N/A,TRUE,"DCF Perpetual Growth"}</definedName>
    <definedName name="wrn.Historical._.Cost._.TenneT." localSheetId="19" hidden="1">{#N/A,#N/A,TRUE,"Cover His T",#N/A,#N/A,TRUE;"P&amp;L",#N/A,#N/A,TRUE,"BS",#N/A,#N/A;TRUE,"Depreciation",#N/A,#N/A,TRUE,"GRAPHS",#N/A;#N/A,TRUE,"DCF EBITDA Multiple",#N/A,#N/A,TRUE,"DCF Perpetual Growth"}</definedName>
    <definedName name="wrn.Historical._.Cost._.TenneT." hidden="1">{#N/A,#N/A,TRUE,"Cover His T",#N/A,#N/A,TRUE;"P&amp;L",#N/A,#N/A,TRUE,"BS",#N/A,#N/A;TRUE,"Depreciation",#N/A,#N/A,TRUE,"GRAPHS",#N/A;#N/A,TRUE,"DCF EBITDA Multiple",#N/A,#N/A,TRUE,"DCF Perpetual Growth"}</definedName>
    <definedName name="wrn.historical._.performance." localSheetId="18" hidden="1">{"historical acquirer",#N/A,FALSE,"Historical Performance";"historical target",#N/A,FALSE,"Historical Performance"}</definedName>
    <definedName name="wrn.historical._.performance." localSheetId="19" hidden="1">{"historical acquirer",#N/A,FALSE,"Historical Performance";"historical target",#N/A,FALSE,"Historical Performance"}</definedName>
    <definedName name="wrn.historical._.performance." localSheetId="20"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performance._1" localSheetId="18" hidden="1">{"historical acquirer",#N/A,FALSE,"Historical Performance";"historical target",#N/A,FALSE,"Historical Performance"}</definedName>
    <definedName name="wrn.historical._.performance._1" localSheetId="19" hidden="1">{"historical acquirer",#N/A,FALSE,"Historical Performance";"historical target",#N/A,FALSE,"Historical Performance"}</definedName>
    <definedName name="wrn.historical._.performance._1" localSheetId="20" hidden="1">{"historical acquirer",#N/A,FALSE,"Historical Performance";"historical target",#N/A,FALSE,"Historical Performance"}</definedName>
    <definedName name="wrn.historical._.performance._1" hidden="1">{"historical acquirer",#N/A,FALSE,"Historical Performance";"historical target",#N/A,FALSE,"Historical Performance"}</definedName>
    <definedName name="wrn.HLP._.Detail." localSheetId="18" hidden="1">{"2002 - 2006 Detail Income Statement",#N/A,FALSE,"TUB Income Statement wo DW";"BGS Deferral",#N/A,FALSE,"BGS Deferral";"NNC Deferral",#N/A,FALSE,"NNC Deferral";"MTC Deferral",#N/A,FALSE,"MTC Deferral";#N/A,#N/A,FALSE,"Schedule D"}</definedName>
    <definedName name="wrn.HLP._.Detail." localSheetId="19"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HNZ." localSheetId="18" hidden="1">{#N/A;#N/A;FALSE;"HNZ"}</definedName>
    <definedName name="wrn.HNZ." localSheetId="19" hidden="1">{#N/A;#N/A;FALSE;"HNZ"}</definedName>
    <definedName name="wrn.HNZ." hidden="1">{#N/A;#N/A;FALSE;"HNZ"}</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come." localSheetId="18" hidden="1">{#N/A,#N/A,TRUE,"Income";#N/A,#N/A,TRUE,"IncomeDetail";#N/A,#N/A,TRUE,"Balance";#N/A,#N/A,TRUE,"BalDetail"}</definedName>
    <definedName name="wrn.Income." localSheetId="19" hidden="1">{#N/A,#N/A,TRUE,"Income";#N/A,#N/A,TRUE,"IncomeDetail";#N/A,#N/A,TRUE,"Balance";#N/A,#N/A,TRUE,"BalDetail"}</definedName>
    <definedName name="wrn.Income." hidden="1">{#N/A,#N/A,TRUE,"Income";#N/A,#N/A,TRUE,"IncomeDetail";#N/A,#N/A,TRUE,"Balance";#N/A,#N/A,TRUE,"BalDetail"}</definedName>
    <definedName name="wrn.INCOME._.STATEMENT." localSheetId="18" hidden="1">{"INCOME STATEMENT",#N/A,FALSE,"Income Statement"}</definedName>
    <definedName name="wrn.INCOME._.STATEMENT." localSheetId="19" hidden="1">{"INCOME STATEMENT",#N/A,FALSE,"Income Statement"}</definedName>
    <definedName name="wrn.INCOME._.STATEMENT." localSheetId="20" hidden="1">{"INCOME STATEMENT",#N/A,FALSE,"Income Statement"}</definedName>
    <definedName name="wrn.INCOME._.STATEMENT." hidden="1">{"INCOME STATEMENT",#N/A,FALSE,"Income Statement"}</definedName>
    <definedName name="wrn.INCOME._.STATEMENT._1" localSheetId="18" hidden="1">{"INCOME STATEMENT",#N/A,FALSE,"Income Statement"}</definedName>
    <definedName name="wrn.INCOME._.STATEMENT._1" localSheetId="19" hidden="1">{"INCOME STATEMENT",#N/A,FALSE,"Income Statement"}</definedName>
    <definedName name="wrn.INCOME._.STATEMENT._1" localSheetId="20" hidden="1">{"INCOME STATEMENT",#N/A,FALSE,"Income Statement"}</definedName>
    <definedName name="wrn.INCOME._.STATEMENT._1" hidden="1">{"INCOME STATEMENT",#N/A,FALSE,"Income Statement"}</definedName>
    <definedName name="wrn.Income._.Statements." localSheetId="18"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ome._.Statements." localSheetId="19"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ome._.Statements."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r.._.CF._.Statement." localSheetId="18" hidden="1">{"IncrCashPrintArea",#N/A,FALSE,"Incr_CF"}</definedName>
    <definedName name="wrn.Incr.._.CF._.Statement." localSheetId="19" hidden="1">{"IncrCashPrintArea",#N/A,FALSE,"Incr_CF"}</definedName>
    <definedName name="wrn.Incr.._.CF._.Statement." hidden="1">{"IncrCashPrintArea",#N/A,FALSE,"Incr_CF"}</definedName>
    <definedName name="wrn.Incr.._.Profitability._.Indicators." localSheetId="18" hidden="1">{"IncrProfPrintArea",#N/A,FALSE,"Incr_Prof"}</definedName>
    <definedName name="wrn.Incr.._.Profitability._.Indicators." localSheetId="19" hidden="1">{"IncrProfPrintArea",#N/A,FALSE,"Incr_Prof"}</definedName>
    <definedName name="wrn.Incr.._.Profitability._.Indicators." hidden="1">{"IncrProfPrintArea",#N/A,FALSE,"Incr_Prof"}</definedName>
    <definedName name="wrn.input._.and._.output."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19"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9"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INPUT._.INFO." localSheetId="18" hidden="1">{"Input",#N/A,FALSE,"INPUT"}</definedName>
    <definedName name="wrn.INPUT._.INFO." localSheetId="19" hidden="1">{"Input",#N/A,FALSE,"INPUT"}</definedName>
    <definedName name="wrn.INPUT._.INFO." hidden="1">{"Input",#N/A,FALSE,"INPUT"}</definedName>
    <definedName name="wrn.input._.sheet." localSheetId="18" hidden="1">{#N/A,#N/A,FALSE,"TICKERS INPUT SHEET"}</definedName>
    <definedName name="wrn.input._.sheet." localSheetId="19" hidden="1">{#N/A,#N/A,FALSE,"TICKERS INPUT SHEET"}</definedName>
    <definedName name="wrn.input._.sheet." localSheetId="20" hidden="1">{#N/A,#N/A,FALSE,"TICKERS INPUT SHEET"}</definedName>
    <definedName name="wrn.input._.sheet." hidden="1">{#N/A,#N/A,FALSE,"TICKERS INPUT SHEET"}</definedName>
    <definedName name="wrn.input._.sheet._1" localSheetId="18" hidden="1">{#N/A,#N/A,FALSE,"TICKERS INPUT SHEET"}</definedName>
    <definedName name="wrn.input._.sheet._1" localSheetId="19" hidden="1">{#N/A,#N/A,FALSE,"TICKERS INPUT SHEET"}</definedName>
    <definedName name="wrn.input._.sheet._1" localSheetId="20" hidden="1">{#N/A,#N/A,FALSE,"TICKERS INPUT SHEET"}</definedName>
    <definedName name="wrn.input._.sheet._1" hidden="1">{#N/A,#N/A,FALSE,"TICKERS INPUT SHEET"}</definedName>
    <definedName name="wrn.Introduction."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PO._.Valuation." localSheetId="18" hidden="1">{"assumptions",#N/A,FALSE,"Scenario 1";"valuation",#N/A,FALSE,"Scenario 1"}</definedName>
    <definedName name="wrn.IPO._.Valuation." localSheetId="19" hidden="1">{"assumptions",#N/A,FALSE,"Scenario 1";"valuation",#N/A,FALSE,"Scenario 1"}</definedName>
    <definedName name="wrn.IPO._.Valuation." localSheetId="20" hidden="1">{"assumptions",#N/A,FALSE,"Scenario 1";"valuation",#N/A,FALSE,"Scenario 1"}</definedName>
    <definedName name="wrn.IPO._.Valuation." hidden="1">{"assumptions",#N/A,FALSE,"Scenario 1";"valuation",#N/A,FALSE,"Scenario 1"}</definedName>
    <definedName name="wrn.IPO._.Valuation._1" localSheetId="18" hidden="1">{"assumptions",#N/A,FALSE,"Scenario 1";"valuation",#N/A,FALSE,"Scenario 1"}</definedName>
    <definedName name="wrn.IPO._.Valuation._1" localSheetId="19" hidden="1">{"assumptions",#N/A,FALSE,"Scenario 1";"valuation",#N/A,FALSE,"Scenario 1"}</definedName>
    <definedName name="wrn.IPO._.Valuation._1" localSheetId="20" hidden="1">{"assumptions",#N/A,FALSE,"Scenario 1";"valuation",#N/A,FALSE,"Scenario 1"}</definedName>
    <definedName name="wrn.IPO._.Valuation._1" hidden="1">{"assumptions",#N/A,FALSE,"Scenario 1";"valuation",#N/A,FALSE,"Scenario 1"}</definedName>
    <definedName name="wrn.IRR." localSheetId="18" hidden="1">{"IRR Benefits",#N/A,FALSE,"IRR";"Tax Credits",#N/A,FALSE,"IRR"}</definedName>
    <definedName name="wrn.IRR." localSheetId="19" hidden="1">{"IRR Benefits",#N/A,FALSE,"IRR";"Tax Credits",#N/A,FALSE,"IRR"}</definedName>
    <definedName name="wrn.IRR." hidden="1">{"IRR Benefits",#N/A,FALSE,"IRR";"Tax Credits",#N/A,FALSE,"IRR"}</definedName>
    <definedName name="wrn.IRR._.CORP._.7." localSheetId="18" hidden="1">{"IRR",#N/A,FALSE,"Corp 7 IRR";"Input",#N/A,FALSE,"Corp 7 IRR"}</definedName>
    <definedName name="wrn.IRR._.CORP._.7." localSheetId="19" hidden="1">{"IRR",#N/A,FALSE,"Corp 7 IRR";"Input",#N/A,FALSE,"Corp 7 IRR"}</definedName>
    <definedName name="wrn.IRR._.CORP._.7." hidden="1">{"IRR",#N/A,FALSE,"Corp 7 IRR";"Input",#N/A,FALSE,"Corp 7 IRR"}</definedName>
    <definedName name="wrn.K." localSheetId="18" hidden="1">{#N/A;#N/A;FALSE;"K"}</definedName>
    <definedName name="wrn.K." localSheetId="19" hidden="1">{#N/A;#N/A;FALSE;"K"}</definedName>
    <definedName name="wrn.K." hidden="1">{#N/A;#N/A;FALSE;"K"}</definedName>
    <definedName name="wrn.Kristi" localSheetId="18" hidden="1">{#N/A,#N/A,TRUE,"Income";#N/A,#N/A,TRUE,"IncomeDetail";#N/A,#N/A,TRUE,"Balance";#N/A,#N/A,TRUE,"BalDetail"}</definedName>
    <definedName name="wrn.Kristi" localSheetId="19" hidden="1">{#N/A,#N/A,TRUE,"Income";#N/A,#N/A,TRUE,"IncomeDetail";#N/A,#N/A,TRUE,"Balance";#N/A,#N/A,TRUE,"BalDetail"}</definedName>
    <definedName name="wrn.Kristi" hidden="1">{#N/A,#N/A,TRUE,"Income";#N/A,#N/A,TRUE,"IncomeDetail";#N/A,#N/A,TRUE,"Balance";#N/A,#N/A,TRUE,"BalDetail"}</definedName>
    <definedName name="wrn.LBO._.Summary." localSheetId="18" hidden="1">{"LBO Summary",#N/A,FALSE,"Summary"}</definedName>
    <definedName name="wrn.LBO._.Summary." localSheetId="19" hidden="1">{"LBO Summary",#N/A,FALSE,"Summary"}</definedName>
    <definedName name="wrn.LBO._.Summary." localSheetId="20" hidden="1">{"LBO Summary",#N/A,FALSE,"Summary"}</definedName>
    <definedName name="wrn.LBO._.Summary." hidden="1">{"LBO Summary",#N/A,FALSE,"Summary"}</definedName>
    <definedName name="wrn.LBO._.Summary._1" localSheetId="18" hidden="1">{"LBO Summary",#N/A,FALSE,"Summary"}</definedName>
    <definedName name="wrn.LBO._.Summary._1" localSheetId="19" hidden="1">{"LBO Summary",#N/A,FALSE,"Summary"}</definedName>
    <definedName name="wrn.LBO._.Summary._1" localSheetId="20" hidden="1">{"LBO Summary",#N/A,FALSE,"Summary"}</definedName>
    <definedName name="wrn.LBO._.Summary._1" hidden="1">{"LBO Summary",#N/A,FALSE,"Summary"}</definedName>
    <definedName name="wrn.Leases.xls." localSheetId="18" hidden="1">{#N/A,#N/A,FALSE,"Initial Year";#N/A,#N/A,FALSE,"Historical";#N/A,#N/A,FALSE,"balsheet";#N/A,#N/A,FALSE,"incstate";#N/A,#N/A,FALSE,"Fleet"}</definedName>
    <definedName name="wrn.Leases.xls." localSheetId="19" hidden="1">{#N/A,#N/A,FALSE,"Initial Year";#N/A,#N/A,FALSE,"Historical";#N/A,#N/A,FALSE,"balsheet";#N/A,#N/A,FALSE,"incstate";#N/A,#N/A,FALSE,"Fleet"}</definedName>
    <definedName name="wrn.Leases.xls." localSheetId="20" hidden="1">{#N/A,#N/A,FALSE,"Initial Year";#N/A,#N/A,FALSE,"Historical";#N/A,#N/A,FALSE,"balsheet";#N/A,#N/A,FALSE,"incstate";#N/A,#N/A,FALSE,"Fleet"}</definedName>
    <definedName name="wrn.Leases.xls." hidden="1">{#N/A,#N/A,FALSE,"Initial Year";#N/A,#N/A,FALSE,"Historical";#N/A,#N/A,FALSE,"balsheet";#N/A,#N/A,FALSE,"incstate";#N/A,#N/A,FALSE,"Fleet"}</definedName>
    <definedName name="wrn.Leases.xls._1" localSheetId="18" hidden="1">{#N/A,#N/A,FALSE,"Initial Year";#N/A,#N/A,FALSE,"Historical";#N/A,#N/A,FALSE,"balsheet";#N/A,#N/A,FALSE,"incstate";#N/A,#N/A,FALSE,"Fleet"}</definedName>
    <definedName name="wrn.Leases.xls._1" localSheetId="19" hidden="1">{#N/A,#N/A,FALSE,"Initial Year";#N/A,#N/A,FALSE,"Historical";#N/A,#N/A,FALSE,"balsheet";#N/A,#N/A,FALSE,"incstate";#N/A,#N/A,FALSE,"Fleet"}</definedName>
    <definedName name="wrn.Leases.xls._1" localSheetId="20" hidden="1">{#N/A,#N/A,FALSE,"Initial Year";#N/A,#N/A,FALSE,"Historical";#N/A,#N/A,FALSE,"balsheet";#N/A,#N/A,FALSE,"incstate";#N/A,#N/A,FALSE,"Fleet"}</definedName>
    <definedName name="wrn.Leases.xls._1" hidden="1">{#N/A,#N/A,FALSE,"Initial Year";#N/A,#N/A,FALSE,"Historical";#N/A,#N/A,FALSE,"balsheet";#N/A,#N/A,FALSE,"incstate";#N/A,#N/A,FALSE,"Fleet"}</definedName>
    <definedName name="wrn.Manulife._.Reinsurance._.Ltd.._.Futures._.Information." localSheetId="18" hidden="1">{#N/A,#N/A,FALSE,"Open_Positions";#N/A,#N/A,FALSE,"Closed_Positions";#N/A,#N/A,FALSE,"Position_at_Dec_02"}</definedName>
    <definedName name="wrn.Manulife._.Reinsurance._.Ltd.._.Futures._.Information." localSheetId="19" hidden="1">{#N/A,#N/A,FALSE,"Open_Positions";#N/A,#N/A,FALSE,"Closed_Positions";#N/A,#N/A,FALSE,"Position_at_Dec_02"}</definedName>
    <definedName name="wrn.Manulife._.Reinsurance._.Ltd.._.Futures._.Information." hidden="1">{#N/A,#N/A,FALSE,"Open_Positions";#N/A,#N/A,FALSE,"Closed_Positions";#N/A,#N/A,FALSE,"Position_at_Dec_02"}</definedName>
    <definedName name="wrn.Mason._.Deliverables." localSheetId="18" hidden="1">{#N/A,#N/A,FALSE,"Data &amp; Key Results";#N/A,#N/A,FALSE,"Summary Template";#N/A,#N/A,FALSE,"Budget";#N/A,#N/A,FALSE,"Present Value Comparison";#N/A,#N/A,FALSE,"Cashflow";#N/A,#N/A,FALSE,"Income";#N/A,#N/A,FALSE,"Inputs"}</definedName>
    <definedName name="wrn.Mason._.Deliverables." localSheetId="19" hidden="1">{#N/A,#N/A,FALSE,"Data &amp; Key Results";#N/A,#N/A,FALSE,"Summary Template";#N/A,#N/A,FALSE,"Budget";#N/A,#N/A,FALSE,"Present Value Comparison";#N/A,#N/A,FALSE,"Cashflow";#N/A,#N/A,FALSE,"Income";#N/A,#N/A,FALSE,"Inputs"}</definedName>
    <definedName name="wrn.Mason._.Deliverables." localSheetId="20"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on._.Deliverables._1" localSheetId="18" hidden="1">{#N/A,#N/A,FALSE,"Data &amp; Key Results";#N/A,#N/A,FALSE,"Summary Template";#N/A,#N/A,FALSE,"Budget";#N/A,#N/A,FALSE,"Present Value Comparison";#N/A,#N/A,FALSE,"Cashflow";#N/A,#N/A,FALSE,"Income";#N/A,#N/A,FALSE,"Inputs"}</definedName>
    <definedName name="wrn.Mason._.Deliverables._1" localSheetId="19" hidden="1">{#N/A,#N/A,FALSE,"Data &amp; Key Results";#N/A,#N/A,FALSE,"Summary Template";#N/A,#N/A,FALSE,"Budget";#N/A,#N/A,FALSE,"Present Value Comparison";#N/A,#N/A,FALSE,"Cashflow";#N/A,#N/A,FALSE,"Income";#N/A,#N/A,FALSE,"Inputs"}</definedName>
    <definedName name="wrn.Mason._.Deliverables._1" localSheetId="20" hidden="1">{#N/A,#N/A,FALSE,"Data &amp; Key Results";#N/A,#N/A,FALSE,"Summary Template";#N/A,#N/A,FALSE,"Budget";#N/A,#N/A,FALSE,"Present Value Comparison";#N/A,#N/A,FALSE,"Cashflow";#N/A,#N/A,FALSE,"Income";#N/A,#N/A,FALSE,"Inputs"}</definedName>
    <definedName name="wrn.Mason._.Deliverables._1" hidden="1">{#N/A,#N/A,FALSE,"Data &amp; Key Results";#N/A,#N/A,FALSE,"Summary Template";#N/A,#N/A,FALSE,"Budget";#N/A,#N/A,FALSE,"Present Value Comparison";#N/A,#N/A,FALSE,"Cashflow";#N/A,#N/A,FALSE,"Income";#N/A,#N/A,FALSE,"Inputs"}</definedName>
    <definedName name="wrn.MATRICES._.and._.CFs." localSheetId="18" hidden="1">{#N/A,#N/A,FALSE,"Assumptions";#N/A,#N/A,FALSE,"Consol CF";#N/A,#N/A,FALSE,"matx B4 DS";#N/A,#N/A,FALSE,"Hacienda CF";#N/A,#N/A,FALSE,"matx B4 DS Hac";#N/A,#N/A,FALSE,"Chabot CF";#N/A,#N/A,FALSE,"matx B4 DS Chabot";#N/A,#N/A,FALSE,"Diablo CF";#N/A,#N/A,FALSE,"matx B4 DS Diablo"}</definedName>
    <definedName name="wrn.MATRICES._.and._.CFs." localSheetId="19" hidden="1">{#N/A,#N/A,FALSE,"Assumptions";#N/A,#N/A,FALSE,"Consol CF";#N/A,#N/A,FALSE,"matx B4 DS";#N/A,#N/A,FALSE,"Hacienda CF";#N/A,#N/A,FALSE,"matx B4 DS Hac";#N/A,#N/A,FALSE,"Chabot CF";#N/A,#N/A,FALSE,"matx B4 DS Chabot";#N/A,#N/A,FALSE,"Diablo CF";#N/A,#N/A,FALSE,"matx B4 DS Diablo"}</definedName>
    <definedName name="wrn.MATRICES._.and._.CFs." hidden="1">{#N/A,#N/A,FALSE,"Assumptions";#N/A,#N/A,FALSE,"Consol CF";#N/A,#N/A,FALSE,"matx B4 DS";#N/A,#N/A,FALSE,"Hacienda CF";#N/A,#N/A,FALSE,"matx B4 DS Hac";#N/A,#N/A,FALSE,"Chabot CF";#N/A,#N/A,FALSE,"matx B4 DS Chabot";#N/A,#N/A,FALSE,"Diablo CF";#N/A,#N/A,FALSE,"matx B4 DS Diablo"}</definedName>
    <definedName name="wrn.MATRICIES._.ONLY." localSheetId="18" hidden="1">{#N/A,#N/A,FALSE,"matx B4 DS";#N/A,#N/A,FALSE,"matx B4 DS Hac";#N/A,#N/A,FALSE,"matx B4 DS Chabot";#N/A,#N/A,FALSE,"matx B4 DS Diablo"}</definedName>
    <definedName name="wrn.MATRICIES._.ONLY." localSheetId="19" hidden="1">{#N/A,#N/A,FALSE,"matx B4 DS";#N/A,#N/A,FALSE,"matx B4 DS Hac";#N/A,#N/A,FALSE,"matx B4 DS Chabot";#N/A,#N/A,FALSE,"matx B4 DS Diablo"}</definedName>
    <definedName name="wrn.MATRICIES._.ONLY." hidden="1">{#N/A,#N/A,FALSE,"matx B4 DS";#N/A,#N/A,FALSE,"matx B4 DS Hac";#N/A,#N/A,FALSE,"matx B4 DS Chabot";#N/A,#N/A,FALSE,"matx B4 DS Diablo"}</definedName>
    <definedName name="wrn.May._.2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ay._.2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ay._.2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CCRK." localSheetId="18" hidden="1">{#N/A;#N/A;FALSE;"MCCRK"}</definedName>
    <definedName name="wrn.MCCRK." localSheetId="19" hidden="1">{#N/A;#N/A;FALSE;"MCCRK"}</definedName>
    <definedName name="wrn.MCCRK." hidden="1">{#N/A;#N/A;FALSE;"MCCRK"}</definedName>
    <definedName name="wrn.Model." localSheetId="18" hidden="1">{#N/A,#N/A,FALSE,"Cover";#N/A,#N/A,FALSE,"LUMI";#N/A,#N/A,FALSE,"COMD";#N/A,#N/A,FALSE,"Valuation";#N/A,#N/A,FALSE,"Assumptions";#N/A,#N/A,FALSE,"Pooling";#N/A,#N/A,FALSE,"BalanceSheet"}</definedName>
    <definedName name="wrn.Model." localSheetId="19" hidden="1">{#N/A,#N/A,FALSE,"Cover";#N/A,#N/A,FALSE,"LUMI";#N/A,#N/A,FALSE,"COMD";#N/A,#N/A,FALSE,"Valuation";#N/A,#N/A,FALSE,"Assumptions";#N/A,#N/A,FALSE,"Pooling";#N/A,#N/A,FALSE,"BalanceSheet"}</definedName>
    <definedName name="wrn.Model." localSheetId="20"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del._1" localSheetId="18" hidden="1">{#N/A,#N/A,FALSE,"Cover";#N/A,#N/A,FALSE,"LUMI";#N/A,#N/A,FALSE,"COMD";#N/A,#N/A,FALSE,"Valuation";#N/A,#N/A,FALSE,"Assumptions";#N/A,#N/A,FALSE,"Pooling";#N/A,#N/A,FALSE,"BalanceSheet"}</definedName>
    <definedName name="wrn.Model._1" localSheetId="19" hidden="1">{#N/A,#N/A,FALSE,"Cover";#N/A,#N/A,FALSE,"LUMI";#N/A,#N/A,FALSE,"COMD";#N/A,#N/A,FALSE,"Valuation";#N/A,#N/A,FALSE,"Assumptions";#N/A,#N/A,FALSE,"Pooling";#N/A,#N/A,FALSE,"BalanceSheet"}</definedName>
    <definedName name="wrn.Model._1" localSheetId="20" hidden="1">{#N/A,#N/A,FALSE,"Cover";#N/A,#N/A,FALSE,"LUMI";#N/A,#N/A,FALSE,"COMD";#N/A,#N/A,FALSE,"Valuation";#N/A,#N/A,FALSE,"Assumptions";#N/A,#N/A,FALSE,"Pooling";#N/A,#N/A,FALSE,"BalanceSheet"}</definedName>
    <definedName name="wrn.Model._1" hidden="1">{#N/A,#N/A,FALSE,"Cover";#N/A,#N/A,FALSE,"LUMI";#N/A,#N/A,FALSE,"COMD";#N/A,#N/A,FALSE,"Valuation";#N/A,#N/A,FALSE,"Assumptions";#N/A,#N/A,FALSE,"Pooling";#N/A,#N/A,FALSE,"BalanceSheet"}</definedName>
    <definedName name="wrn.MODELS." localSheetId="18" hidden="1">{"QTRINC",#N/A,FALSE,"QTRINC";"MARGIN",#N/A,FALSE,"MARGIN";"SALES1",#N/A,FALSE,"SALES";"SALES2",#N/A,FALSE,"SALES";"CASHFLOW",#N/A,FALSE,"CASHFLOW"}</definedName>
    <definedName name="wrn.MODELS." localSheetId="19" hidden="1">{"QTRINC",#N/A,FALSE,"QTRINC";"MARGIN",#N/A,FALSE,"MARGIN";"SALES1",#N/A,FALSE,"SALES";"SALES2",#N/A,FALSE,"SALES";"CASHFLOW",#N/A,FALSE,"CASHFLOW"}</definedName>
    <definedName name="wrn.MODELS." localSheetId="20" hidden="1">{"QTRINC",#N/A,FALSE,"QTRINC";"MARGIN",#N/A,FALSE,"MARGIN";"SALES1",#N/A,FALSE,"SALES";"SALES2",#N/A,FALSE,"SALES";"CASHFLOW",#N/A,FALSE,"CASHFLOW"}</definedName>
    <definedName name="wrn.MODELS." hidden="1">{"QTRINC",#N/A,FALSE,"QTRINC";"MARGIN",#N/A,FALSE,"MARGIN";"SALES1",#N/A,FALSE,"SALES";"SALES2",#N/A,FALSE,"SALES";"CASHFLOW",#N/A,FALSE,"CASHFLOW"}</definedName>
    <definedName name="wrn.MODELS._1" localSheetId="18" hidden="1">{"QTRINC",#N/A,FALSE,"QTRINC";"MARGIN",#N/A,FALSE,"MARGIN";"SALES1",#N/A,FALSE,"SALES";"SALES2",#N/A,FALSE,"SALES";"CASHFLOW",#N/A,FALSE,"CASHFLOW"}</definedName>
    <definedName name="wrn.MODELS._1" localSheetId="19" hidden="1">{"QTRINC",#N/A,FALSE,"QTRINC";"MARGIN",#N/A,FALSE,"MARGIN";"SALES1",#N/A,FALSE,"SALES";"SALES2",#N/A,FALSE,"SALES";"CASHFLOW",#N/A,FALSE,"CASHFLOW"}</definedName>
    <definedName name="wrn.MODELS._1" localSheetId="20" hidden="1">{"QTRINC",#N/A,FALSE,"QTRINC";"MARGIN",#N/A,FALSE,"MARGIN";"SALES1",#N/A,FALSE,"SALES";"SALES2",#N/A,FALSE,"SALES";"CASHFLOW",#N/A,FALSE,"CASHFLOW"}</definedName>
    <definedName name="wrn.MODELS._1" hidden="1">{"QTRINC",#N/A,FALSE,"QTRINC";"MARGIN",#N/A,FALSE,"MARGIN";"SALES1",#N/A,FALSE,"SALES";"SALES2",#N/A,FALSE,"SALES";"CASHFLOW",#N/A,FALSE,"CASHFLOW"}</definedName>
    <definedName name="wrn.Monthly._.Report." localSheetId="18" hidden="1">{#N/A,#N/A,FALSE,"Summary Page",#N/A,#N/A;FALSE,"Collections Listing",#N/A,#N/A,FALSE,"Lessee 60 days past due";#N/A,#N/A,FALSE,"Revenues--Lend Base JP Morgan",#N/A,#N/A;FALSE,"JP Morgan Debt Amort Schedule",#N/A,#N/A,FALSE,"Covenant Analysis"}</definedName>
    <definedName name="wrn.Monthly._.Report." localSheetId="19" hidden="1">{#N/A,#N/A,FALSE,"Summary Page",#N/A,#N/A;FALSE,"Collections Listing",#N/A,#N/A,FALSE,"Lessee 60 days past due";#N/A,#N/A,FALSE,"Revenues--Lend Base JP Morgan",#N/A,#N/A;FALSE,"JP Morgan Debt Amort Schedule",#N/A,#N/A,FALSE,"Covenant Analysis"}</definedName>
    <definedName name="wrn.Monthly._.Report." hidden="1">{#N/A,#N/A,FALSE,"Summary Page",#N/A,#N/A;FALSE,"Collections Listing",#N/A,#N/A,FALSE,"Lessee 60 days past due";#N/A,#N/A,FALSE,"Revenues--Lend Base JP Morgan",#N/A,#N/A;FALSE,"JP Morgan Debt Amort Schedule",#N/A,#N/A,FALSE,"Covenant Analysis"}</definedName>
    <definedName name="wrn.Multiples._.Calculation." localSheetId="18" hidden="1">{#N/A,#N/A,FALSE,"GCM Data Sum";#N/A,#N/A,FALSE,"TIC-Calculation";#N/A,#N/A,FALSE,"TIC  Multiples";#N/A,#N/A,FALSE,"P-E &amp; Price to Book Multiples";#N/A,#N/A,FALSE,"Margins-EBITDA-to-Growth"}</definedName>
    <definedName name="wrn.Multiples._.Calculation." localSheetId="19" hidden="1">{#N/A,#N/A,FALSE,"GCM Data Sum";#N/A,#N/A,FALSE,"TIC-Calculation";#N/A,#N/A,FALSE,"TIC  Multiples";#N/A,#N/A,FALSE,"P-E &amp; Price to Book Multiples";#N/A,#N/A,FALSE,"Margins-EBITDA-to-Growth"}</definedName>
    <definedName name="wrn.Multiples._.Calculation." localSheetId="20"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ltiples._.Calculation._1" localSheetId="18" hidden="1">{#N/A,#N/A,FALSE,"GCM Data Sum";#N/A,#N/A,FALSE,"TIC-Calculation";#N/A,#N/A,FALSE,"TIC  Multiples";#N/A,#N/A,FALSE,"P-E &amp; Price to Book Multiples";#N/A,#N/A,FALSE,"Margins-EBITDA-to-Growth"}</definedName>
    <definedName name="wrn.Multiples._.Calculation._1" localSheetId="19" hidden="1">{#N/A,#N/A,FALSE,"GCM Data Sum";#N/A,#N/A,FALSE,"TIC-Calculation";#N/A,#N/A,FALSE,"TIC  Multiples";#N/A,#N/A,FALSE,"P-E &amp; Price to Book Multiples";#N/A,#N/A,FALSE,"Margins-EBITDA-to-Growth"}</definedName>
    <definedName name="wrn.Multiples._.Calculation._1" localSheetId="20" hidden="1">{#N/A,#N/A,FALSE,"GCM Data Sum";#N/A,#N/A,FALSE,"TIC-Calculation";#N/A,#N/A,FALSE,"TIC  Multiples";#N/A,#N/A,FALSE,"P-E &amp; Price to Book Multiples";#N/A,#N/A,FALSE,"Margins-EBITDA-to-Growth"}</definedName>
    <definedName name="wrn.Multiples._.Calculation._1" hidden="1">{#N/A,#N/A,FALSE,"GCM Data Sum";#N/A,#N/A,FALSE,"TIC-Calculation";#N/A,#N/A,FALSE,"TIC  Multiples";#N/A,#N/A,FALSE,"P-E &amp; Price to Book Multiples";#N/A,#N/A,FALSE,"Margins-EBITDA-to-Growth"}</definedName>
    <definedName name="wrn.NA." localSheetId="18" hidden="1">{#N/A;#N/A;FALSE;"NA"}</definedName>
    <definedName name="wrn.NA." localSheetId="19" hidden="1">{#N/A;#N/A;FALSE;"NA"}</definedName>
    <definedName name="wrn.NA." hidden="1">{#N/A;#N/A;FALSE;"NA"}</definedName>
    <definedName name="wrn.NT_T._.Manpower._.by._.Department." localSheetId="18"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NT_T._.Manpower._.by._.Department." localSheetId="19"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NT_T._.Manpower._.by._.Department."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ops._.costs." localSheetId="18" hidden="1">{"page1",#N/A,FALSE,"APCI Operations Detail  ";"page2",#N/A,FALSE,"APCI Operations Detail  ";"page3",#N/A,FALSE,"APCI Operations Detail  ";"page4",#N/A,FALSE,"APCI Operations Detail  "}</definedName>
    <definedName name="wrn.ops._.costs." localSheetId="19" hidden="1">{"page1",#N/A,FALSE,"APCI Operations Detail  ";"page2",#N/A,FALSE,"APCI Operations Detail  ";"page3",#N/A,FALSE,"APCI Operations Detail  ";"page4",#N/A,FALSE,"APCI Operations Detail  "}</definedName>
    <definedName name="wrn.ops._.costs." localSheetId="20"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_.costs._1" localSheetId="18" hidden="1">{"page1",#N/A,FALSE,"APCI Operations Detail  ";"page2",#N/A,FALSE,"APCI Operations Detail  ";"page3",#N/A,FALSE,"APCI Operations Detail  ";"page4",#N/A,FALSE,"APCI Operations Detail  "}</definedName>
    <definedName name="wrn.ops._.costs._1" localSheetId="19" hidden="1">{"page1",#N/A,FALSE,"APCI Operations Detail  ";"page2",#N/A,FALSE,"APCI Operations Detail  ";"page3",#N/A,FALSE,"APCI Operations Detail  ";"page4",#N/A,FALSE,"APCI Operations Detail  "}</definedName>
    <definedName name="wrn.ops._.costs._1" localSheetId="20" hidden="1">{"page1",#N/A,FALSE,"APCI Operations Detail  ";"page2",#N/A,FALSE,"APCI Operations Detail  ";"page3",#N/A,FALSE,"APCI Operations Detail  ";"page4",#N/A,FALSE,"APCI Operations Detail  "}</definedName>
    <definedName name="wrn.ops._.costs._1" hidden="1">{"page1",#N/A,FALSE,"APCI Operations Detail  ";"page2",#N/A,FALSE,"APCI Operations Detail  ";"page3",#N/A,FALSE,"APCI Operations Detail  ";"page4",#N/A,FALSE,"APCI Operations Detail  "}</definedName>
    <definedName name="wrn.Output." localSheetId="18" hidden="1">{"calspreads",#N/A,FALSE,"Sheet1";"curves",#N/A,FALSE,"Sheet1";"libor",#N/A,FALSE,"Sheet1"}</definedName>
    <definedName name="wrn.Output." localSheetId="19" hidden="1">{"calspreads",#N/A,FALSE,"Sheet1";"curves",#N/A,FALSE,"Sheet1";"libor",#N/A,FALSE,"Sheet1"}</definedName>
    <definedName name="wrn.Output." localSheetId="20" hidden="1">{"calspreads",#N/A,FALSE,"Sheet1";"curves",#N/A,FALSE,"Sheet1";"libor",#N/A,FALSE,"Sheet1"}</definedName>
    <definedName name="wrn.Output." hidden="1">{"calspreads",#N/A,FALSE,"Sheet1";"curves",#N/A,FALSE,"Sheet1";"libor",#N/A,FALSE,"Sheet1"}</definedName>
    <definedName name="wrn.PARTNERS._.CAPITAL._.STMT." localSheetId="18" hidden="1">{"PARTNERS CAPITAL STMT",#N/A,FALSE,"Partners Capital"}</definedName>
    <definedName name="wrn.PARTNERS._.CAPITAL._.STMT." localSheetId="19" hidden="1">{"PARTNERS CAPITAL STMT",#N/A,FALSE,"Partners Capital"}</definedName>
    <definedName name="wrn.PARTNERS._.CAPITAL._.STMT." localSheetId="20" hidden="1">{"PARTNERS CAPITAL STMT",#N/A,FALSE,"Partners Capital"}</definedName>
    <definedName name="wrn.PARTNERS._.CAPITAL._.STMT." hidden="1">{"PARTNERS CAPITAL STMT",#N/A,FALSE,"Partners Capital"}</definedName>
    <definedName name="wrn.PARTNERS._.CAPITAL._.STMT._1" localSheetId="18" hidden="1">{"PARTNERS CAPITAL STMT",#N/A,FALSE,"Partners Capital"}</definedName>
    <definedName name="wrn.PARTNERS._.CAPITAL._.STMT._1" localSheetId="19" hidden="1">{"PARTNERS CAPITAL STMT",#N/A,FALSE,"Partners Capital"}</definedName>
    <definedName name="wrn.PARTNERS._.CAPITAL._.STMT._1" localSheetId="20" hidden="1">{"PARTNERS CAPITAL STMT",#N/A,FALSE,"Partners Capital"}</definedName>
    <definedName name="wrn.PARTNERS._.CAPITAL._.STMT._1" hidden="1">{"PARTNERS CAPITAL STMT",#N/A,FALSE,"Partners Capital"}</definedName>
    <definedName name="wrn.print." localSheetId="18" hidden="1">{#N/A,#N/A,FALSE,"Inv. in cons subs";#N/A,#N/A,FALSE,"Intercomp.";#N/A,#N/A,FALSE,"Common Stock";#N/A,#N/A,FALSE,"Beg. or year re";#N/A,#N/A,FALSE,"Inv. NC sub-undist"}</definedName>
    <definedName name="wrn.print." localSheetId="19" hidden="1">{#N/A,#N/A,FALSE,"Inv. in cons subs";#N/A,#N/A,FALSE,"Intercomp.";#N/A,#N/A,FALSE,"Common Stock";#N/A,#N/A,FALSE,"Beg. or year re";#N/A,#N/A,FALSE,"Inv. NC sub-undist"}</definedName>
    <definedName name="wrn.print." localSheetId="20" hidden="1">{#N/A,#N/A,FALSE,"Inv. in cons subs";#N/A,#N/A,FALSE,"Intercomp.";#N/A,#N/A,FALSE,"Common Stock";#N/A,#N/A,FALSE,"Beg. or year re";#N/A,#N/A,FALSE,"Inv. NC sub-undist"}</definedName>
    <definedName name="wrn.print." hidden="1">{#N/A,#N/A,FALSE,"Inv. in cons subs";#N/A,#N/A,FALSE,"Intercomp.";#N/A,#N/A,FALSE,"Common Stock";#N/A,#N/A,FALSE,"Beg. or year re";#N/A,#N/A,FALSE,"Inv. NC sub-undist"}</definedName>
    <definedName name="wrn.PRINT._.ALL." localSheetId="18" hidden="1">{"balsheet",#N/A,FALSE,"INCOME";"TB3",#N/A,FALSE,"INCOME";"TAJE",#N/A,FALSE,"TAJE";"_200",#N/A,FALSE,"ALLOCATIONS";"_80_1",#N/A,FALSE,"ALLOCATIONS";"_80_2",#N/A,FALSE,"ALLOCATIONS";"_80_3",#N/A,FALSE,"ALLOCATIONS";"_80_4",#N/A,FALSE,"ALLOCATIONS";"_80_5",#N/A,FALSE,"ALLOCATIONS"}</definedName>
    <definedName name="wrn.PRINT._.ALL." localSheetId="19" hidden="1">{"balsheet",#N/A,FALSE,"INCOME";"TB3",#N/A,FALSE,"INCOME";"TAJE",#N/A,FALSE,"TAJE";"_200",#N/A,FALSE,"ALLOCATIONS";"_80_1",#N/A,FALSE,"ALLOCATIONS";"_80_2",#N/A,FALSE,"ALLOCATIONS";"_80_3",#N/A,FALSE,"ALLOCATIONS";"_80_4",#N/A,FALSE,"ALLOCATIONS";"_80_5",#N/A,FALSE,"ALLOCATIONS"}</definedName>
    <definedName name="wrn.PRINT._.ALL." hidden="1">{"balsheet",#N/A,FALSE,"INCOME";"TB3",#N/A,FALSE,"INCOME";"TAJE",#N/A,FALSE,"TAJE";"_200",#N/A,FALSE,"ALLOCATIONS";"_80_1",#N/A,FALSE,"ALLOCATIONS";"_80_2",#N/A,FALSE,"ALLOCATIONS";"_80_3",#N/A,FALSE,"ALLOCATIONS";"_80_4",#N/A,FALSE,"ALLOCATIONS";"_80_5",#N/A,FALSE,"ALLOCATIONS"}</definedName>
    <definedName name="wrn.Print._.All._.Exhibits." localSheetId="18" hidden="1">{"Inc Stmt Dollar",#N/A,FALSE,"IS";"Inc Stmt CS",#N/A,FALSE,"IS";"BS Dollar",#N/A,FALSE,"BS";"BS CS",#N/A,FALSE,"BS";"CF Dollar",#N/A,FALSE,"CF";"Ratio No.1",#N/A,FALSE,"Ratio";"Ratio No.2",#N/A,FALSE,"Ratio"}</definedName>
    <definedName name="wrn.Print._.All._.Exhibits." localSheetId="19" hidden="1">{"Inc Stmt Dollar",#N/A,FALSE,"IS";"Inc Stmt CS",#N/A,FALSE,"IS";"BS Dollar",#N/A,FALSE,"BS";"BS CS",#N/A,FALSE,"BS";"CF Dollar",#N/A,FALSE,"CF";"Ratio No.1",#N/A,FALSE,"Ratio";"Ratio No.2",#N/A,FALSE,"Ratio"}</definedName>
    <definedName name="wrn.Print._.All._.Exhibits." localSheetId="20"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Exhibits._1" localSheetId="18" hidden="1">{"Inc Stmt Dollar",#N/A,FALSE,"IS";"Inc Stmt CS",#N/A,FALSE,"IS";"BS Dollar",#N/A,FALSE,"BS";"BS CS",#N/A,FALSE,"BS";"CF Dollar",#N/A,FALSE,"CF";"Ratio No.1",#N/A,FALSE,"Ratio";"Ratio No.2",#N/A,FALSE,"Ratio"}</definedName>
    <definedName name="wrn.Print._.All._.Exhibits._1" localSheetId="19" hidden="1">{"Inc Stmt Dollar",#N/A,FALSE,"IS";"Inc Stmt CS",#N/A,FALSE,"IS";"BS Dollar",#N/A,FALSE,"BS";"BS CS",#N/A,FALSE,"BS";"CF Dollar",#N/A,FALSE,"CF";"Ratio No.1",#N/A,FALSE,"Ratio";"Ratio No.2",#N/A,FALSE,"Ratio"}</definedName>
    <definedName name="wrn.Print._.All._.Exhibits._1" localSheetId="20" hidden="1">{"Inc Stmt Dollar",#N/A,FALSE,"IS";"Inc Stmt CS",#N/A,FALSE,"IS";"BS Dollar",#N/A,FALSE,"BS";"BS CS",#N/A,FALSE,"BS";"CF Dollar",#N/A,FALSE,"CF";"Ratio No.1",#N/A,FALSE,"Ratio";"Ratio No.2",#N/A,FALSE,"Ratio"}</definedName>
    <definedName name="wrn.Print._.All._.Exhibits._1" hidden="1">{"Inc Stmt Dollar",#N/A,FALSE,"IS";"Inc Stmt CS",#N/A,FALSE,"IS";"BS Dollar",#N/A,FALSE,"BS";"BS CS",#N/A,FALSE,"BS";"CF Dollar",#N/A,FALSE,"CF";"Ratio No.1",#N/A,FALSE,"Ratio";"Ratio No.2",#N/A,FALSE,"Ratio"}</definedName>
    <definedName name="wrn.Print._.All._.Imp.._.Sales." localSheetId="18" hidden="1">{#N/A,#N/A,FALSE,"Sale 1";#N/A,#N/A,FALSE,"Sale 2";#N/A,#N/A,FALSE,"Sale 3";#N/A,#N/A,FALSE,"Sale 4";#N/A,#N/A,FALSE,"Sale 5";#N/A,#N/A,FALSE,"Sale 6";#N/A,#N/A,FALSE,"Sale 7";#N/A,#N/A,FALSE,"Sale 8";#N/A,#N/A,FALSE,"Sale 9";#N/A,#N/A,FALSE,"Sale 10";#N/A,#N/A,FALSE,"Sale 11";#N/A,#N/A,FALSE,"Sale 12"}</definedName>
    <definedName name="wrn.Print._.All._.Imp.._.Sales." localSheetId="19" hidden="1">{#N/A,#N/A,FALSE,"Sale 1";#N/A,#N/A,FALSE,"Sale 2";#N/A,#N/A,FALSE,"Sale 3";#N/A,#N/A,FALSE,"Sale 4";#N/A,#N/A,FALSE,"Sale 5";#N/A,#N/A,FALSE,"Sale 6";#N/A,#N/A,FALSE,"Sale 7";#N/A,#N/A,FALSE,"Sale 8";#N/A,#N/A,FALSE,"Sale 9";#N/A,#N/A,FALSE,"Sale 10";#N/A,#N/A,FALSE,"Sale 11";#N/A,#N/A,FALSE,"Sale 12"}</definedName>
    <definedName name="wrn.Print._.All._.Imp.._.Sales." hidden="1">{#N/A,#N/A,FALSE,"Sale 1";#N/A,#N/A,FALSE,"Sale 2";#N/A,#N/A,FALSE,"Sale 3";#N/A,#N/A,FALSE,"Sale 4";#N/A,#N/A,FALSE,"Sale 5";#N/A,#N/A,FALSE,"Sale 6";#N/A,#N/A,FALSE,"Sale 7";#N/A,#N/A,FALSE,"Sale 8";#N/A,#N/A,FALSE,"Sale 9";#N/A,#N/A,FALSE,"Sale 10";#N/A,#N/A,FALSE,"Sale 11";#N/A,#N/A,FALSE,"Sale 12"}</definedName>
    <definedName name="wrn.Print._.All._.Pages."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 localSheetId="19" hidden="1">{"LBO Summary",#N/A,FALSE,"Summary";"Income Statement",#N/A,FALSE,"Model";"Cash Flow",#N/A,FALSE,"Model";"Balance Sheet",#N/A,FALSE,"Model";"Working Capital",#N/A,FALSE,"Model";"Pro Forma Balance Sheets",#N/A,FALSE,"PFBS";"Debt Balances",#N/A,FALSE,"Model";"Fee Schedules",#N/A,FALSE,"Model"}</definedName>
    <definedName name="wrn.Print._.All._.Pages."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9"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_1" hidden="1">{"LBO Summary",#N/A,FALSE,"Summary";"Income Statement",#N/A,FALSE,"Model";"Cash Flow",#N/A,FALSE,"Model";"Balance Sheet",#N/A,FALSE,"Model";"Working Capital",#N/A,FALSE,"Model";"Pro Forma Balance Sheets",#N/A,FALSE,"PFBS";"Debt Balances",#N/A,FALSE,"Model";"Fee Schedules",#N/A,FALSE,"Model"}</definedName>
    <definedName name="wrn.Print._.All._.Rent._.Comps." localSheetId="18" hidden="1">{#N/A,#N/A,FALSE,"Rent 1";#N/A,#N/A,FALSE,"Rent 2";#N/A,#N/A,FALSE,"Rent 3";#N/A,#N/A,FALSE,"Rent 4";#N/A,#N/A,FALSE,"Rent 5";#N/A,#N/A,FALSE,"Rent 6";#N/A,#N/A,FALSE,"Rent 7";#N/A,#N/A,FALSE,"Rent 8";#N/A,#N/A,FALSE,"Rent 9";#N/A,#N/A,FALSE,"Rent 10"}</definedName>
    <definedName name="wrn.Print._.All._.Rent._.Comps." localSheetId="19" hidden="1">{#N/A,#N/A,FALSE,"Rent 1";#N/A,#N/A,FALSE,"Rent 2";#N/A,#N/A,FALSE,"Rent 3";#N/A,#N/A,FALSE,"Rent 4";#N/A,#N/A,FALSE,"Rent 5";#N/A,#N/A,FALSE,"Rent 6";#N/A,#N/A,FALSE,"Rent 7";#N/A,#N/A,FALSE,"Rent 8";#N/A,#N/A,FALSE,"Rent 9";#N/A,#N/A,FALSE,"Rent 10"}</definedName>
    <definedName name="wrn.Print._.All._.Rent._.Comps." hidden="1">{#N/A,#N/A,FALSE,"Rent 1";#N/A,#N/A,FALSE,"Rent 2";#N/A,#N/A,FALSE,"Rent 3";#N/A,#N/A,FALSE,"Rent 4";#N/A,#N/A,FALSE,"Rent 5";#N/A,#N/A,FALSE,"Rent 6";#N/A,#N/A,FALSE,"Rent 7";#N/A,#N/A,FALSE,"Rent 8";#N/A,#N/A,FALSE,"Rent 9";#N/A,#N/A,FALSE,"Rent 10"}</definedName>
    <definedName name="wrn.Print._.All._.Report._.Pages." localSheetId="18"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Pages." localSheetId="19"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Pages."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Sheets." localSheetId="18"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Report._.Sheets." localSheetId="19"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Report._.Sheets."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sheets." localSheetId="18" hidden="1">{"summary",#N/A,FALSE,"Valuation Analysis";"assumptions1",#N/A,FALSE,"Valuation Analysis";"assumptions2",#N/A,FALSE,"Valuation Analysis"}</definedName>
    <definedName name="wrn.print._.all._.sheets." localSheetId="19" hidden="1">{"summary",#N/A,FALSE,"Valuation Analysis";"assumptions1",#N/A,FALSE,"Valuation Analysis";"assumptions2",#N/A,FALSE,"Valuation Analysis"}</definedName>
    <definedName name="wrn.print._.all._.sheets." localSheetId="20"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_.sheets._1" localSheetId="18" hidden="1">{"summary",#N/A,FALSE,"Valuation Analysis";"assumptions1",#N/A,FALSE,"Valuation Analysis";"assumptions2",#N/A,FALSE,"Valuation Analysis"}</definedName>
    <definedName name="wrn.print._.all._.sheets._1" localSheetId="19" hidden="1">{"summary",#N/A,FALSE,"Valuation Analysis";"assumptions1",#N/A,FALSE,"Valuation Analysis";"assumptions2",#N/A,FALSE,"Valuation Analysis"}</definedName>
    <definedName name="wrn.print._.all._.sheets._1" localSheetId="20" hidden="1">{"summary",#N/A,FALSE,"Valuation Analysis";"assumptions1",#N/A,FALSE,"Valuation Analysis";"assumptions2",#N/A,FALSE,"Valuation Analysis"}</definedName>
    <definedName name="wrn.print._.all._.sheets._1" hidden="1">{"summary",#N/A,FALSE,"Valuation Analysis";"assumptions1",#N/A,FALSE,"Valuation Analysis";"assumptions2",#N/A,FALSE,"Valuation Analysis"}</definedName>
    <definedName name="wrn.PRINT._.ALL._1" localSheetId="18" hidden="1">{"balsheet",#N/A,FALSE,"INCOME";"TB3",#N/A,FALSE,"INCOME";"TAJE",#N/A,FALSE,"TAJE";"_200",#N/A,FALSE,"ALLOCATIONS";"_80_1",#N/A,FALSE,"ALLOCATIONS";"_80_2",#N/A,FALSE,"ALLOCATIONS";"_80_3",#N/A,FALSE,"ALLOCATIONS";"_80_4",#N/A,FALSE,"ALLOCATIONS";"_80_5",#N/A,FALSE,"ALLOCATIONS"}</definedName>
    <definedName name="wrn.PRINT._.ALL._1" localSheetId="19" hidden="1">{"balsheet",#N/A,FALSE,"INCOME";"TB3",#N/A,FALSE,"INCOME";"TAJE",#N/A,FALSE,"TAJE";"_200",#N/A,FALSE,"ALLOCATIONS";"_80_1",#N/A,FALSE,"ALLOCATIONS";"_80_2",#N/A,FALSE,"ALLOCATIONS";"_80_3",#N/A,FALSE,"ALLOCATIONS";"_80_4",#N/A,FALSE,"ALLOCATIONS";"_80_5",#N/A,FALSE,"ALLOCATIONS"}</definedName>
    <definedName name="wrn.PRINT._.ALL._1" hidden="1">{"balsheet",#N/A,FALSE,"INCOME";"TB3",#N/A,FALSE,"INCOME";"TAJE",#N/A,FALSE,"TAJE";"_200",#N/A,FALSE,"ALLOCATIONS";"_80_1",#N/A,FALSE,"ALLOCATIONS";"_80_2",#N/A,FALSE,"ALLOCATIONS";"_80_3",#N/A,FALSE,"ALLOCATIONS";"_80_4",#N/A,FALSE,"ALLOCATIONS";"_80_5",#N/A,FALSE,"ALLOCATIONS"}</definedName>
    <definedName name="wrn.PRINT._.ALL._2" localSheetId="18" hidden="1">{"balsheet",#N/A,FALSE,"INCOME";"TB3",#N/A,FALSE,"INCOME";"TAJE",#N/A,FALSE,"TAJE";"_200",#N/A,FALSE,"ALLOCATIONS";"_80_1",#N/A,FALSE,"ALLOCATIONS";"_80_2",#N/A,FALSE,"ALLOCATIONS";"_80_3",#N/A,FALSE,"ALLOCATIONS";"_80_4",#N/A,FALSE,"ALLOCATIONS";"_80_5",#N/A,FALSE,"ALLOCATIONS"}</definedName>
    <definedName name="wrn.PRINT._.ALL._2" localSheetId="19" hidden="1">{"balsheet",#N/A,FALSE,"INCOME";"TB3",#N/A,FALSE,"INCOME";"TAJE",#N/A,FALSE,"TAJE";"_200",#N/A,FALSE,"ALLOCATIONS";"_80_1",#N/A,FALSE,"ALLOCATIONS";"_80_2",#N/A,FALSE,"ALLOCATIONS";"_80_3",#N/A,FALSE,"ALLOCATIONS";"_80_4",#N/A,FALSE,"ALLOCATIONS";"_80_5",#N/A,FALSE,"ALLOCATIONS"}</definedName>
    <definedName name="wrn.PRINT._.ALL._2" hidden="1">{"balsheet",#N/A,FALSE,"INCOME";"TB3",#N/A,FALSE,"INCOME";"TAJE",#N/A,FALSE,"TAJE";"_200",#N/A,FALSE,"ALLOCATIONS";"_80_1",#N/A,FALSE,"ALLOCATIONS";"_80_2",#N/A,FALSE,"ALLOCATIONS";"_80_3",#N/A,FALSE,"ALLOCATIONS";"_80_4",#N/A,FALSE,"ALLOCATIONS";"_80_5",#N/A,FALSE,"ALLOCATIONS"}</definedName>
    <definedName name="wrn.PRINT._.ALL._3" localSheetId="18" hidden="1">{"balsheet",#N/A,FALSE,"INCOME";"TB3",#N/A,FALSE,"INCOME";"TAJE",#N/A,FALSE,"TAJE";"_200",#N/A,FALSE,"ALLOCATIONS";"_80_1",#N/A,FALSE,"ALLOCATIONS";"_80_2",#N/A,FALSE,"ALLOCATIONS";"_80_3",#N/A,FALSE,"ALLOCATIONS";"_80_4",#N/A,FALSE,"ALLOCATIONS";"_80_5",#N/A,FALSE,"ALLOCATIONS"}</definedName>
    <definedName name="wrn.PRINT._.ALL._3" localSheetId="19" hidden="1">{"balsheet",#N/A,FALSE,"INCOME";"TB3",#N/A,FALSE,"INCOME";"TAJE",#N/A,FALSE,"TAJE";"_200",#N/A,FALSE,"ALLOCATIONS";"_80_1",#N/A,FALSE,"ALLOCATIONS";"_80_2",#N/A,FALSE,"ALLOCATIONS";"_80_3",#N/A,FALSE,"ALLOCATIONS";"_80_4",#N/A,FALSE,"ALLOCATIONS";"_80_5",#N/A,FALSE,"ALLOCATIONS"}</definedName>
    <definedName name="wrn.PRINT._.ALL._3" hidden="1">{"balsheet",#N/A,FALSE,"INCOME";"TB3",#N/A,FALSE,"INCOME";"TAJE",#N/A,FALSE,"TAJE";"_200",#N/A,FALSE,"ALLOCATIONS";"_80_1",#N/A,FALSE,"ALLOCATIONS";"_80_2",#N/A,FALSE,"ALLOCATIONS";"_80_3",#N/A,FALSE,"ALLOCATIONS";"_80_4",#N/A,FALSE,"ALLOCATIONS";"_80_5",#N/A,FALSE,"ALLOCATIONS"}</definedName>
    <definedName name="wrn.Print._.Blank._.Exhibit." localSheetId="18" hidden="1">{"Extra 1",#N/A,FALSE,"Blank"}</definedName>
    <definedName name="wrn.Print._.Blank._.Exhibit." localSheetId="19" hidden="1">{"Extra 1",#N/A,FALSE,"Blank"}</definedName>
    <definedName name="wrn.Print._.Blank._.Exhibit." localSheetId="20" hidden="1">{"Extra 1",#N/A,FALSE,"Blank"}</definedName>
    <definedName name="wrn.Print._.Blank._.Exhibit." hidden="1">{"Extra 1",#N/A,FALSE,"Blank"}</definedName>
    <definedName name="wrn.Print._.Blank._.Exhibit._1" localSheetId="18" hidden="1">{"Extra 1",#N/A,FALSE,"Blank"}</definedName>
    <definedName name="wrn.Print._.Blank._.Exhibit._1" localSheetId="19" hidden="1">{"Extra 1",#N/A,FALSE,"Blank"}</definedName>
    <definedName name="wrn.Print._.Blank._.Exhibit._1" localSheetId="20" hidden="1">{"Extra 1",#N/A,FALSE,"Blank"}</definedName>
    <definedName name="wrn.Print._.Blank._.Exhibit._1" hidden="1">{"Extra 1",#N/A,FALSE,"Blank"}</definedName>
    <definedName name="wrn.Print._.BS._.Exhibits." localSheetId="18" hidden="1">{"BS Dollar",#N/A,FALSE,"BS";"BS CS",#N/A,FALSE,"BS"}</definedName>
    <definedName name="wrn.Print._.BS._.Exhibits." localSheetId="19" hidden="1">{"BS Dollar",#N/A,FALSE,"BS";"BS CS",#N/A,FALSE,"BS"}</definedName>
    <definedName name="wrn.Print._.BS._.Exhibits." localSheetId="20" hidden="1">{"BS Dollar",#N/A,FALSE,"BS";"BS CS",#N/A,FALSE,"BS"}</definedName>
    <definedName name="wrn.Print._.BS._.Exhibits." hidden="1">{"BS Dollar",#N/A,FALSE,"BS";"BS CS",#N/A,FALSE,"BS"}</definedName>
    <definedName name="wrn.Print._.BS._.Exhibits._1" localSheetId="18" hidden="1">{"BS Dollar",#N/A,FALSE,"BS";"BS CS",#N/A,FALSE,"BS"}</definedName>
    <definedName name="wrn.Print._.BS._.Exhibits._1" localSheetId="19" hidden="1">{"BS Dollar",#N/A,FALSE,"BS";"BS CS",#N/A,FALSE,"BS"}</definedName>
    <definedName name="wrn.Print._.BS._.Exhibits._1" localSheetId="20" hidden="1">{"BS Dollar",#N/A,FALSE,"BS";"BS CS",#N/A,FALSE,"BS"}</definedName>
    <definedName name="wrn.Print._.BS._.Exhibits._1" hidden="1">{"BS Dollar",#N/A,FALSE,"BS";"BS CS",#N/A,FALSE,"BS"}</definedName>
    <definedName name="wrn.Print._.CF._.Exhibit." localSheetId="18" hidden="1">{"CF Dollar",#N/A,FALSE,"CF"}</definedName>
    <definedName name="wrn.Print._.CF._.Exhibit." localSheetId="19" hidden="1">{"CF Dollar",#N/A,FALSE,"CF"}</definedName>
    <definedName name="wrn.Print._.CF._.Exhibit." localSheetId="20" hidden="1">{"CF Dollar",#N/A,FALSE,"CF"}</definedName>
    <definedName name="wrn.Print._.CF._.Exhibit." hidden="1">{"CF Dollar",#N/A,FALSE,"CF"}</definedName>
    <definedName name="wrn.Print._.CF._.Exhibit._1" localSheetId="18" hidden="1">{"CF Dollar",#N/A,FALSE,"CF"}</definedName>
    <definedName name="wrn.Print._.CF._.Exhibit._1" localSheetId="19" hidden="1">{"CF Dollar",#N/A,FALSE,"CF"}</definedName>
    <definedName name="wrn.Print._.CF._.Exhibit._1" localSheetId="20" hidden="1">{"CF Dollar",#N/A,FALSE,"CF"}</definedName>
    <definedName name="wrn.Print._.CF._.Exhibit._1" hidden="1">{"CF Dollar",#N/A,FALSE,"CF"}</definedName>
    <definedName name="wrn.Print._.Documents." localSheetId="18" hidden="1">{#N/A,#N/A,TRUE,"Cover Page";#N/A,#N/A,TRUE,"Executive Summary";#N/A,#N/A,TRUE,"Photos";#N/A,#N/A,TRUE,"Area Map";#N/A,#N/A,TRUE,"Descriptions";#N/A,#N/A,TRUE,"SitePlan";#N/A,#N/A,TRUE,"Land Grid";#N/A,#N/A,TRUE,"Land Sales Map";#N/A,#N/A,TRUE,"Cost Approach Schedule";#N/A,#N/A,TRUE,"Certification"}</definedName>
    <definedName name="wrn.Print._.Documents." localSheetId="19" hidden="1">{#N/A,#N/A,TRUE,"Cover Page";#N/A,#N/A,TRUE,"Executive Summary";#N/A,#N/A,TRUE,"Photos";#N/A,#N/A,TRUE,"Area Map";#N/A,#N/A,TRUE,"Descriptions";#N/A,#N/A,TRUE,"SitePlan";#N/A,#N/A,TRUE,"Land Grid";#N/A,#N/A,TRUE,"Land Sales Map";#N/A,#N/A,TRUE,"Cost Approach Schedule";#N/A,#N/A,TRUE,"Certification"}</definedName>
    <definedName name="wrn.Print._.Documents." hidden="1">{#N/A,#N/A,TRUE,"Cover Page";#N/A,#N/A,TRUE,"Executive Summary";#N/A,#N/A,TRUE,"Photos";#N/A,#N/A,TRUE,"Area Map";#N/A,#N/A,TRUE,"Descriptions";#N/A,#N/A,TRUE,"SitePlan";#N/A,#N/A,TRUE,"Land Grid";#N/A,#N/A,TRUE,"Land Sales Map";#N/A,#N/A,TRUE,"Cost Approach Schedule";#N/A,#N/A,TRUE,"Certification"}</definedName>
    <definedName name="wrn.Print._.Full._.Format." localSheetId="18" hidden="1">{#N/A,#N/A,FALSE,"Assumptions";"Model",#N/A,FALSE,"MDU";#N/A,#N/A,FALSE,"Notes"}</definedName>
    <definedName name="wrn.Print._.Full._.Format." localSheetId="19" hidden="1">{#N/A,#N/A,FALSE,"Assumptions";"Model",#N/A,FALSE,"MDU";#N/A,#N/A,FALSE,"Notes"}</definedName>
    <definedName name="wrn.Print._.Full._.Format." hidden="1">{#N/A,#N/A,FALSE,"Assumptions";"Model",#N/A,FALSE,"MDU";#N/A,#N/A,FALSE,"Notes"}</definedName>
    <definedName name="wrn.print._.graphs." localSheetId="18" hidden="1">{"cap_structure",#N/A,FALSE,"Graph-Mkt Cap";"price",#N/A,FALSE,"Graph-Price";"ebit",#N/A,FALSE,"Graph-EBITDA";"ebitda",#N/A,FALSE,"Graph-EBITDA"}</definedName>
    <definedName name="wrn.print._.graphs." localSheetId="19" hidden="1">{"cap_structure",#N/A,FALSE,"Graph-Mkt Cap";"price",#N/A,FALSE,"Graph-Price";"ebit",#N/A,FALSE,"Graph-EBITDA";"ebitda",#N/A,FALSE,"Graph-EBITDA"}</definedName>
    <definedName name="wrn.print._.graphs." localSheetId="2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18" hidden="1">{"cap_structure",#N/A,FALSE,"Graph-Mkt Cap";"price",#N/A,FALSE,"Graph-Price";"ebit",#N/A,FALSE,"Graph-EBITDA";"ebitda",#N/A,FALSE,"Graph-EBITDA"}</definedName>
    <definedName name="wrn.print._.graphs._1" localSheetId="19" hidden="1">{"cap_structure",#N/A,FALSE,"Graph-Mkt Cap";"price",#N/A,FALSE,"Graph-Price";"ebit",#N/A,FALSE,"Graph-EBITDA";"ebitda",#N/A,FALSE,"Graph-EBITDA"}</definedName>
    <definedName name="wrn.print._.graphs._1" localSheetId="20"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Improved._.Sales." localSheetId="18" hidden="1">{#N/A,#N/A,FALSE,"Sale 1";#N/A,#N/A,FALSE,"Sale 2";#N/A,#N/A,FALSE,"Sale 3";#N/A,#N/A,FALSE,"Sale 4";#N/A,#N/A,FALSE,"Sale 5";#N/A,#N/A,FALSE,"Sale 6";#N/A,#N/A,FALSE,"Sale 7";#N/A,#N/A,FALSE,"Sale 8";#N/A,#N/A,FALSE,"Sale 9";#N/A,#N/A,FALSE,"Sale 10";#N/A,#N/A,FALSE,"Sale 11";#N/A,#N/A,FALSE,"Sale 12"}</definedName>
    <definedName name="wrn.Print._.Improved._.Sales." localSheetId="19" hidden="1">{#N/A,#N/A,FALSE,"Sale 1";#N/A,#N/A,FALSE,"Sale 2";#N/A,#N/A,FALSE,"Sale 3";#N/A,#N/A,FALSE,"Sale 4";#N/A,#N/A,FALSE,"Sale 5";#N/A,#N/A,FALSE,"Sale 6";#N/A,#N/A,FALSE,"Sale 7";#N/A,#N/A,FALSE,"Sale 8";#N/A,#N/A,FALSE,"Sale 9";#N/A,#N/A,FALSE,"Sale 10";#N/A,#N/A,FALSE,"Sale 11";#N/A,#N/A,FALSE,"Sale 12"}</definedName>
    <definedName name="wrn.Print._.Improved._.Sales." hidden="1">{#N/A,#N/A,FALSE,"Sale 1";#N/A,#N/A,FALSE,"Sale 2";#N/A,#N/A,FALSE,"Sale 3";#N/A,#N/A,FALSE,"Sale 4";#N/A,#N/A,FALSE,"Sale 5";#N/A,#N/A,FALSE,"Sale 6";#N/A,#N/A,FALSE,"Sale 7";#N/A,#N/A,FALSE,"Sale 8";#N/A,#N/A,FALSE,"Sale 9";#N/A,#N/A,FALSE,"Sale 10";#N/A,#N/A,FALSE,"Sale 11";#N/A,#N/A,FALSE,"Sale 12"}</definedName>
    <definedName name="wrn.Print._.IS._.Exhibits." localSheetId="18" hidden="1">{"Inc Stmt Dollar",#N/A,FALSE,"IS";"Inc Stmt CS",#N/A,FALSE,"IS"}</definedName>
    <definedName name="wrn.Print._.IS._.Exhibits." localSheetId="19" hidden="1">{"Inc Stmt Dollar",#N/A,FALSE,"IS";"Inc Stmt CS",#N/A,FALSE,"IS"}</definedName>
    <definedName name="wrn.Print._.IS._.Exhibits." localSheetId="20" hidden="1">{"Inc Stmt Dollar",#N/A,FALSE,"IS";"Inc Stmt CS",#N/A,FALSE,"IS"}</definedName>
    <definedName name="wrn.Print._.IS._.Exhibits." hidden="1">{"Inc Stmt Dollar",#N/A,FALSE,"IS";"Inc Stmt CS",#N/A,FALSE,"IS"}</definedName>
    <definedName name="wrn.Print._.IS._.Exhibits._1" localSheetId="18" hidden="1">{"Inc Stmt Dollar",#N/A,FALSE,"IS";"Inc Stmt CS",#N/A,FALSE,"IS"}</definedName>
    <definedName name="wrn.Print._.IS._.Exhibits._1" localSheetId="19" hidden="1">{"Inc Stmt Dollar",#N/A,FALSE,"IS";"Inc Stmt CS",#N/A,FALSE,"IS"}</definedName>
    <definedName name="wrn.Print._.IS._.Exhibits._1" localSheetId="20" hidden="1">{"Inc Stmt Dollar",#N/A,FALSE,"IS";"Inc Stmt CS",#N/A,FALSE,"IS"}</definedName>
    <definedName name="wrn.Print._.IS._.Exhibits._1" hidden="1">{"Inc Stmt Dollar",#N/A,FALSE,"IS";"Inc Stmt CS",#N/A,FALSE,"IS"}</definedName>
    <definedName name="wrn.Print._.PNL._.Download." localSheetId="18" hidden="1">{"PNLProjDL",#N/A,FALSE,"PROJCO";"PNLParDL",#N/A,FALSE,"Parent"}</definedName>
    <definedName name="wrn.Print._.PNL._.Download." localSheetId="19" hidden="1">{"PNLProjDL",#N/A,FALSE,"PROJCO";"PNLParDL",#N/A,FALSE,"Parent"}</definedName>
    <definedName name="wrn.Print._.PNL._.Download." localSheetId="20" hidden="1">{"PNLProjDL",#N/A,FALSE,"PROJCO";"PNLParDL",#N/A,FALSE,"Parent"}</definedName>
    <definedName name="wrn.Print._.PNL._.Download." hidden="1">{"PNLProjDL",#N/A,FALSE,"PROJCO";"PNLParDL",#N/A,FALSE,"Parent"}</definedName>
    <definedName name="wrn.Print._.PNL._.Download._1" localSheetId="18" hidden="1">{"PNLProjDL",#N/A,FALSE,"PROJCO";"PNLParDL",#N/A,FALSE,"Parent"}</definedName>
    <definedName name="wrn.Print._.PNL._.Download._1" localSheetId="19" hidden="1">{"PNLProjDL",#N/A,FALSE,"PROJCO";"PNLParDL",#N/A,FALSE,"Parent"}</definedName>
    <definedName name="wrn.Print._.PNL._.Download._1" localSheetId="20" hidden="1">{"PNLProjDL",#N/A,FALSE,"PROJCO";"PNLParDL",#N/A,FALSE,"Parent"}</definedName>
    <definedName name="wrn.Print._.PNL._.Download._1" hidden="1">{"PNLProjDL",#N/A,FALSE,"PROJCO";"PNLParDL",#N/A,FALSE,"Parent"}</definedName>
    <definedName name="wrn.Print._.Ratio._.Exhibits." localSheetId="18" hidden="1">{"Ratio No.1",#N/A,FALSE,"Ratio";"Ratio No.2",#N/A,FALSE,"Ratio"}</definedName>
    <definedName name="wrn.Print._.Ratio._.Exhibits." localSheetId="19" hidden="1">{"Ratio No.1",#N/A,FALSE,"Ratio";"Ratio No.2",#N/A,FALSE,"Ratio"}</definedName>
    <definedName name="wrn.Print._.Ratio._.Exhibits." localSheetId="20" hidden="1">{"Ratio No.1",#N/A,FALSE,"Ratio";"Ratio No.2",#N/A,FALSE,"Ratio"}</definedName>
    <definedName name="wrn.Print._.Ratio._.Exhibits." hidden="1">{"Ratio No.1",#N/A,FALSE,"Ratio";"Ratio No.2",#N/A,FALSE,"Ratio"}</definedName>
    <definedName name="wrn.Print._.Ratio._.Exhibits._1" localSheetId="18" hidden="1">{"Ratio No.1",#N/A,FALSE,"Ratio";"Ratio No.2",#N/A,FALSE,"Ratio"}</definedName>
    <definedName name="wrn.Print._.Ratio._.Exhibits._1" localSheetId="19" hidden="1">{"Ratio No.1",#N/A,FALSE,"Ratio";"Ratio No.2",#N/A,FALSE,"Ratio"}</definedName>
    <definedName name="wrn.Print._.Ratio._.Exhibits._1" localSheetId="20" hidden="1">{"Ratio No.1",#N/A,FALSE,"Ratio";"Ratio No.2",#N/A,FALSE,"Ratio"}</definedName>
    <definedName name="wrn.Print._.Ratio._.Exhibits._1" hidden="1">{"Ratio No.1",#N/A,FALSE,"Ratio";"Ratio No.2",#N/A,FALSE,"Ratio"}</definedName>
    <definedName name="wrn.print._.raw._.data._.entry." localSheetId="18" hidden="1">{"inputs raw data",#N/A,TRUE,"INPUT"}</definedName>
    <definedName name="wrn.print._.raw._.data._.entry." localSheetId="19" hidden="1">{"inputs raw data",#N/A,TRUE,"INPUT"}</definedName>
    <definedName name="wrn.print._.raw._.data._.entry." localSheetId="20" hidden="1">{"inputs raw data",#N/A,TRUE,"INPUT"}</definedName>
    <definedName name="wrn.print._.raw._.data._.entry." hidden="1">{"inputs raw data",#N/A,TRUE,"INPUT"}</definedName>
    <definedName name="wrn.print._.raw._.data._.entry._1" localSheetId="18" hidden="1">{"inputs raw data",#N/A,TRUE,"INPUT"}</definedName>
    <definedName name="wrn.print._.raw._.data._.entry._1" localSheetId="19" hidden="1">{"inputs raw data",#N/A,TRUE,"INPUT"}</definedName>
    <definedName name="wrn.print._.raw._.data._.entry._1" localSheetId="20" hidden="1">{"inputs raw data",#N/A,TRUE,"INPUT"}</definedName>
    <definedName name="wrn.print._.raw._.data._.entry._1" hidden="1">{"inputs raw data",#N/A,TRUE,"INPUT"}</definedName>
    <definedName name="wrn.Print._.Rent._.Comps." localSheetId="18" hidden="1">{#N/A,#N/A,FALSE,"Rent 1";#N/A,#N/A,FALSE,"Rent 2";#N/A,#N/A,FALSE,"Rent 3";#N/A,#N/A,FALSE,"Rent 4";#N/A,#N/A,FALSE,"Rent 5";#N/A,#N/A,FALSE,"Rent 6";#N/A,#N/A,FALSE,"Rent 7";#N/A,#N/A,FALSE,"Rent 8"}</definedName>
    <definedName name="wrn.Print._.Rent._.Comps." localSheetId="19" hidden="1">{#N/A,#N/A,FALSE,"Rent 1";#N/A,#N/A,FALSE,"Rent 2";#N/A,#N/A,FALSE,"Rent 3";#N/A,#N/A,FALSE,"Rent 4";#N/A,#N/A,FALSE,"Rent 5";#N/A,#N/A,FALSE,"Rent 6";#N/A,#N/A,FALSE,"Rent 7";#N/A,#N/A,FALSE,"Rent 8"}</definedName>
    <definedName name="wrn.Print._.Rent._.Comps." hidden="1">{#N/A,#N/A,FALSE,"Rent 1";#N/A,#N/A,FALSE,"Rent 2";#N/A,#N/A,FALSE,"Rent 3";#N/A,#N/A,FALSE,"Rent 4";#N/A,#N/A,FALSE,"Rent 5";#N/A,#N/A,FALSE,"Rent 6";#N/A,#N/A,FALSE,"Rent 7";#N/A,#N/A,FALSE,"Rent 8"}</definedName>
    <definedName name="wrn.Print._.Report." localSheetId="18"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Report." localSheetId="19"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Report."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summary._.sheets." localSheetId="18" hidden="1">{"summary1",#N/A,TRUE,"Comps";"summary2",#N/A,TRUE,"Comps";"summary3",#N/A,TRUE,"Comps"}</definedName>
    <definedName name="wrn.print._.summary._.sheets." localSheetId="19" hidden="1">{"summary1",#N/A,TRUE,"Comps";"summary2",#N/A,TRUE,"Comps";"summary3",#N/A,TRUE,"Comps"}</definedName>
    <definedName name="wrn.print._.summary._.sheets." localSheetId="20" hidden="1">{"summary1",#N/A,TRUE,"Comps";"summary2",#N/A,TRUE,"Comps";"summary3",#N/A,TRUE,"Comps"}</definedName>
    <definedName name="wrn.print._.summary._.sheets." hidden="1">{"summary1",#N/A,TRUE,"Comps";"summary2",#N/A,TRUE,"Comps";"summary3",#N/A,TRUE,"Comps"}</definedName>
    <definedName name="wrn.print._.summary._.sheets._1" localSheetId="18" hidden="1">{"summary1",#N/A,TRUE,"Comps";"summary2",#N/A,TRUE,"Comps";"summary3",#N/A,TRUE,"Comps"}</definedName>
    <definedName name="wrn.print._.summary._.sheets._1" localSheetId="19" hidden="1">{"summary1",#N/A,TRUE,"Comps";"summary2",#N/A,TRUE,"Comps";"summary3",#N/A,TRUE,"Comps"}</definedName>
    <definedName name="wrn.print._.summary._.sheets._1" localSheetId="20" hidden="1">{"summary1",#N/A,TRUE,"Comps";"summary2",#N/A,TRUE,"Comps";"summary3",#N/A,TRUE,"Comps"}</definedName>
    <definedName name="wrn.print._.summary._.sheets._1" hidden="1">{"summary1",#N/A,TRUE,"Comps";"summary2",#N/A,TRUE,"Comps";"summary3",#N/A,TRUE,"Comps"}</definedName>
    <definedName name="wrn.print._.summary._.sheets.2" localSheetId="18" hidden="1">{"summary1",#N/A,TRUE;"Comps","summary2",#N/A;TRUE,"Comps","summary3";#N/A,TRUE,"Comps"}</definedName>
    <definedName name="wrn.print._.summary._.sheets.2" localSheetId="19" hidden="1">{"summary1",#N/A,TRUE;"Comps","summary2",#N/A;TRUE,"Comps","summary3";#N/A,TRUE,"Comps"}</definedName>
    <definedName name="wrn.print._.summary._.sheets.2" hidden="1">{"summary1",#N/A,TRUE;"Comps","summary2",#N/A;TRUE,"Comps","summary3";#N/A,TRUE,"Comps"}</definedName>
    <definedName name="wrn.print._1" localSheetId="18" hidden="1">{#N/A,#N/A,FALSE,"Inv. in cons subs";#N/A,#N/A,FALSE,"Intercomp.";#N/A,#N/A,FALSE,"Common Stock";#N/A,#N/A,FALSE,"Beg. or year re";#N/A,#N/A,FALSE,"Inv. NC sub-undist"}</definedName>
    <definedName name="wrn.print._1" localSheetId="19" hidden="1">{#N/A,#N/A,FALSE,"Inv. in cons subs";#N/A,#N/A,FALSE,"Intercomp.";#N/A,#N/A,FALSE,"Common Stock";#N/A,#N/A,FALSE,"Beg. or year re";#N/A,#N/A,FALSE,"Inv. NC sub-undist"}</definedName>
    <definedName name="wrn.print._1" localSheetId="20" hidden="1">{#N/A,#N/A,FALSE,"Inv. in cons subs";#N/A,#N/A,FALSE,"Intercomp.";#N/A,#N/A,FALSE,"Common Stock";#N/A,#N/A,FALSE,"Beg. or year re";#N/A,#N/A,FALSE,"Inv. NC sub-undist"}</definedName>
    <definedName name="wrn.print._1" hidden="1">{#N/A,#N/A,FALSE,"Inv. in cons subs";#N/A,#N/A,FALSE,"Intercomp.";#N/A,#N/A,FALSE,"Common Stock";#N/A,#N/A,FALSE,"Beg. or year re";#N/A,#N/A,FALSE,"Inv. NC sub-undist"}</definedName>
    <definedName name="wrn.Print_Buyer." localSheetId="18" hidden="1">{#N/A,"DR",FALSE,"increm pf",#N/A,"MAMSI";FALSE,"increm pf",#N/A,"MAXI",FALSE,"increm pf";#N/A,"PCAM",FALSE,"increm pf",#N/A,"PHSV";FALSE,"increm pf",#N/A,"SIE",FALSE,"increm pf"}</definedName>
    <definedName name="wrn.Print_Buyer." localSheetId="19"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Earnings_template._1" localSheetId="18" hidden="1">{"by_month",#N/A,TRUE,"template";"destec_month",#N/A,TRUE,"template";"by_quarter",#N/A,TRUE,"template";"destec_quarter",#N/A,TRUE,"template";"by_year",#N/A,TRUE,"template";"destec_annual",#N/A,TRUE,"template"}</definedName>
    <definedName name="wrn.Print_Earnings_template._1" localSheetId="19" hidden="1">{"by_month",#N/A,TRUE,"template";"destec_month",#N/A,TRUE,"template";"by_quarter",#N/A,TRUE,"template";"destec_quarter",#N/A,TRUE,"template";"by_year",#N/A,TRUE,"template";"destec_annual",#N/A,TRUE,"template"}</definedName>
    <definedName name="wrn.Print_Earnings_template._1" localSheetId="20" hidden="1">{"by_month",#N/A,TRUE,"template";"destec_month",#N/A,TRUE,"template";"by_quarter",#N/A,TRUE,"template";"destec_quarter",#N/A,TRUE,"template";"by_year",#N/A,TRUE,"template";"destec_annual",#N/A,TRUE,"template"}</definedName>
    <definedName name="wrn.Print_Earnings_template._1" hidden="1">{"by_month",#N/A,TRUE,"template";"destec_month",#N/A,TRUE,"template";"by_quarter",#N/A,TRUE,"template";"destec_quarter",#N/A,TRUE,"template";"by_year",#N/A,TRUE,"template";"destec_annual",#N/A,TRUE,"template"}</definedName>
    <definedName name="wrn.Print_Target."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hidden="1">{"var_page",#N/A,FALSE,"template"}</definedName>
    <definedName name="wrn.Print_Var_page._1" localSheetId="18" hidden="1">{"var_page",#N/A,FALSE,"template"}</definedName>
    <definedName name="wrn.Print_Var_page._1" localSheetId="19" hidden="1">{"var_page",#N/A,FALSE,"template"}</definedName>
    <definedName name="wrn.Print_Var_page._1" localSheetId="20" hidden="1">{"var_page",#N/A,FALSE,"template"}</definedName>
    <definedName name="wrn.Print_Var_page._1" hidden="1">{"var_page",#N/A,FALSE,"template"}</definedName>
    <definedName name="wrn.print_variance." localSheetId="18" hidden="1">{"var_report",#N/A,FALSE,"template"}</definedName>
    <definedName name="wrn.print_variance." localSheetId="19" hidden="1">{"var_report",#N/A,FALSE,"template"}</definedName>
    <definedName name="wrn.print_variance." localSheetId="20" hidden="1">{"var_report",#N/A,FALSE,"template"}</definedName>
    <definedName name="wrn.print_variance." hidden="1">{"var_report",#N/A,FALSE,"template"}</definedName>
    <definedName name="wrn.print_variance._1" localSheetId="18" hidden="1">{"var_report",#N/A,FALSE,"template"}</definedName>
    <definedName name="wrn.print_variance._1" localSheetId="19" hidden="1">{"var_report",#N/A,FALSE,"template"}</definedName>
    <definedName name="wrn.print_variance._1" localSheetId="20" hidden="1">{"var_report",#N/A,FALSE,"template"}</definedName>
    <definedName name="wrn.print_variance._1" hidden="1">{"var_report",#N/A,FALSE,"template"}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hidden="1">{"variance_page",#N/A,FALSE,"template"}</definedName>
    <definedName name="wrn.Print_Variance_Page._1" localSheetId="18" hidden="1">{"variance_page",#N/A,FALSE,"template"}</definedName>
    <definedName name="wrn.Print_Variance_Page._1" localSheetId="19" hidden="1">{"variance_page",#N/A,FALSE,"template"}</definedName>
    <definedName name="wrn.Print_Variance_Page._1" localSheetId="20" hidden="1">{"variance_page",#N/A,FALSE,"template"}</definedName>
    <definedName name="wrn.Print_Variance_Page._1" hidden="1">{"variance_page",#N/A,FALSE,"template"}</definedName>
    <definedName name="wrn.print1." localSheetId="18" hidden="1">{"assumption1",#N/A,FALSE,"Assumptions";"assumption2",#N/A,FALSE,"Assumptions";"assumption3",#N/A,FALSE,"Assumptions";"prod",#N/A,FALSE,"Financials";"prod2",#N/A,FALSE,"Financials";"pnl",#N/A,FALSE,"Financials";"pnl2",#N/A,FALSE,"Financials";"cash",#N/A,FALSE,"Financials";"cash2",#N/A,FALSE,"Financials"}</definedName>
    <definedName name="wrn.print1." localSheetId="19" hidden="1">{"assumption1",#N/A,FALSE,"Assumptions";"assumption2",#N/A,FALSE,"Assumptions";"assumption3",#N/A,FALSE,"Assumptions";"prod",#N/A,FALSE,"Financials";"prod2",#N/A,FALSE,"Financials";"pnl",#N/A,FALSE,"Financials";"pnl2",#N/A,FALSE,"Financials";"cash",#N/A,FALSE,"Financials";"cash2",#N/A,FALSE,"Financials"}</definedName>
    <definedName name="wrn.print1." localSheetId="20"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1._1" localSheetId="18" hidden="1">{"assumption1",#N/A,FALSE,"Assumptions";"assumption2",#N/A,FALSE,"Assumptions";"assumption3",#N/A,FALSE,"Assumptions";"prod",#N/A,FALSE,"Financials";"prod2",#N/A,FALSE,"Financials";"pnl",#N/A,FALSE,"Financials";"pnl2",#N/A,FALSE,"Financials";"cash",#N/A,FALSE,"Financials";"cash2",#N/A,FALSE,"Financials"}</definedName>
    <definedName name="wrn.print1._1" localSheetId="19" hidden="1">{"assumption1",#N/A,FALSE,"Assumptions";"assumption2",#N/A,FALSE,"Assumptions";"assumption3",#N/A,FALSE,"Assumptions";"prod",#N/A,FALSE,"Financials";"prod2",#N/A,FALSE,"Financials";"pnl",#N/A,FALSE,"Financials";"pnl2",#N/A,FALSE,"Financials";"cash",#N/A,FALSE,"Financials";"cash2",#N/A,FALSE,"Financials"}</definedName>
    <definedName name="wrn.print1._1" localSheetId="20" hidden="1">{"assumption1",#N/A,FALSE,"Assumptions";"assumption2",#N/A,FALSE,"Assumptions";"assumption3",#N/A,FALSE,"Assumptions";"prod",#N/A,FALSE,"Financials";"prod2",#N/A,FALSE,"Financials";"pnl",#N/A,FALSE,"Financials";"pnl2",#N/A,FALSE,"Financials";"cash",#N/A,FALSE,"Financials";"cash2",#N/A,FALSE,"Financials"}</definedName>
    <definedName name="wrn.print1._1" hidden="1">{"assumption1",#N/A,FALSE,"Assumptions";"assumption2",#N/A,FALSE,"Assumptions";"assumption3",#N/A,FALSE,"Assumptions";"prod",#N/A,FALSE,"Financials";"prod2",#N/A,FALSE,"Financials";"pnl",#N/A,FALSE,"Financials";"pnl2",#N/A,FALSE,"Financials";"cash",#N/A,FALSE,"Financials";"cash2",#N/A,FALSE,"Financials"}</definedName>
    <definedName name="wrn.print1._1_1" localSheetId="18" hidden="1">{"assumption1",#N/A,FALSE,"Assumptions";"assumption2",#N/A,FALSE,"Assumptions";"assumption3",#N/A,FALSE,"Assumptions";"prod",#N/A,FALSE,"Financials";"prod2",#N/A,FALSE,"Financials";"pnl",#N/A,FALSE,"Financials";"pnl2",#N/A,FALSE,"Financials";"cash",#N/A,FALSE,"Financials";"cash2",#N/A,FALSE,"Financials"}</definedName>
    <definedName name="wrn.print1._1_1" localSheetId="19" hidden="1">{"assumption1",#N/A,FALSE,"Assumptions";"assumption2",#N/A,FALSE,"Assumptions";"assumption3",#N/A,FALSE,"Assumptions";"prod",#N/A,FALSE,"Financials";"prod2",#N/A,FALSE,"Financials";"pnl",#N/A,FALSE,"Financials";"pnl2",#N/A,FALSE,"Financials";"cash",#N/A,FALSE,"Financials";"cash2",#N/A,FALSE,"Financials"}</definedName>
    <definedName name="wrn.print1._1_1" localSheetId="20" hidden="1">{"assumption1",#N/A,FALSE,"Assumptions";"assumption2",#N/A,FALSE,"Assumptions";"assumption3",#N/A,FALSE,"Assumptions";"prod",#N/A,FALSE,"Financials";"prod2",#N/A,FALSE,"Financials";"pnl",#N/A,FALSE,"Financials";"pnl2",#N/A,FALSE,"Financials";"cash",#N/A,FALSE,"Financials";"cash2",#N/A,FALSE,"Financials"}</definedName>
    <definedName name="wrn.print1._1_1" hidden="1">{"assumption1",#N/A,FALSE,"Assumptions";"assumption2",#N/A,FALSE,"Assumptions";"assumption3",#N/A,FALSE,"Assumptions";"prod",#N/A,FALSE,"Financials";"prod2",#N/A,FALSE,"Financials";"pnl",#N/A,FALSE,"Financials";"pnl2",#N/A,FALSE,"Financials";"cash",#N/A,FALSE,"Financials";"cash2",#N/A,FALSE,"Financials"}</definedName>
    <definedName name="wrn.print1._1_2" localSheetId="18" hidden="1">{"assumption1",#N/A,FALSE,"Assumptions";"assumption2",#N/A,FALSE,"Assumptions";"assumption3",#N/A,FALSE,"Assumptions";"prod",#N/A,FALSE,"Financials";"prod2",#N/A,FALSE,"Financials";"pnl",#N/A,FALSE,"Financials";"pnl2",#N/A,FALSE,"Financials";"cash",#N/A,FALSE,"Financials";"cash2",#N/A,FALSE,"Financials"}</definedName>
    <definedName name="wrn.print1._1_2" localSheetId="19" hidden="1">{"assumption1",#N/A,FALSE,"Assumptions";"assumption2",#N/A,FALSE,"Assumptions";"assumption3",#N/A,FALSE,"Assumptions";"prod",#N/A,FALSE,"Financials";"prod2",#N/A,FALSE,"Financials";"pnl",#N/A,FALSE,"Financials";"pnl2",#N/A,FALSE,"Financials";"cash",#N/A,FALSE,"Financials";"cash2",#N/A,FALSE,"Financials"}</definedName>
    <definedName name="wrn.print1._1_2" localSheetId="20" hidden="1">{"assumption1",#N/A,FALSE,"Assumptions";"assumption2",#N/A,FALSE,"Assumptions";"assumption3",#N/A,FALSE,"Assumptions";"prod",#N/A,FALSE,"Financials";"prod2",#N/A,FALSE,"Financials";"pnl",#N/A,FALSE,"Financials";"pnl2",#N/A,FALSE,"Financials";"cash",#N/A,FALSE,"Financials";"cash2",#N/A,FALSE,"Financials"}</definedName>
    <definedName name="wrn.print1._1_2" hidden="1">{"assumption1",#N/A,FALSE,"Assumptions";"assumption2",#N/A,FALSE,"Assumptions";"assumption3",#N/A,FALSE,"Assumptions";"prod",#N/A,FALSE,"Financials";"prod2",#N/A,FALSE,"Financials";"pnl",#N/A,FALSE,"Financials";"pnl2",#N/A,FALSE,"Financials";"cash",#N/A,FALSE,"Financials";"cash2",#N/A,FALSE,"Financials"}</definedName>
    <definedName name="wrn.print1._1_3" localSheetId="18" hidden="1">{"assumption1",#N/A,FALSE,"Assumptions";"assumption2",#N/A,FALSE,"Assumptions";"assumption3",#N/A,FALSE,"Assumptions";"prod",#N/A,FALSE,"Financials";"prod2",#N/A,FALSE,"Financials";"pnl",#N/A,FALSE,"Financials";"pnl2",#N/A,FALSE,"Financials";"cash",#N/A,FALSE,"Financials";"cash2",#N/A,FALSE,"Financials"}</definedName>
    <definedName name="wrn.print1._1_3" localSheetId="19" hidden="1">{"assumption1",#N/A,FALSE,"Assumptions";"assumption2",#N/A,FALSE,"Assumptions";"assumption3",#N/A,FALSE,"Assumptions";"prod",#N/A,FALSE,"Financials";"prod2",#N/A,FALSE,"Financials";"pnl",#N/A,FALSE,"Financials";"pnl2",#N/A,FALSE,"Financials";"cash",#N/A,FALSE,"Financials";"cash2",#N/A,FALSE,"Financials"}</definedName>
    <definedName name="wrn.print1._1_3" localSheetId="20" hidden="1">{"assumption1",#N/A,FALSE,"Assumptions";"assumption2",#N/A,FALSE,"Assumptions";"assumption3",#N/A,FALSE,"Assumptions";"prod",#N/A,FALSE,"Financials";"prod2",#N/A,FALSE,"Financials";"pnl",#N/A,FALSE,"Financials";"pnl2",#N/A,FALSE,"Financials";"cash",#N/A,FALSE,"Financials";"cash2",#N/A,FALSE,"Financials"}</definedName>
    <definedName name="wrn.print1._1_3" hidden="1">{"assumption1",#N/A,FALSE,"Assumptions";"assumption2",#N/A,FALSE,"Assumptions";"assumption3",#N/A,FALSE,"Assumptions";"prod",#N/A,FALSE,"Financials";"prod2",#N/A,FALSE,"Financials";"pnl",#N/A,FALSE,"Financials";"pnl2",#N/A,FALSE,"Financials";"cash",#N/A,FALSE,"Financials";"cash2",#N/A,FALSE,"Financials"}</definedName>
    <definedName name="wrn.print1._2" localSheetId="18" hidden="1">{"assumption1",#N/A,FALSE,"Assumptions";"assumption2",#N/A,FALSE,"Assumptions";"assumption3",#N/A,FALSE,"Assumptions";"prod",#N/A,FALSE,"Financials";"prod2",#N/A,FALSE,"Financials";"pnl",#N/A,FALSE,"Financials";"pnl2",#N/A,FALSE,"Financials";"cash",#N/A,FALSE,"Financials";"cash2",#N/A,FALSE,"Financials"}</definedName>
    <definedName name="wrn.print1._2" localSheetId="19" hidden="1">{"assumption1",#N/A,FALSE,"Assumptions";"assumption2",#N/A,FALSE,"Assumptions";"assumption3",#N/A,FALSE,"Assumptions";"prod",#N/A,FALSE,"Financials";"prod2",#N/A,FALSE,"Financials";"pnl",#N/A,FALSE,"Financials";"pnl2",#N/A,FALSE,"Financials";"cash",#N/A,FALSE,"Financials";"cash2",#N/A,FALSE,"Financials"}</definedName>
    <definedName name="wrn.print1._2" localSheetId="20" hidden="1">{"assumption1",#N/A,FALSE,"Assumptions";"assumption2",#N/A,FALSE,"Assumptions";"assumption3",#N/A,FALSE,"Assumptions";"prod",#N/A,FALSE,"Financials";"prod2",#N/A,FALSE,"Financials";"pnl",#N/A,FALSE,"Financials";"pnl2",#N/A,FALSE,"Financials";"cash",#N/A,FALSE,"Financials";"cash2",#N/A,FALSE,"Financials"}</definedName>
    <definedName name="wrn.print1._2" hidden="1">{"assumption1",#N/A,FALSE,"Assumptions";"assumption2",#N/A,FALSE,"Assumptions";"assumption3",#N/A,FALSE,"Assumptions";"prod",#N/A,FALSE,"Financials";"prod2",#N/A,FALSE,"Financials";"pnl",#N/A,FALSE,"Financials";"pnl2",#N/A,FALSE,"Financials";"cash",#N/A,FALSE,"Financials";"cash2",#N/A,FALSE,"Financials"}</definedName>
    <definedName name="wrn.print1._2_1" localSheetId="18" hidden="1">{"assumption1",#N/A,FALSE,"Assumptions";"assumption2",#N/A,FALSE,"Assumptions";"assumption3",#N/A,FALSE,"Assumptions";"prod",#N/A,FALSE,"Financials";"prod2",#N/A,FALSE,"Financials";"pnl",#N/A,FALSE,"Financials";"pnl2",#N/A,FALSE,"Financials";"cash",#N/A,FALSE,"Financials";"cash2",#N/A,FALSE,"Financials"}</definedName>
    <definedName name="wrn.print1._2_1" localSheetId="19" hidden="1">{"assumption1",#N/A,FALSE,"Assumptions";"assumption2",#N/A,FALSE,"Assumptions";"assumption3",#N/A,FALSE,"Assumptions";"prod",#N/A,FALSE,"Financials";"prod2",#N/A,FALSE,"Financials";"pnl",#N/A,FALSE,"Financials";"pnl2",#N/A,FALSE,"Financials";"cash",#N/A,FALSE,"Financials";"cash2",#N/A,FALSE,"Financials"}</definedName>
    <definedName name="wrn.print1._2_1" localSheetId="20" hidden="1">{"assumption1",#N/A,FALSE,"Assumptions";"assumption2",#N/A,FALSE,"Assumptions";"assumption3",#N/A,FALSE,"Assumptions";"prod",#N/A,FALSE,"Financials";"prod2",#N/A,FALSE,"Financials";"pnl",#N/A,FALSE,"Financials";"pnl2",#N/A,FALSE,"Financials";"cash",#N/A,FALSE,"Financials";"cash2",#N/A,FALSE,"Financials"}</definedName>
    <definedName name="wrn.print1._2_1" hidden="1">{"assumption1",#N/A,FALSE,"Assumptions";"assumption2",#N/A,FALSE,"Assumptions";"assumption3",#N/A,FALSE,"Assumptions";"prod",#N/A,FALSE,"Financials";"prod2",#N/A,FALSE,"Financials";"pnl",#N/A,FALSE,"Financials";"pnl2",#N/A,FALSE,"Financials";"cash",#N/A,FALSE,"Financials";"cash2",#N/A,FALSE,"Financials"}</definedName>
    <definedName name="wrn.print1._2_2" localSheetId="18" hidden="1">{"assumption1",#N/A,FALSE,"Assumptions";"assumption2",#N/A,FALSE,"Assumptions";"assumption3",#N/A,FALSE,"Assumptions";"prod",#N/A,FALSE,"Financials";"prod2",#N/A,FALSE,"Financials";"pnl",#N/A,FALSE,"Financials";"pnl2",#N/A,FALSE,"Financials";"cash",#N/A,FALSE,"Financials";"cash2",#N/A,FALSE,"Financials"}</definedName>
    <definedName name="wrn.print1._2_2" localSheetId="19" hidden="1">{"assumption1",#N/A,FALSE,"Assumptions";"assumption2",#N/A,FALSE,"Assumptions";"assumption3",#N/A,FALSE,"Assumptions";"prod",#N/A,FALSE,"Financials";"prod2",#N/A,FALSE,"Financials";"pnl",#N/A,FALSE,"Financials";"pnl2",#N/A,FALSE,"Financials";"cash",#N/A,FALSE,"Financials";"cash2",#N/A,FALSE,"Financials"}</definedName>
    <definedName name="wrn.print1._2_2" localSheetId="20" hidden="1">{"assumption1",#N/A,FALSE,"Assumptions";"assumption2",#N/A,FALSE,"Assumptions";"assumption3",#N/A,FALSE,"Assumptions";"prod",#N/A,FALSE,"Financials";"prod2",#N/A,FALSE,"Financials";"pnl",#N/A,FALSE,"Financials";"pnl2",#N/A,FALSE,"Financials";"cash",#N/A,FALSE,"Financials";"cash2",#N/A,FALSE,"Financials"}</definedName>
    <definedName name="wrn.print1._2_2" hidden="1">{"assumption1",#N/A,FALSE,"Assumptions";"assumption2",#N/A,FALSE,"Assumptions";"assumption3",#N/A,FALSE,"Assumptions";"prod",#N/A,FALSE,"Financials";"prod2",#N/A,FALSE,"Financials";"pnl",#N/A,FALSE,"Financials";"pnl2",#N/A,FALSE,"Financials";"cash",#N/A,FALSE,"Financials";"cash2",#N/A,FALSE,"Financials"}</definedName>
    <definedName name="wrn.print1._2_3" localSheetId="18" hidden="1">{"assumption1",#N/A,FALSE,"Assumptions";"assumption2",#N/A,FALSE,"Assumptions";"assumption3",#N/A,FALSE,"Assumptions";"prod",#N/A,FALSE,"Financials";"prod2",#N/A,FALSE,"Financials";"pnl",#N/A,FALSE,"Financials";"pnl2",#N/A,FALSE,"Financials";"cash",#N/A,FALSE,"Financials";"cash2",#N/A,FALSE,"Financials"}</definedName>
    <definedName name="wrn.print1._2_3" localSheetId="19" hidden="1">{"assumption1",#N/A,FALSE,"Assumptions";"assumption2",#N/A,FALSE,"Assumptions";"assumption3",#N/A,FALSE,"Assumptions";"prod",#N/A,FALSE,"Financials";"prod2",#N/A,FALSE,"Financials";"pnl",#N/A,FALSE,"Financials";"pnl2",#N/A,FALSE,"Financials";"cash",#N/A,FALSE,"Financials";"cash2",#N/A,FALSE,"Financials"}</definedName>
    <definedName name="wrn.print1._2_3" localSheetId="20" hidden="1">{"assumption1",#N/A,FALSE,"Assumptions";"assumption2",#N/A,FALSE,"Assumptions";"assumption3",#N/A,FALSE,"Assumptions";"prod",#N/A,FALSE,"Financials";"prod2",#N/A,FALSE,"Financials";"pnl",#N/A,FALSE,"Financials";"pnl2",#N/A,FALSE,"Financials";"cash",#N/A,FALSE,"Financials";"cash2",#N/A,FALSE,"Financials"}</definedName>
    <definedName name="wrn.print1._2_3" hidden="1">{"assumption1",#N/A,FALSE,"Assumptions";"assumption2",#N/A,FALSE,"Assumptions";"assumption3",#N/A,FALSE,"Assumptions";"prod",#N/A,FALSE,"Financials";"prod2",#N/A,FALSE,"Financials";"pnl",#N/A,FALSE,"Financials";"pnl2",#N/A,FALSE,"Financials";"cash",#N/A,FALSE,"Financials";"cash2",#N/A,FALSE,"Financials"}</definedName>
    <definedName name="wrn.print1._3" localSheetId="18" hidden="1">{"assumption1",#N/A,FALSE,"Assumptions";"assumption2",#N/A,FALSE,"Assumptions";"assumption3",#N/A,FALSE,"Assumptions";"prod",#N/A,FALSE,"Financials";"prod2",#N/A,FALSE,"Financials";"pnl",#N/A,FALSE,"Financials";"pnl2",#N/A,FALSE,"Financials";"cash",#N/A,FALSE,"Financials";"cash2",#N/A,FALSE,"Financials"}</definedName>
    <definedName name="wrn.print1._3" localSheetId="19" hidden="1">{"assumption1",#N/A,FALSE,"Assumptions";"assumption2",#N/A,FALSE,"Assumptions";"assumption3",#N/A,FALSE,"Assumptions";"prod",#N/A,FALSE,"Financials";"prod2",#N/A,FALSE,"Financials";"pnl",#N/A,FALSE,"Financials";"pnl2",#N/A,FALSE,"Financials";"cash",#N/A,FALSE,"Financials";"cash2",#N/A,FALSE,"Financials"}</definedName>
    <definedName name="wrn.print1._3" localSheetId="20" hidden="1">{"assumption1",#N/A,FALSE,"Assumptions";"assumption2",#N/A,FALSE,"Assumptions";"assumption3",#N/A,FALSE,"Assumptions";"prod",#N/A,FALSE,"Financials";"prod2",#N/A,FALSE,"Financials";"pnl",#N/A,FALSE,"Financials";"pnl2",#N/A,FALSE,"Financials";"cash",#N/A,FALSE,"Financials";"cash2",#N/A,FALSE,"Financials"}</definedName>
    <definedName name="wrn.print1._3" hidden="1">{"assumption1",#N/A,FALSE,"Assumptions";"assumption2",#N/A,FALSE,"Assumptions";"assumption3",#N/A,FALSE,"Assumptions";"prod",#N/A,FALSE,"Financials";"prod2",#N/A,FALSE,"Financials";"pnl",#N/A,FALSE,"Financials";"pnl2",#N/A,FALSE,"Financials";"cash",#N/A,FALSE,"Financials";"cash2",#N/A,FALSE,"Financials"}</definedName>
    <definedName name="wrn.print1._3_1" localSheetId="18" hidden="1">{"assumption1",#N/A,FALSE,"Assumptions";"assumption2",#N/A,FALSE,"Assumptions";"assumption3",#N/A,FALSE,"Assumptions";"prod",#N/A,FALSE,"Financials";"prod2",#N/A,FALSE,"Financials";"pnl",#N/A,FALSE,"Financials";"pnl2",#N/A,FALSE,"Financials";"cash",#N/A,FALSE,"Financials";"cash2",#N/A,FALSE,"Financials"}</definedName>
    <definedName name="wrn.print1._3_1" localSheetId="19" hidden="1">{"assumption1",#N/A,FALSE,"Assumptions";"assumption2",#N/A,FALSE,"Assumptions";"assumption3",#N/A,FALSE,"Assumptions";"prod",#N/A,FALSE,"Financials";"prod2",#N/A,FALSE,"Financials";"pnl",#N/A,FALSE,"Financials";"pnl2",#N/A,FALSE,"Financials";"cash",#N/A,FALSE,"Financials";"cash2",#N/A,FALSE,"Financials"}</definedName>
    <definedName name="wrn.print1._3_1" localSheetId="20" hidden="1">{"assumption1",#N/A,FALSE,"Assumptions";"assumption2",#N/A,FALSE,"Assumptions";"assumption3",#N/A,FALSE,"Assumptions";"prod",#N/A,FALSE,"Financials";"prod2",#N/A,FALSE,"Financials";"pnl",#N/A,FALSE,"Financials";"pnl2",#N/A,FALSE,"Financials";"cash",#N/A,FALSE,"Financials";"cash2",#N/A,FALSE,"Financials"}</definedName>
    <definedName name="wrn.print1._3_1" hidden="1">{"assumption1",#N/A,FALSE,"Assumptions";"assumption2",#N/A,FALSE,"Assumptions";"assumption3",#N/A,FALSE,"Assumptions";"prod",#N/A,FALSE,"Financials";"prod2",#N/A,FALSE,"Financials";"pnl",#N/A,FALSE,"Financials";"pnl2",#N/A,FALSE,"Financials";"cash",#N/A,FALSE,"Financials";"cash2",#N/A,FALSE,"Financials"}</definedName>
    <definedName name="wrn.print1._3_2" localSheetId="18" hidden="1">{"assumption1",#N/A,FALSE,"Assumptions";"assumption2",#N/A,FALSE,"Assumptions";"assumption3",#N/A,FALSE,"Assumptions";"prod",#N/A,FALSE,"Financials";"prod2",#N/A,FALSE,"Financials";"pnl",#N/A,FALSE,"Financials";"pnl2",#N/A,FALSE,"Financials";"cash",#N/A,FALSE,"Financials";"cash2",#N/A,FALSE,"Financials"}</definedName>
    <definedName name="wrn.print1._3_2" localSheetId="19" hidden="1">{"assumption1",#N/A,FALSE,"Assumptions";"assumption2",#N/A,FALSE,"Assumptions";"assumption3",#N/A,FALSE,"Assumptions";"prod",#N/A,FALSE,"Financials";"prod2",#N/A,FALSE,"Financials";"pnl",#N/A,FALSE,"Financials";"pnl2",#N/A,FALSE,"Financials";"cash",#N/A,FALSE,"Financials";"cash2",#N/A,FALSE,"Financials"}</definedName>
    <definedName name="wrn.print1._3_2" localSheetId="20" hidden="1">{"assumption1",#N/A,FALSE,"Assumptions";"assumption2",#N/A,FALSE,"Assumptions";"assumption3",#N/A,FALSE,"Assumptions";"prod",#N/A,FALSE,"Financials";"prod2",#N/A,FALSE,"Financials";"pnl",#N/A,FALSE,"Financials";"pnl2",#N/A,FALSE,"Financials";"cash",#N/A,FALSE,"Financials";"cash2",#N/A,FALSE,"Financials"}</definedName>
    <definedName name="wrn.print1._3_2" hidden="1">{"assumption1",#N/A,FALSE,"Assumptions";"assumption2",#N/A,FALSE,"Assumptions";"assumption3",#N/A,FALSE,"Assumptions";"prod",#N/A,FALSE,"Financials";"prod2",#N/A,FALSE,"Financials";"pnl",#N/A,FALSE,"Financials";"pnl2",#N/A,FALSE,"Financials";"cash",#N/A,FALSE,"Financials";"cash2",#N/A,FALSE,"Financials"}</definedName>
    <definedName name="wrn.print1._3_3" localSheetId="18" hidden="1">{"assumption1",#N/A,FALSE,"Assumptions";"assumption2",#N/A,FALSE,"Assumptions";"assumption3",#N/A,FALSE,"Assumptions";"prod",#N/A,FALSE,"Financials";"prod2",#N/A,FALSE,"Financials";"pnl",#N/A,FALSE,"Financials";"pnl2",#N/A,FALSE,"Financials";"cash",#N/A,FALSE,"Financials";"cash2",#N/A,FALSE,"Financials"}</definedName>
    <definedName name="wrn.print1._3_3" localSheetId="19" hidden="1">{"assumption1",#N/A,FALSE,"Assumptions";"assumption2",#N/A,FALSE,"Assumptions";"assumption3",#N/A,FALSE,"Assumptions";"prod",#N/A,FALSE,"Financials";"prod2",#N/A,FALSE,"Financials";"pnl",#N/A,FALSE,"Financials";"pnl2",#N/A,FALSE,"Financials";"cash",#N/A,FALSE,"Financials";"cash2",#N/A,FALSE,"Financials"}</definedName>
    <definedName name="wrn.print1._3_3" localSheetId="20" hidden="1">{"assumption1",#N/A,FALSE,"Assumptions";"assumption2",#N/A,FALSE,"Assumptions";"assumption3",#N/A,FALSE,"Assumptions";"prod",#N/A,FALSE,"Financials";"prod2",#N/A,FALSE,"Financials";"pnl",#N/A,FALSE,"Financials";"pnl2",#N/A,FALSE,"Financials";"cash",#N/A,FALSE,"Financials";"cash2",#N/A,FALSE,"Financials"}</definedName>
    <definedName name="wrn.print1._3_3" hidden="1">{"assumption1",#N/A,FALSE,"Assumptions";"assumption2",#N/A,FALSE,"Assumptions";"assumption3",#N/A,FALSE,"Assumptions";"prod",#N/A,FALSE,"Financials";"prod2",#N/A,FALSE,"Financials";"pnl",#N/A,FALSE,"Financials";"pnl2",#N/A,FALSE,"Financials";"cash",#N/A,FALSE,"Financials";"cash2",#N/A,FALSE,"Financials"}</definedName>
    <definedName name="wrn.print1._4" localSheetId="18" hidden="1">{"assumption1",#N/A,FALSE,"Assumptions";"assumption2",#N/A,FALSE,"Assumptions";"assumption3",#N/A,FALSE,"Assumptions";"prod",#N/A,FALSE,"Financials";"prod2",#N/A,FALSE,"Financials";"pnl",#N/A,FALSE,"Financials";"pnl2",#N/A,FALSE,"Financials";"cash",#N/A,FALSE,"Financials";"cash2",#N/A,FALSE,"Financials"}</definedName>
    <definedName name="wrn.print1._4" localSheetId="19" hidden="1">{"assumption1",#N/A,FALSE,"Assumptions";"assumption2",#N/A,FALSE,"Assumptions";"assumption3",#N/A,FALSE,"Assumptions";"prod",#N/A,FALSE,"Financials";"prod2",#N/A,FALSE,"Financials";"pnl",#N/A,FALSE,"Financials";"pnl2",#N/A,FALSE,"Financials";"cash",#N/A,FALSE,"Financials";"cash2",#N/A,FALSE,"Financials"}</definedName>
    <definedName name="wrn.print1._4" localSheetId="20" hidden="1">{"assumption1",#N/A,FALSE,"Assumptions";"assumption2",#N/A,FALSE,"Assumptions";"assumption3",#N/A,FALSE,"Assumptions";"prod",#N/A,FALSE,"Financials";"prod2",#N/A,FALSE,"Financials";"pnl",#N/A,FALSE,"Financials";"pnl2",#N/A,FALSE,"Financials";"cash",#N/A,FALSE,"Financials";"cash2",#N/A,FALSE,"Financials"}</definedName>
    <definedName name="wrn.print1._4" hidden="1">{"assumption1",#N/A,FALSE,"Assumptions";"assumption2",#N/A,FALSE,"Assumptions";"assumption3",#N/A,FALSE,"Assumptions";"prod",#N/A,FALSE,"Financials";"prod2",#N/A,FALSE,"Financials";"pnl",#N/A,FALSE,"Financials";"pnl2",#N/A,FALSE,"Financials";"cash",#N/A,FALSE,"Financials";"cash2",#N/A,FALSE,"Financials"}</definedName>
    <definedName name="wrn.print1._4_1" localSheetId="18" hidden="1">{"assumption1",#N/A,FALSE,"Assumptions";"assumption2",#N/A,FALSE,"Assumptions";"assumption3",#N/A,FALSE,"Assumptions";"prod",#N/A,FALSE,"Financials";"prod2",#N/A,FALSE,"Financials";"pnl",#N/A,FALSE,"Financials";"pnl2",#N/A,FALSE,"Financials";"cash",#N/A,FALSE,"Financials";"cash2",#N/A,FALSE,"Financials"}</definedName>
    <definedName name="wrn.print1._4_1" localSheetId="19" hidden="1">{"assumption1",#N/A,FALSE,"Assumptions";"assumption2",#N/A,FALSE,"Assumptions";"assumption3",#N/A,FALSE,"Assumptions";"prod",#N/A,FALSE,"Financials";"prod2",#N/A,FALSE,"Financials";"pnl",#N/A,FALSE,"Financials";"pnl2",#N/A,FALSE,"Financials";"cash",#N/A,FALSE,"Financials";"cash2",#N/A,FALSE,"Financials"}</definedName>
    <definedName name="wrn.print1._4_1" localSheetId="20" hidden="1">{"assumption1",#N/A,FALSE,"Assumptions";"assumption2",#N/A,FALSE,"Assumptions";"assumption3",#N/A,FALSE,"Assumptions";"prod",#N/A,FALSE,"Financials";"prod2",#N/A,FALSE,"Financials";"pnl",#N/A,FALSE,"Financials";"pnl2",#N/A,FALSE,"Financials";"cash",#N/A,FALSE,"Financials";"cash2",#N/A,FALSE,"Financials"}</definedName>
    <definedName name="wrn.print1._4_1" hidden="1">{"assumption1",#N/A,FALSE,"Assumptions";"assumption2",#N/A,FALSE,"Assumptions";"assumption3",#N/A,FALSE,"Assumptions";"prod",#N/A,FALSE,"Financials";"prod2",#N/A,FALSE,"Financials";"pnl",#N/A,FALSE,"Financials";"pnl2",#N/A,FALSE,"Financials";"cash",#N/A,FALSE,"Financials";"cash2",#N/A,FALSE,"Financials"}</definedName>
    <definedName name="wrn.print1._4_2" localSheetId="18" hidden="1">{"assumption1",#N/A,FALSE,"Assumptions";"assumption2",#N/A,FALSE,"Assumptions";"assumption3",#N/A,FALSE,"Assumptions";"prod",#N/A,FALSE,"Financials";"prod2",#N/A,FALSE,"Financials";"pnl",#N/A,FALSE,"Financials";"pnl2",#N/A,FALSE,"Financials";"cash",#N/A,FALSE,"Financials";"cash2",#N/A,FALSE,"Financials"}</definedName>
    <definedName name="wrn.print1._4_2" localSheetId="19" hidden="1">{"assumption1",#N/A,FALSE,"Assumptions";"assumption2",#N/A,FALSE,"Assumptions";"assumption3",#N/A,FALSE,"Assumptions";"prod",#N/A,FALSE,"Financials";"prod2",#N/A,FALSE,"Financials";"pnl",#N/A,FALSE,"Financials";"pnl2",#N/A,FALSE,"Financials";"cash",#N/A,FALSE,"Financials";"cash2",#N/A,FALSE,"Financials"}</definedName>
    <definedName name="wrn.print1._4_2" localSheetId="20" hidden="1">{"assumption1",#N/A,FALSE,"Assumptions";"assumption2",#N/A,FALSE,"Assumptions";"assumption3",#N/A,FALSE,"Assumptions";"prod",#N/A,FALSE,"Financials";"prod2",#N/A,FALSE,"Financials";"pnl",#N/A,FALSE,"Financials";"pnl2",#N/A,FALSE,"Financials";"cash",#N/A,FALSE,"Financials";"cash2",#N/A,FALSE,"Financials"}</definedName>
    <definedName name="wrn.print1._4_2" hidden="1">{"assumption1",#N/A,FALSE,"Assumptions";"assumption2",#N/A,FALSE,"Assumptions";"assumption3",#N/A,FALSE,"Assumptions";"prod",#N/A,FALSE,"Financials";"prod2",#N/A,FALSE,"Financials";"pnl",#N/A,FALSE,"Financials";"pnl2",#N/A,FALSE,"Financials";"cash",#N/A,FALSE,"Financials";"cash2",#N/A,FALSE,"Financials"}</definedName>
    <definedName name="wrn.print1._4_3" localSheetId="18" hidden="1">{"assumption1",#N/A,FALSE,"Assumptions";"assumption2",#N/A,FALSE,"Assumptions";"assumption3",#N/A,FALSE,"Assumptions";"prod",#N/A,FALSE,"Financials";"prod2",#N/A,FALSE,"Financials";"pnl",#N/A,FALSE,"Financials";"pnl2",#N/A,FALSE,"Financials";"cash",#N/A,FALSE,"Financials";"cash2",#N/A,FALSE,"Financials"}</definedName>
    <definedName name="wrn.print1._4_3" localSheetId="19" hidden="1">{"assumption1",#N/A,FALSE,"Assumptions";"assumption2",#N/A,FALSE,"Assumptions";"assumption3",#N/A,FALSE,"Assumptions";"prod",#N/A,FALSE,"Financials";"prod2",#N/A,FALSE,"Financials";"pnl",#N/A,FALSE,"Financials";"pnl2",#N/A,FALSE,"Financials";"cash",#N/A,FALSE,"Financials";"cash2",#N/A,FALSE,"Financials"}</definedName>
    <definedName name="wrn.print1._4_3" localSheetId="20" hidden="1">{"assumption1",#N/A,FALSE,"Assumptions";"assumption2",#N/A,FALSE,"Assumptions";"assumption3",#N/A,FALSE,"Assumptions";"prod",#N/A,FALSE,"Financials";"prod2",#N/A,FALSE,"Financials";"pnl",#N/A,FALSE,"Financials";"pnl2",#N/A,FALSE,"Financials";"cash",#N/A,FALSE,"Financials";"cash2",#N/A,FALSE,"Financials"}</definedName>
    <definedName name="wrn.print1._4_3" hidden="1">{"assumption1",#N/A,FALSE,"Assumptions";"assumption2",#N/A,FALSE,"Assumptions";"assumption3",#N/A,FALSE,"Assumptions";"prod",#N/A,FALSE,"Financials";"prod2",#N/A,FALSE,"Financials";"pnl",#N/A,FALSE,"Financials";"pnl2",#N/A,FALSE,"Financials";"cash",#N/A,FALSE,"Financials";"cash2",#N/A,FALSE,"Financials"}</definedName>
    <definedName name="wrn.print1._5" localSheetId="18" hidden="1">{"assumption1",#N/A,FALSE,"Assumptions";"assumption2",#N/A,FALSE,"Assumptions";"assumption3",#N/A,FALSE,"Assumptions";"prod",#N/A,FALSE,"Financials";"prod2",#N/A,FALSE,"Financials";"pnl",#N/A,FALSE,"Financials";"pnl2",#N/A,FALSE,"Financials";"cash",#N/A,FALSE,"Financials";"cash2",#N/A,FALSE,"Financials"}</definedName>
    <definedName name="wrn.print1._5" localSheetId="19" hidden="1">{"assumption1",#N/A,FALSE,"Assumptions";"assumption2",#N/A,FALSE,"Assumptions";"assumption3",#N/A,FALSE,"Assumptions";"prod",#N/A,FALSE,"Financials";"prod2",#N/A,FALSE,"Financials";"pnl",#N/A,FALSE,"Financials";"pnl2",#N/A,FALSE,"Financials";"cash",#N/A,FALSE,"Financials";"cash2",#N/A,FALSE,"Financials"}</definedName>
    <definedName name="wrn.print1._5" localSheetId="20" hidden="1">{"assumption1",#N/A,FALSE,"Assumptions";"assumption2",#N/A,FALSE,"Assumptions";"assumption3",#N/A,FALSE,"Assumptions";"prod",#N/A,FALSE,"Financials";"prod2",#N/A,FALSE,"Financials";"pnl",#N/A,FALSE,"Financials";"pnl2",#N/A,FALSE,"Financials";"cash",#N/A,FALSE,"Financials";"cash2",#N/A,FALSE,"Financials"}</definedName>
    <definedName name="wrn.print1._5" hidden="1">{"assumption1",#N/A,FALSE,"Assumptions";"assumption2",#N/A,FALSE,"Assumptions";"assumption3",#N/A,FALSE,"Assumptions";"prod",#N/A,FALSE,"Financials";"prod2",#N/A,FALSE,"Financials";"pnl",#N/A,FALSE,"Financials";"pnl2",#N/A,FALSE,"Financials";"cash",#N/A,FALSE,"Financials";"cash2",#N/A,FALSE,"Financials"}</definedName>
    <definedName name="wrn.print1._5_1" localSheetId="18" hidden="1">{"assumption1",#N/A,FALSE,"Assumptions";"assumption2",#N/A,FALSE,"Assumptions";"assumption3",#N/A,FALSE,"Assumptions";"prod",#N/A,FALSE,"Financials";"prod2",#N/A,FALSE,"Financials";"pnl",#N/A,FALSE,"Financials";"pnl2",#N/A,FALSE,"Financials";"cash",#N/A,FALSE,"Financials";"cash2",#N/A,FALSE,"Financials"}</definedName>
    <definedName name="wrn.print1._5_1" localSheetId="19" hidden="1">{"assumption1",#N/A,FALSE,"Assumptions";"assumption2",#N/A,FALSE,"Assumptions";"assumption3",#N/A,FALSE,"Assumptions";"prod",#N/A,FALSE,"Financials";"prod2",#N/A,FALSE,"Financials";"pnl",#N/A,FALSE,"Financials";"pnl2",#N/A,FALSE,"Financials";"cash",#N/A,FALSE,"Financials";"cash2",#N/A,FALSE,"Financials"}</definedName>
    <definedName name="wrn.print1._5_1" localSheetId="20" hidden="1">{"assumption1",#N/A,FALSE,"Assumptions";"assumption2",#N/A,FALSE,"Assumptions";"assumption3",#N/A,FALSE,"Assumptions";"prod",#N/A,FALSE,"Financials";"prod2",#N/A,FALSE,"Financials";"pnl",#N/A,FALSE,"Financials";"pnl2",#N/A,FALSE,"Financials";"cash",#N/A,FALSE,"Financials";"cash2",#N/A,FALSE,"Financials"}</definedName>
    <definedName name="wrn.print1._5_1" hidden="1">{"assumption1",#N/A,FALSE,"Assumptions";"assumption2",#N/A,FALSE,"Assumptions";"assumption3",#N/A,FALSE,"Assumptions";"prod",#N/A,FALSE,"Financials";"prod2",#N/A,FALSE,"Financials";"pnl",#N/A,FALSE,"Financials";"pnl2",#N/A,FALSE,"Financials";"cash",#N/A,FALSE,"Financials";"cash2",#N/A,FALSE,"Financials"}</definedName>
    <definedName name="wrn.print1._5_2" localSheetId="18" hidden="1">{"assumption1",#N/A,FALSE,"Assumptions";"assumption2",#N/A,FALSE,"Assumptions";"assumption3",#N/A,FALSE,"Assumptions";"prod",#N/A,FALSE,"Financials";"prod2",#N/A,FALSE,"Financials";"pnl",#N/A,FALSE,"Financials";"pnl2",#N/A,FALSE,"Financials";"cash",#N/A,FALSE,"Financials";"cash2",#N/A,FALSE,"Financials"}</definedName>
    <definedName name="wrn.print1._5_2" localSheetId="19" hidden="1">{"assumption1",#N/A,FALSE,"Assumptions";"assumption2",#N/A,FALSE,"Assumptions";"assumption3",#N/A,FALSE,"Assumptions";"prod",#N/A,FALSE,"Financials";"prod2",#N/A,FALSE,"Financials";"pnl",#N/A,FALSE,"Financials";"pnl2",#N/A,FALSE,"Financials";"cash",#N/A,FALSE,"Financials";"cash2",#N/A,FALSE,"Financials"}</definedName>
    <definedName name="wrn.print1._5_2" localSheetId="20" hidden="1">{"assumption1",#N/A,FALSE,"Assumptions";"assumption2",#N/A,FALSE,"Assumptions";"assumption3",#N/A,FALSE,"Assumptions";"prod",#N/A,FALSE,"Financials";"prod2",#N/A,FALSE,"Financials";"pnl",#N/A,FALSE,"Financials";"pnl2",#N/A,FALSE,"Financials";"cash",#N/A,FALSE,"Financials";"cash2",#N/A,FALSE,"Financials"}</definedName>
    <definedName name="wrn.print1._5_2" hidden="1">{"assumption1",#N/A,FALSE,"Assumptions";"assumption2",#N/A,FALSE,"Assumptions";"assumption3",#N/A,FALSE,"Assumptions";"prod",#N/A,FALSE,"Financials";"prod2",#N/A,FALSE,"Financials";"pnl",#N/A,FALSE,"Financials";"pnl2",#N/A,FALSE,"Financials";"cash",#N/A,FALSE,"Financials";"cash2",#N/A,FALSE,"Financials"}</definedName>
    <definedName name="wrn.print1._5_3" localSheetId="18" hidden="1">{"assumption1",#N/A,FALSE,"Assumptions";"assumption2",#N/A,FALSE,"Assumptions";"assumption3",#N/A,FALSE,"Assumptions";"prod",#N/A,FALSE,"Financials";"prod2",#N/A,FALSE,"Financials";"pnl",#N/A,FALSE,"Financials";"pnl2",#N/A,FALSE,"Financials";"cash",#N/A,FALSE,"Financials";"cash2",#N/A,FALSE,"Financials"}</definedName>
    <definedName name="wrn.print1._5_3" localSheetId="19" hidden="1">{"assumption1",#N/A,FALSE,"Assumptions";"assumption2",#N/A,FALSE,"Assumptions";"assumption3",#N/A,FALSE,"Assumptions";"prod",#N/A,FALSE,"Financials";"prod2",#N/A,FALSE,"Financials";"pnl",#N/A,FALSE,"Financials";"pnl2",#N/A,FALSE,"Financials";"cash",#N/A,FALSE,"Financials";"cash2",#N/A,FALSE,"Financials"}</definedName>
    <definedName name="wrn.print1._5_3" localSheetId="20" hidden="1">{"assumption1",#N/A,FALSE,"Assumptions";"assumption2",#N/A,FALSE,"Assumptions";"assumption3",#N/A,FALSE,"Assumptions";"prod",#N/A,FALSE,"Financials";"prod2",#N/A,FALSE,"Financials";"pnl",#N/A,FALSE,"Financials";"pnl2",#N/A,FALSE,"Financials";"cash",#N/A,FALSE,"Financials";"cash2",#N/A,FALSE,"Financials"}</definedName>
    <definedName name="wrn.print1._5_3" hidden="1">{"assumption1",#N/A,FALSE,"Assumptions";"assumption2",#N/A,FALSE,"Assumptions";"assumption3",#N/A,FALSE,"Assumptions";"prod",#N/A,FALSE,"Financials";"prod2",#N/A,FALSE,"Financials";"pnl",#N/A,FALSE,"Financials";"pnl2",#N/A,FALSE,"Financials";"cash",#N/A,FALSE,"Financials";"cash2",#N/A,FALSE,"Financials"}</definedName>
    <definedName name="wrn.PrintAll." localSheetId="18" hidden="1">{"PA1",#N/A,TRUE,"BORDMW";"pa2",#N/A,TRUE,"BORDMW";"PA3",#N/A,TRUE,"BORDMW";"PA4",#N/A,TRUE,"BORDMW"}</definedName>
    <definedName name="wrn.PrintAll." localSheetId="19" hidden="1">{"PA1",#N/A,TRUE,"BORDMW";"pa2",#N/A,TRUE,"BORDMW";"PA3",#N/A,TRUE,"BORDMW";"PA4",#N/A,TRUE,"BORDMW"}</definedName>
    <definedName name="wrn.PrintAll." localSheetId="20" hidden="1">{"PA1",#N/A,TRUE,"BORDMW";"pa2",#N/A,TRUE,"BORDMW";"PA3",#N/A,TRUE,"BORDMW";"PA4",#N/A,TRUE,"BORDMW"}</definedName>
    <definedName name="wrn.PrintAll." hidden="1">{"PA1",#N/A,TRUE,"BORDMW";"pa2",#N/A,TRUE,"BORDMW";"PA3",#N/A,TRUE,"BORDMW";"PA4",#N/A,TRUE,"BORDMW"}</definedName>
    <definedName name="wrn.PrintAll._1" localSheetId="18" hidden="1">{"PA1",#N/A,TRUE,"BORDMW";"pa2",#N/A,TRUE,"BORDMW";"PA3",#N/A,TRUE,"BORDMW";"PA4",#N/A,TRUE,"BORDMW"}</definedName>
    <definedName name="wrn.PrintAll._1" localSheetId="19" hidden="1">{"PA1",#N/A,TRUE,"BORDMW";"pa2",#N/A,TRUE,"BORDMW";"PA3",#N/A,TRUE,"BORDMW";"PA4",#N/A,TRUE,"BORDMW"}</definedName>
    <definedName name="wrn.PrintAll._1" localSheetId="20" hidden="1">{"PA1",#N/A,TRUE,"BORDMW";"pa2",#N/A,TRUE,"BORDMW";"PA3",#N/A,TRUE,"BORDMW";"PA4",#N/A,TRUE,"BORDMW"}</definedName>
    <definedName name="wrn.PrintAll._1" hidden="1">{"PA1",#N/A,TRUE,"BORDMW";"pa2",#N/A,TRUE,"BORDMW";"PA3",#N/A,TRUE,"BORDMW";"PA4",#N/A,TRUE,"BORDMW"}</definedName>
    <definedName name="wrn.Printout." localSheetId="18"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out." localSheetId="19"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out."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Workbook." localSheetId="18" hidden="1">{"Index",#N/A,FALSE,"Index"}</definedName>
    <definedName name="wrn.PrintWorkbook." localSheetId="19" hidden="1">{"Index",#N/A,FALSE,"Index"}</definedName>
    <definedName name="wrn.PrintWorkbook." hidden="1">{"Index",#N/A,FALSE,"Index"}</definedName>
    <definedName name="wrn.Profitability._.Indicators." localSheetId="18" hidden="1">{"ProfPrintArea",#N/A,FALSE,"Prof (c)"}</definedName>
    <definedName name="wrn.Profitability._.Indicators." localSheetId="19" hidden="1">{"ProfPrintArea",#N/A,FALSE,"Prof (c)"}</definedName>
    <definedName name="wrn.Profitability._.Indicators." hidden="1">{"ProfPrintArea",#N/A,FALSE,"Prof (c)"}</definedName>
    <definedName name="wrn.Profitability._.Indicators._.Base._.Case." localSheetId="18" hidden="1">{"ProfPrintArea",#N/A,FALSE,"Prof (c)"}</definedName>
    <definedName name="wrn.Profitability._.Indicators._.Base._.Case." localSheetId="19" hidden="1">{"ProfPrintArea",#N/A,FALSE,"Prof (c)"}</definedName>
    <definedName name="wrn.Profitability._.Indicators._.Base._.Case." hidden="1">{"ProfPrintArea",#N/A,FALSE,"Prof (c)"}</definedName>
    <definedName name="wrn.Project._.Summary." localSheetId="18" hidden="1">{"Summary",#N/A,FALSE,"MICMULT";"Income Statement",#N/A,FALSE,"MICMULT";"Cash Flows",#N/A,FALSE,"MICMULT"}</definedName>
    <definedName name="wrn.Project._.Summary." localSheetId="19" hidden="1">{"Summary",#N/A,FALSE,"MICMULT";"Income Statement",#N/A,FALSE,"MICMULT";"Cash Flows",#N/A,FALSE,"MICMULT"}</definedName>
    <definedName name="wrn.Project._.Summary." localSheetId="20" hidden="1">{"Summary",#N/A,FALSE,"MICMULT";"Income Statement",#N/A,FALSE,"MICMULT";"Cash Flows",#N/A,FALSE,"MICMULT"}</definedName>
    <definedName name="wrn.Project._.Summary." hidden="1">{"Summary",#N/A,FALSE,"MICMULT";"Income Statement",#N/A,FALSE,"MICMULT";"Cash Flows",#N/A,FALSE,"MICMULT"}</definedName>
    <definedName name="wrn.Project._.Summary._1" localSheetId="18" hidden="1">{"Summary",#N/A,FALSE,"MICMULT";"Income Statement",#N/A,FALSE,"MICMULT";"Cash Flows",#N/A,FALSE,"MICMULT"}</definedName>
    <definedName name="wrn.Project._.Summary._1" localSheetId="19" hidden="1">{"Summary",#N/A,FALSE,"MICMULT";"Income Statement",#N/A,FALSE,"MICMULT";"Cash Flows",#N/A,FALSE,"MICMULT"}</definedName>
    <definedName name="wrn.Project._.Summary._1" localSheetId="20" hidden="1">{"Summary",#N/A,FALSE,"MICMULT";"Income Statement",#N/A,FALSE,"MICMULT";"Cash Flows",#N/A,FALSE,"MICMULT"}</definedName>
    <definedName name="wrn.Project._.Summary._1" hidden="1">{"Summary",#N/A,FALSE,"MICMULT";"Income Statement",#N/A,FALSE,"MICMULT";"Cash Flows",#N/A,FALSE,"MICMULT"}</definedName>
    <definedName name="wrn.Projected._.Data._.and._.Subject._.Company._.Data." localSheetId="18" hidden="1">{#N/A,#N/A,FALSE,"Projected Data &amp; SUBJECT-INPUTS"}</definedName>
    <definedName name="wrn.Projected._.Data._.and._.Subject._.Company._.Data." localSheetId="19" hidden="1">{#N/A,#N/A,FALSE,"Projected Data &amp; SUBJECT-INPUTS"}</definedName>
    <definedName name="wrn.Projected._.Data._.and._.Subject._.Company._.Data." localSheetId="20" hidden="1">{#N/A,#N/A,FALSE,"Projected Data &amp; SUBJECT-INPUTS"}</definedName>
    <definedName name="wrn.Projected._.Data._.and._.Subject._.Company._.Data." hidden="1">{#N/A,#N/A,FALSE,"Projected Data &amp; SUBJECT-INPUTS"}</definedName>
    <definedName name="wrn.Projected._.Data._.and._.Subject._.Company._.Data._1" localSheetId="18" hidden="1">{#N/A,#N/A,FALSE,"Projected Data &amp; SUBJECT-INPUTS"}</definedName>
    <definedName name="wrn.Projected._.Data._.and._.Subject._.Company._.Data._1" localSheetId="19" hidden="1">{#N/A,#N/A,FALSE,"Projected Data &amp; SUBJECT-INPUTS"}</definedName>
    <definedName name="wrn.Projected._.Data._.and._.Subject._.Company._.Data._1" localSheetId="20" hidden="1">{#N/A,#N/A,FALSE,"Projected Data &amp; SUBJECT-INPUTS"}</definedName>
    <definedName name="wrn.Projected._.Data._.and._.Subject._.Company._.Data._1" hidden="1">{#N/A,#N/A,FALSE,"Projected Data &amp; SUBJECT-INPUTS"}</definedName>
    <definedName name="wrn.QUICK." localSheetId="18"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QUICK." localSheetId="19"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QUICK."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recap." localSheetId="18" hidden="1">{#N/A,#N/A,FALSE,"RECAP";#N/A,#N/A,FALSE,"CW_B";#N/A,#N/A,FALSE,"CW_M";#N/A,#N/A,FALSE,"CW_E";#N/A,#N/A,FALSE,"CW_F";#N/A,#N/A,FALSE,"FC_B";#N/A,#N/A,FALSE,"FC_M";#N/A,#N/A,FALSE,"FC_E";#N/A,#N/A,FALSE,"FC_F";#N/A,#N/A,FALSE,"CS"}</definedName>
    <definedName name="wrn.recap." localSheetId="19" hidden="1">{#N/A,#N/A,FALSE,"RECAP";#N/A,#N/A,FALSE,"CW_B";#N/A,#N/A,FALSE,"CW_M";#N/A,#N/A,FALSE,"CW_E";#N/A,#N/A,FALSE,"CW_F";#N/A,#N/A,FALSE,"FC_B";#N/A,#N/A,FALSE,"FC_M";#N/A,#N/A,FALSE,"FC_E";#N/A,#N/A,FALSE,"FC_F";#N/A,#N/A,FALSE,"CS"}</definedName>
    <definedName name="wrn.recap." localSheetId="20" hidden="1">{#N/A,#N/A,FALSE,"RECAP";#N/A,#N/A,FALSE,"CW_B";#N/A,#N/A,FALSE,"CW_M";#N/A,#N/A,FALSE,"CW_E";#N/A,#N/A,FALSE,"CW_F";#N/A,#N/A,FALSE,"FC_B";#N/A,#N/A,FALSE,"FC_M";#N/A,#N/A,FALSE,"FC_E";#N/A,#N/A,FALSE,"FC_F";#N/A,#N/A,FALSE,"CS"}</definedName>
    <definedName name="wrn.recap." hidden="1">{#N/A,#N/A,FALSE,"RECAP";#N/A,#N/A,FALSE,"CW_B";#N/A,#N/A,FALSE,"CW_M";#N/A,#N/A,FALSE,"CW_E";#N/A,#N/A,FALSE,"CW_F";#N/A,#N/A,FALSE,"FC_B";#N/A,#N/A,FALSE,"FC_M";#N/A,#N/A,FALSE,"FC_E";#N/A,#N/A,FALSE,"FC_F";#N/A,#N/A,FALSE,"CS"}</definedName>
    <definedName name="wrn.RECON." localSheetId="18" hidden="1">{"RECON",#N/A,FALSE,"Allocations"}</definedName>
    <definedName name="wrn.RECON." localSheetId="19" hidden="1">{"RECON",#N/A,FALSE,"Allocations"}</definedName>
    <definedName name="wrn.RECON." hidden="1">{"RECON",#N/A,FALSE,"Allocations"}</definedName>
    <definedName name="wrn.RECON._1" localSheetId="18" hidden="1">{"RECON",#N/A,FALSE,"Allocations"}</definedName>
    <definedName name="wrn.RECON._1" localSheetId="19" hidden="1">{"RECON",#N/A,FALSE,"Allocations"}</definedName>
    <definedName name="wrn.RECON._1" hidden="1">{"RECON",#N/A,FALSE,"Allocations"}</definedName>
    <definedName name="wrn.RECON._2" localSheetId="18" hidden="1">{"RECON",#N/A,FALSE,"Allocations"}</definedName>
    <definedName name="wrn.RECON._2" localSheetId="19" hidden="1">{"RECON",#N/A,FALSE,"Allocations"}</definedName>
    <definedName name="wrn.RECON._2" hidden="1">{"RECON",#N/A,FALSE,"Allocations"}</definedName>
    <definedName name="wrn.RECON._3" localSheetId="18" hidden="1">{"RECON",#N/A,FALSE,"Allocations"}</definedName>
    <definedName name="wrn.RECON._3" localSheetId="19" hidden="1">{"RECON",#N/A,FALSE,"Allocations"}</definedName>
    <definedName name="wrn.RECON._3" hidden="1">{"RECON",#N/A,FALSE,"Allocations"}</definedName>
    <definedName name="wrn.red_take." localSheetId="18" hidden="1">{"red_take_pg1",#N/A,FALSE,"reduced_take";"red_take_pg2",#N/A,FALSE,"reduced_take";"red_take_pg3",#N/A,FALSE,"reduced_take";"red_take_pg4",#N/A,FALSE,"reduced_take";"red_take_pg5",#N/A,FALSE,"reduced_take";"red_take_pg6",#N/A,FALSE,"reduced_take"}</definedName>
    <definedName name="wrn.red_take." localSheetId="19" hidden="1">{"red_take_pg1",#N/A,FALSE,"reduced_take";"red_take_pg2",#N/A,FALSE,"reduced_take";"red_take_pg3",#N/A,FALSE,"reduced_take";"red_take_pg4",#N/A,FALSE,"reduced_take";"red_take_pg5",#N/A,FALSE,"reduced_take";"red_take_pg6",#N/A,FALSE,"reduced_take"}</definedName>
    <definedName name="wrn.red_take." localSheetId="20"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d_take._1" localSheetId="18" hidden="1">{"red_take_pg1",#N/A,FALSE,"reduced_take";"red_take_pg2",#N/A,FALSE,"reduced_take";"red_take_pg3",#N/A,FALSE,"reduced_take";"red_take_pg4",#N/A,FALSE,"reduced_take";"red_take_pg5",#N/A,FALSE,"reduced_take";"red_take_pg6",#N/A,FALSE,"reduced_take"}</definedName>
    <definedName name="wrn.red_take._1" localSheetId="19" hidden="1">{"red_take_pg1",#N/A,FALSE,"reduced_take";"red_take_pg2",#N/A,FALSE,"reduced_take";"red_take_pg3",#N/A,FALSE,"reduced_take";"red_take_pg4",#N/A,FALSE,"reduced_take";"red_take_pg5",#N/A,FALSE,"reduced_take";"red_take_pg6",#N/A,FALSE,"reduced_take"}</definedName>
    <definedName name="wrn.red_take._1" localSheetId="20" hidden="1">{"red_take_pg1",#N/A,FALSE,"reduced_take";"red_take_pg2",#N/A,FALSE,"reduced_take";"red_take_pg3",#N/A,FALSE,"reduced_take";"red_take_pg4",#N/A,FALSE,"reduced_take";"red_take_pg5",#N/A,FALSE,"reduced_take";"red_take_pg6",#N/A,FALSE,"reduced_take"}</definedName>
    <definedName name="wrn.red_take._1" hidden="1">{"red_take_pg1",#N/A,FALSE,"reduced_take";"red_take_pg2",#N/A,FALSE,"reduced_take";"red_take_pg3",#N/A,FALSE,"reduced_take";"red_take_pg4",#N/A,FALSE,"reduced_take";"red_take_pg5",#N/A,FALSE,"reduced_take";"red_take_pg6",#N/A,FALSE,"reduced_take"}</definedName>
    <definedName name="wrn.Reforcast._.Print." localSheetId="18" hidden="1">{#N/A,#N/A,FALSE;"RF Inc Stmt",#N/A,#N/A;FALSE,"RF-IS-1",#N/A;#N/A,FALSE,"RF-IS-2"}</definedName>
    <definedName name="wrn.Reforcast._.Print." localSheetId="19" hidden="1">{#N/A,#N/A,FALSE;"RF Inc Stmt",#N/A,#N/A;FALSE,"RF-IS-1",#N/A;#N/A,FALSE,"RF-IS-2"}</definedName>
    <definedName name="wrn.Reforcast._.Print." hidden="1">{#N/A,#N/A,FALSE;"RF Inc Stmt",#N/A,#N/A;FALSE,"RF-IS-1",#N/A;#N/A,FALSE,"RF-IS-2"}</definedName>
    <definedName name="wrn.Reforcast._.Print1" localSheetId="18" hidden="1">{#N/A,#N/A,FALSE;"RF Inc Stmt",#N/A,#N/A;FALSE,"RF-IS-1",#N/A;#N/A,FALSE,"RF-IS-2"}</definedName>
    <definedName name="wrn.Reforcast._.Print1" localSheetId="19" hidden="1">{#N/A,#N/A,FALSE;"RF Inc Stmt",#N/A,#N/A;FALSE,"RF-IS-1",#N/A;#N/A,FALSE,"RF-IS-2"}</definedName>
    <definedName name="wrn.Reforcast._.Print1" hidden="1">{#N/A,#N/A,FALSE;"RF Inc Stmt",#N/A,#N/A;FALSE,"RF-IS-1",#N/A;#N/A,FALSE,"RF-IS-2"}</definedName>
    <definedName name="wrn.Reforecast." localSheetId="18"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forecast." localSheetId="19"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forecast."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placement._.Cost." localSheetId="18" hidden="1">{#N/A,#N/A,TRUE,"Cover Repl",#N/A,#N/A,TRUE,"P&amp;L";#N/A,#N/A,TRUE,"P&amp;L (2)",#N/A,#N/A,TRUE,"BS";#N/A,#N/A,TRUE,"Depreciation",#N/A,#N/A,TRUE,"GRAPHS";#N/A,#N/A,TRUE,"DCF EBITDA Multiple",#N/A,#N/A,TRUE,"DCF Perpetual Growth"}</definedName>
    <definedName name="wrn.Replacement._.Cost." localSheetId="19" hidden="1">{#N/A,#N/A,TRUE,"Cover Repl",#N/A,#N/A,TRUE,"P&amp;L";#N/A,#N/A,TRUE,"P&amp;L (2)",#N/A,#N/A,TRUE,"BS";#N/A,#N/A,TRUE,"Depreciation",#N/A,#N/A,TRUE,"GRAPHS";#N/A,#N/A,TRUE,"DCF EBITDA Multiple",#N/A,#N/A,TRUE,"DCF Perpetual Growth"}</definedName>
    <definedName name="wrn.Replacement._.Cost." hidden="1">{#N/A,#N/A,TRUE,"Cover Repl",#N/A,#N/A,TRUE,"P&amp;L";#N/A,#N/A,TRUE,"P&amp;L (2)",#N/A,#N/A,TRUE,"BS";#N/A,#N/A,TRUE,"Depreciation",#N/A,#N/A,TRUE,"GRAPHS";#N/A,#N/A,TRUE,"DCF EBITDA Multiple",#N/A,#N/A,TRUE,"DCF Perpetual Growth"}</definedName>
    <definedName name="wrn.Report." localSheetId="18" hidden="1">{#N/A,#N/A,FALSE,"Work performed";#N/A,#N/A,FALSE,"Resources"}</definedName>
    <definedName name="wrn.Report." localSheetId="19" hidden="1">{#N/A,#N/A,FALSE,"Work performed";#N/A,#N/A,FALSE,"Resources"}</definedName>
    <definedName name="wrn.Report." hidden="1">{#N/A,#N/A,FALSE,"Work performed";#N/A,#N/A,FALSE,"Resources"}</definedName>
    <definedName name="wrn.Report._.Exhibits." localSheetId="18" hidden="1">{"Inc Stmt Exhibit",#N/A,FALSE,"IS";"BS Exhibit",#N/A,FALSE,"BS";"Ratio No.1",#N/A,FALSE,"Ratio";"Ratio No.2",#N/A,FALSE,"Ratio"}</definedName>
    <definedName name="wrn.Report._.Exhibits." localSheetId="19" hidden="1">{"Inc Stmt Exhibit",#N/A,FALSE,"IS";"BS Exhibit",#N/A,FALSE,"BS";"Ratio No.1",#N/A,FALSE,"Ratio";"Ratio No.2",#N/A,FALSE,"Ratio"}</definedName>
    <definedName name="wrn.Report._.Exhibits." localSheetId="20" hidden="1">{"Inc Stmt Exhibit",#N/A,FALSE,"IS";"BS Exhibit",#N/A,FALSE,"BS";"Ratio No.1",#N/A,FALSE,"Ratio";"Ratio No.2",#N/A,FALSE,"Ratio"}</definedName>
    <definedName name="wrn.Report._.Exhibits." hidden="1">{"Inc Stmt Exhibit",#N/A,FALSE,"IS";"BS Exhibit",#N/A,FALSE,"BS";"Ratio No.1",#N/A,FALSE,"Ratio";"Ratio No.2",#N/A,FALSE,"Ratio"}</definedName>
    <definedName name="wrn.Report._.Exhibits._1" localSheetId="18" hidden="1">{"Inc Stmt Exhibit",#N/A,FALSE,"IS";"BS Exhibit",#N/A,FALSE,"BS";"Ratio No.1",#N/A,FALSE,"Ratio";"Ratio No.2",#N/A,FALSE,"Ratio"}</definedName>
    <definedName name="wrn.Report._.Exhibits._1" localSheetId="19" hidden="1">{"Inc Stmt Exhibit",#N/A,FALSE,"IS";"BS Exhibit",#N/A,FALSE,"BS";"Ratio No.1",#N/A,FALSE,"Ratio";"Ratio No.2",#N/A,FALSE,"Ratio"}</definedName>
    <definedName name="wrn.Report._.Exhibits._1" localSheetId="20" hidden="1">{"Inc Stmt Exhibit",#N/A,FALSE,"IS";"BS Exhibit",#N/A,FALSE,"BS";"Ratio No.1",#N/A,FALSE,"Ratio";"Ratio No.2",#N/A,FALSE,"Ratio"}</definedName>
    <definedName name="wrn.Report._.Exhibits._1" hidden="1">{"Inc Stmt Exhibit",#N/A,FALSE,"IS";"BS Exhibit",#N/A,FALSE,"BS";"Ratio No.1",#N/A,FALSE,"Ratio";"Ratio No.2",#N/A,FALSE,"Ratio"}</definedName>
    <definedName name="wrn.REPORT._.FOR._.CCA." localSheetId="18" hidden="1">{"CCA",#N/A,FALSE,"INPUT";"Pricing","CCA",FALSE,"Pricing";"Rent","CCA",FALSE,"Rent,Exp";"Fund Flow",#N/A,FALSE,"Fund Flow"}</definedName>
    <definedName name="wrn.REPORT._.FOR._.CCA." localSheetId="19" hidden="1">{"CCA",#N/A,FALSE,"INPUT";"Pricing","CCA",FALSE,"Pricing";"Rent","CCA",FALSE,"Rent,Exp";"Fund Flow",#N/A,FALSE,"Fund Flow"}</definedName>
    <definedName name="wrn.REPORT._.FOR._.CCA." hidden="1">{"CCA",#N/A,FALSE,"INPUT";"Pricing","CCA",FALSE,"Pricing";"Rent","CCA",FALSE,"Rent,Exp";"Fund Flow",#N/A,FALSE,"Fund Flow"}</definedName>
    <definedName name="wrn.REPORT._.FOR._.FA." localSheetId="18" hidden="1">{"Report for FA","FA",FALSE,"Benefits"}</definedName>
    <definedName name="wrn.REPORT._.FOR._.FA." localSheetId="19" hidden="1">{"Report for FA","FA",FALSE,"Benefits"}</definedName>
    <definedName name="wrn.REPORT._.FOR._.FA." hidden="1">{"Report for FA","FA",FALSE,"Benefits"}</definedName>
    <definedName name="wrn.REPORT._.FOR._.LUS." localSheetId="18" hidden="1">{#N/A,#N/A,FALSE,"LeaseData";"Rent",#N/A,FALSE,"Rent,Exp"}</definedName>
    <definedName name="wrn.REPORT._.FOR._.LUS." localSheetId="19" hidden="1">{#N/A,#N/A,FALSE,"LeaseData";"Rent",#N/A,FALSE,"Rent,Exp"}</definedName>
    <definedName name="wrn.REPORT._.FOR._.LUS." hidden="1">{#N/A,#N/A,FALSE,"LeaseData";"Rent",#N/A,FALSE,"Rent,Exp"}</definedName>
    <definedName name="wrn.Revenue._.Analysis." localSheetId="18"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9"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detail." localSheetId="18" hidden="1">{"revenue detail 1",#N/A,FALSE,"Revenue Detail";"revenue detail 2",#N/A,FALSE,"Revenue Detail";"revenue detail 3",#N/A,FALSE,"Revenue Detail";"revenue detail 4",#N/A,FALSE,"Revenue Detail"}</definedName>
    <definedName name="wrn.revenue._.detail." localSheetId="19" hidden="1">{"revenue detail 1",#N/A,FALSE,"Revenue Detail";"revenue detail 2",#N/A,FALSE,"Revenue Detail";"revenue detail 3",#N/A,FALSE,"Revenue Detail";"revenue detail 4",#N/A,FALSE,"Revenue Detail"}</definedName>
    <definedName name="wrn.revenue._.detail." localSheetId="20"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detail._1" localSheetId="18" hidden="1">{"revenue detail 1",#N/A,FALSE,"Revenue Detail";"revenue detail 2",#N/A,FALSE,"Revenue Detail";"revenue detail 3",#N/A,FALSE,"Revenue Detail";"revenue detail 4",#N/A,FALSE,"Revenue Detail"}</definedName>
    <definedName name="wrn.revenue._.detail._1" localSheetId="19" hidden="1">{"revenue detail 1",#N/A,FALSE,"Revenue Detail";"revenue detail 2",#N/A,FALSE,"Revenue Detail";"revenue detail 3",#N/A,FALSE,"Revenue Detail";"revenue detail 4",#N/A,FALSE,"Revenue Detail"}</definedName>
    <definedName name="wrn.revenue._.detail._1" localSheetId="20" hidden="1">{"revenue detail 1",#N/A,FALSE,"Revenue Detail";"revenue detail 2",#N/A,FALSE,"Revenue Detail";"revenue detail 3",#N/A,FALSE,"Revenue Detail";"revenue detail 4",#N/A,FALSE,"Revenue Detail"}</definedName>
    <definedName name="wrn.revenue._.detail._1" hidden="1">{"revenue detail 1",#N/A,FALSE,"Revenue Detail";"revenue detail 2",#N/A,FALSE,"Revenue Detail";"revenue detail 3",#N/A,FALSE,"Revenue Detail";"revenue detail 4",#N/A,FALSE,"Revenue Detail"}</definedName>
    <definedName name="wrn.revenue._.graph." localSheetId="18" hidden="1">{"revenue graph",#N/A,FALSE,"Revenue Graph"}</definedName>
    <definedName name="wrn.revenue._.graph." localSheetId="19" hidden="1">{"revenue graph",#N/A,FALSE,"Revenue Graph"}</definedName>
    <definedName name="wrn.revenue._.graph." localSheetId="20" hidden="1">{"revenue graph",#N/A,FALSE,"Revenue Graph"}</definedName>
    <definedName name="wrn.revenue._.graph." hidden="1">{"revenue graph",#N/A,FALSE,"Revenue Graph"}</definedName>
    <definedName name="wrn.revenue._.graph._1" localSheetId="18" hidden="1">{"revenue graph",#N/A,FALSE,"Revenue Graph"}</definedName>
    <definedName name="wrn.revenue._.graph._1" localSheetId="19" hidden="1">{"revenue graph",#N/A,FALSE,"Revenue Graph"}</definedName>
    <definedName name="wrn.revenue._.graph._1" localSheetId="20" hidden="1">{"revenue graph",#N/A,FALSE,"Revenue Graph"}</definedName>
    <definedName name="wrn.revenue._.graph._1" hidden="1">{"revenue graph",#N/A,FALSE,"Revenue Graph"}</definedName>
    <definedName name="wrn.rollup." localSheetId="18" hidden="1">{"page1",#N/A,FALSE,"rollup"}</definedName>
    <definedName name="wrn.rollup." localSheetId="19" hidden="1">{"page1",#N/A,FALSE,"rollup"}</definedName>
    <definedName name="wrn.rollup." hidden="1">{"page1",#N/A,FALSE,"rollup"}</definedName>
    <definedName name="wrn.Roof._.Report." localSheetId="18" hidden="1">{"Roofs Page 1",#N/A,FALSE,"Roof Outline";"Roofs Page 2",#N/A,FALSE,"Roof Outline"}</definedName>
    <definedName name="wrn.Roof._.Report." localSheetId="19" hidden="1">{"Roofs Page 1",#N/A,FALSE,"Roof Outline";"Roofs Page 2",#N/A,FALSE,"Roof Outline"}</definedName>
    <definedName name="wrn.Roof._.Report." hidden="1">{"Roofs Page 1",#N/A,FALSE,"Roof Outline";"Roofs Page 2",#N/A,FALSE,"Roof Outline"}</definedName>
    <definedName name="wrn.RustyPresentation." localSheetId="18" hidden="1">{#N/A,#N/A,TRUE,"TransCore Summary",#N/A,#N/A,TRUE,"TransCore IS";#N/A,#N/A,TRUE,"TransCore Balance",#N/A,#N/A,TRUE,"TransCore Backlog";#N/A,#N/A,TRUE,"Syntonic IS",#N/A,#N/A,TRUE,"Syntonic Bal";#N/A,#N/A,TRUE,"Systems IS",#N/A,#N/A,TRUE,"Systems Bal"}</definedName>
    <definedName name="wrn.RustyPresentation." localSheetId="19" hidden="1">{#N/A,#N/A,TRUE,"TransCore Summary",#N/A,#N/A,TRUE,"TransCore IS";#N/A,#N/A,TRUE,"TransCore Balance",#N/A,#N/A,TRUE,"TransCore Backlog";#N/A,#N/A,TRUE,"Syntonic IS",#N/A,#N/A,TRUE,"Syntonic Bal";#N/A,#N/A,TRUE,"Systems IS",#N/A,#N/A,TRUE,"Systems Bal"}</definedName>
    <definedName name="wrn.RustyPresentation." hidden="1">{#N/A,#N/A,TRUE,"TransCore Summary",#N/A,#N/A,TRUE,"TransCore IS";#N/A,#N/A,TRUE,"TransCore Balance",#N/A,#N/A,TRUE,"TransCore Backlog";#N/A,#N/A,TRUE,"Syntonic IS",#N/A,#N/A,TRUE,"Syntonic Bal";#N/A,#N/A,TRUE,"Systems IS",#N/A,#N/A,TRUE,"Systems Bal"}</definedName>
    <definedName name="wrn.sales." localSheetId="18" hidden="1">{"sales",#N/A,FALSE,"Sales";"sales existing",#N/A,FALSE,"Sales";"sales rd1",#N/A,FALSE,"Sales";"sales rd2",#N/A,FALSE,"Sales"}</definedName>
    <definedName name="wrn.sales." localSheetId="19" hidden="1">{"sales",#N/A,FALSE,"Sales";"sales existing",#N/A,FALSE,"Sales";"sales rd1",#N/A,FALSE,"Sales";"sales rd2",#N/A,FALSE,"Sales"}</definedName>
    <definedName name="wrn.sales." localSheetId="20" hidden="1">{"sales",#N/A,FALSE,"Sales";"sales existing",#N/A,FALSE,"Sales";"sales rd1",#N/A,FALSE,"Sales";"sales rd2",#N/A,FALSE,"Sales"}</definedName>
    <definedName name="wrn.sales." hidden="1">{"sales",#N/A,FALSE,"Sales";"sales existing",#N/A,FALSE,"Sales";"sales rd1",#N/A,FALSE,"Sales";"sales rd2",#N/A,FALSE,"Sales"}</definedName>
    <definedName name="wrn.Sales._.Information." localSheetId="18" hidden="1">{#N/A,#N/A,FALSE,"Cover Page";#N/A,#N/A,FALSE,"Table of Contents";#N/A,#N/A,FALSE,"Investment-Acquisition Costs";#N/A,#N/A,FALSE,"Financing Assumptions";#N/A,#N/A,FALSE,"Proforma Assumptions";#N/A,#N/A,FALSE,"Rent Roll";#N/A,#N/A,FALSE,"Taxes and Assessments"}</definedName>
    <definedName name="wrn.Sales._.Information." localSheetId="19" hidden="1">{#N/A,#N/A,FALSE,"Cover Page";#N/A,#N/A,FALSE,"Table of Contents";#N/A,#N/A,FALSE,"Investment-Acquisition Costs";#N/A,#N/A,FALSE,"Financing Assumptions";#N/A,#N/A,FALSE,"Proforma Assumptions";#N/A,#N/A,FALSE,"Rent Roll";#N/A,#N/A,FALSE,"Taxes and Assessments"}</definedName>
    <definedName name="wrn.Sales._.Information." hidden="1">{#N/A,#N/A,FALSE,"Cover Page";#N/A,#N/A,FALSE,"Table of Contents";#N/A,#N/A,FALSE,"Investment-Acquisition Costs";#N/A,#N/A,FALSE,"Financing Assumptions";#N/A,#N/A,FALSE,"Proforma Assumptions";#N/A,#N/A,FALSE,"Rent Roll";#N/A,#N/A,FALSE,"Taxes and Assessments"}</definedName>
    <definedName name="wrn.Sales._.Package._.MPS._.01." localSheetId="18" hidden="1">{#N/A,#N/A,FALSE,"Cover Page";#N/A,#N/A,FALSE,"Table of Contents";#N/A,#N/A,FALSE,"Executive Summary";#N/A,#N/A,FALSE,"Investment-Acquisition Costs";#N/A,#N/A,FALSE,"Financing Assumptions";#N/A,#N/A,FALSE,"Rent Roll";#N/A,#N/A,FALSE,"Taxes and Assessments"}</definedName>
    <definedName name="wrn.Sales._.Package._.MPS._.01." localSheetId="19" hidden="1">{#N/A,#N/A,FALSE,"Cover Page";#N/A,#N/A,FALSE,"Table of Contents";#N/A,#N/A,FALSE,"Executive Summary";#N/A,#N/A,FALSE,"Investment-Acquisition Costs";#N/A,#N/A,FALSE,"Financing Assumptions";#N/A,#N/A,FALSE,"Rent Roll";#N/A,#N/A,FALSE,"Taxes and Assessments"}</definedName>
    <definedName name="wrn.Sales._.Package._.MPS._.01." hidden="1">{#N/A,#N/A,FALSE,"Cover Page";#N/A,#N/A,FALSE,"Table of Contents";#N/A,#N/A,FALSE,"Executive Summary";#N/A,#N/A,FALSE,"Investment-Acquisition Costs";#N/A,#N/A,FALSE,"Financing Assumptions";#N/A,#N/A,FALSE,"Rent Roll";#N/A,#N/A,FALSE,"Taxes and Assessments"}</definedName>
    <definedName name="wrn.sales._1" localSheetId="18" hidden="1">{"sales",#N/A,FALSE,"Sales";"sales existing",#N/A,FALSE,"Sales";"sales rd1",#N/A,FALSE,"Sales";"sales rd2",#N/A,FALSE,"Sales"}</definedName>
    <definedName name="wrn.sales._1" localSheetId="19" hidden="1">{"sales",#N/A,FALSE,"Sales";"sales existing",#N/A,FALSE,"Sales";"sales rd1",#N/A,FALSE,"Sales";"sales rd2",#N/A,FALSE,"Sales"}</definedName>
    <definedName name="wrn.sales._1" localSheetId="20" hidden="1">{"sales",#N/A,FALSE,"Sales";"sales existing",#N/A,FALSE,"Sales";"sales rd1",#N/A,FALSE,"Sales";"sales rd2",#N/A,FALSE,"Sales"}</definedName>
    <definedName name="wrn.sales._1" hidden="1">{"sales",#N/A,FALSE,"Sales";"sales existing",#N/A,FALSE,"Sales";"sales rd1",#N/A,FALSE,"Sales";"sales rd2",#N/A,FALSE,"Sales"}</definedName>
    <definedName name="wrn.sample." localSheetId="18" hidden="1">{"sample",#N/A,FALSE,"Client Input Sheet"}</definedName>
    <definedName name="wrn.sample." localSheetId="19" hidden="1">{"sample",#N/A,FALSE,"Client Input Sheet"}</definedName>
    <definedName name="wrn.sample." localSheetId="20" hidden="1">{"sample",#N/A,FALSE,"Client Input Sheet"}</definedName>
    <definedName name="wrn.sample." hidden="1">{"sample",#N/A,FALSE,"Client Input Sheet"}</definedName>
    <definedName name="wrn.sample._1" localSheetId="18" hidden="1">{"sample",#N/A,FALSE,"Client Input Sheet"}</definedName>
    <definedName name="wrn.sample._1" localSheetId="19" hidden="1">{"sample",#N/A,FALSE,"Client Input Sheet"}</definedName>
    <definedName name="wrn.sample._1" localSheetId="20" hidden="1">{"sample",#N/A,FALSE,"Client Input Sheet"}</definedName>
    <definedName name="wrn.sample._1" hidden="1">{"sample",#N/A,FALSE,"Client Input Sheet"}</definedName>
    <definedName name="wrn.Schedules." localSheetId="18" hidden="1">{#N/A,#N/A,FALSE,"Lse-ex";#N/A,#N/A,FALSE,"Rollover";#N/A,#N/A,FALSE,"Hist Sales";#N/A,#N/A,FALSE,"97 Occup Cst";#N/A,#N/A,FALSE,"Breakpoint";#N/A,#N/A,FALSE,"Rentroll";#N/A,#N/A,FALSE,"Hst I&amp;E";#N/A,#N/A,FALSE,"Owners";#N/A,#N/A,FALSE,"PROPS96";#N/A,#N/A,FALSE,"Props on mkt";#N/A,#N/A,FALSE,"Portfolios on mkt"}</definedName>
    <definedName name="wrn.Schedules." localSheetId="19" hidden="1">{#N/A,#N/A,FALSE,"Lse-ex";#N/A,#N/A,FALSE,"Rollover";#N/A,#N/A,FALSE,"Hist Sales";#N/A,#N/A,FALSE,"97 Occup Cst";#N/A,#N/A,FALSE,"Breakpoint";#N/A,#N/A,FALSE,"Rentroll";#N/A,#N/A,FALSE,"Hst I&amp;E";#N/A,#N/A,FALSE,"Owners";#N/A,#N/A,FALSE,"PROPS96";#N/A,#N/A,FALSE,"Props on mkt";#N/A,#N/A,FALSE,"Portfolios on mkt"}</definedName>
    <definedName name="wrn.Schedules." hidden="1">{#N/A,#N/A,FALSE,"Lse-ex";#N/A,#N/A,FALSE,"Rollover";#N/A,#N/A,FALSE,"Hist Sales";#N/A,#N/A,FALSE,"97 Occup Cst";#N/A,#N/A,FALSE,"Breakpoint";#N/A,#N/A,FALSE,"Rentroll";#N/A,#N/A,FALSE,"Hst I&amp;E";#N/A,#N/A,FALSE,"Owners";#N/A,#N/A,FALSE,"PROPS96";#N/A,#N/A,FALSE,"Props on mkt";#N/A,#N/A,FALSE,"Portfolios on mkt"}</definedName>
    <definedName name="wrn.Shorten._.Version." localSheetId="18" hidden="1">{#N/A,#N/A,FALSE,"changes";#N/A,#N/A,FALSE,"Assumptions";"view1",#N/A,FALSE,"BE Analysis";"view2",#N/A,FALSE,"BE Analysis";#N/A,#N/A,FALSE,"DCF Calculation - Scenario 1";"Dollar",#N/A,FALSE,"Consolidated - Scenario 1";"CS",#N/A,FALSE,"Consolidated - Scenario 1"}</definedName>
    <definedName name="wrn.Shorten._.Version." localSheetId="19" hidden="1">{#N/A,#N/A,FALSE,"changes";#N/A,#N/A,FALSE,"Assumptions";"view1",#N/A,FALSE,"BE Analysis";"view2",#N/A,FALSE,"BE Analysis";#N/A,#N/A,FALSE,"DCF Calculation - Scenario 1";"Dollar",#N/A,FALSE,"Consolidated - Scenario 1";"CS",#N/A,FALSE,"Consolidated - Scenario 1"}</definedName>
    <definedName name="wrn.Shorten._.Version." localSheetId="20"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horten._.Version._1" localSheetId="18" hidden="1">{#N/A,#N/A,FALSE,"changes";#N/A,#N/A,FALSE,"Assumptions";"view1",#N/A,FALSE,"BE Analysis";"view2",#N/A,FALSE,"BE Analysis";#N/A,#N/A,FALSE,"DCF Calculation - Scenario 1";"Dollar",#N/A,FALSE,"Consolidated - Scenario 1";"CS",#N/A,FALSE,"Consolidated - Scenario 1"}</definedName>
    <definedName name="wrn.Shorten._.Version._1" localSheetId="19" hidden="1">{#N/A,#N/A,FALSE,"changes";#N/A,#N/A,FALSE,"Assumptions";"view1",#N/A,FALSE,"BE Analysis";"view2",#N/A,FALSE,"BE Analysis";#N/A,#N/A,FALSE,"DCF Calculation - Scenario 1";"Dollar",#N/A,FALSE,"Consolidated - Scenario 1";"CS",#N/A,FALSE,"Consolidated - Scenario 1"}</definedName>
    <definedName name="wrn.Shorten._.Version._1" localSheetId="20" hidden="1">{#N/A,#N/A,FALSE,"changes";#N/A,#N/A,FALSE,"Assumptions";"view1",#N/A,FALSE,"BE Analysis";"view2",#N/A,FALSE,"BE Analysis";#N/A,#N/A,FALSE,"DCF Calculation - Scenario 1";"Dollar",#N/A,FALSE,"Consolidated - Scenario 1";"CS",#N/A,FALSE,"Consolidated - Scenario 1"}</definedName>
    <definedName name="wrn.Shorten._.Version._1" hidden="1">{#N/A,#N/A,FALSE,"changes";#N/A,#N/A,FALSE,"Assumptions";"view1",#N/A,FALSE,"BE Analysis";"view2",#N/A,FALSE,"BE Analysis";#N/A,#N/A,FALSE,"DCF Calculation - Scenario 1";"Dollar",#N/A,FALSE,"Consolidated - Scenario 1";"CS",#N/A,FALSE,"Consolidated - Scenario 1"}</definedName>
    <definedName name="wrn.STAND_ALONE_BOTH." localSheetId="18" hidden="1">{"FCB_ALL",#N/A;FALSE,"FCB";"GREY_ALL",#N/A;FALSE,"GREY"}</definedName>
    <definedName name="wrn.STAND_ALONE_BOTH." localSheetId="19" hidden="1">{"FCB_ALL",#N/A;FALSE,"FCB";"GREY_ALL",#N/A;FALSE,"GREY"}</definedName>
    <definedName name="wrn.STAND_ALONE_BOTH." hidden="1">{"FCB_ALL",#N/A;FALSE,"FCB";"GREY_ALL",#N/A;FALSE,"GREY"}</definedName>
    <definedName name="wrn.STMT._.OF._.CASH._.FLOWS." localSheetId="18" hidden="1">{"STMT OF CASH FLOWS",#N/A,FALSE,"Cash Flows Indirect"}</definedName>
    <definedName name="wrn.STMT._.OF._.CASH._.FLOWS." localSheetId="19" hidden="1">{"STMT OF CASH FLOWS",#N/A,FALSE,"Cash Flows Indirect"}</definedName>
    <definedName name="wrn.STMT._.OF._.CASH._.FLOWS." localSheetId="20" hidden="1">{"STMT OF CASH FLOWS",#N/A,FALSE,"Cash Flows Indirect"}</definedName>
    <definedName name="wrn.STMT._.OF._.CASH._.FLOWS." hidden="1">{"STMT OF CASH FLOWS",#N/A,FALSE,"Cash Flows Indirect"}</definedName>
    <definedName name="wrn.STMT._.OF._.CASH._.FLOWS._1" localSheetId="18" hidden="1">{"STMT OF CASH FLOWS",#N/A,FALSE,"Cash Flows Indirect"}</definedName>
    <definedName name="wrn.STMT._.OF._.CASH._.FLOWS._1" localSheetId="19" hidden="1">{"STMT OF CASH FLOWS",#N/A,FALSE,"Cash Flows Indirect"}</definedName>
    <definedName name="wrn.STMT._.OF._.CASH._.FLOWS._1" localSheetId="20" hidden="1">{"STMT OF CASH FLOWS",#N/A,FALSE,"Cash Flows Indirect"}</definedName>
    <definedName name="wrn.STMT._.OF._.CASH._.FLOWS._1" hidden="1">{"STMT OF CASH FLOWS",#N/A,FALSE,"Cash Flows Indirect"}</definedName>
    <definedName name="wrn.SUM._.OF._.UNIT._.3." localSheetId="18" hidden="1">{#N/A,#N/A,FALSE,"INPUTDATA";#N/A,#N/A,FALSE,"SUMMARY";#N/A,#N/A,FALSE,"CTAREP";#N/A,#N/A,FALSE,"CTBREP";#N/A,#N/A,FALSE,"PMG4ST86";#N/A,#N/A,FALSE,"TURBEFF";#N/A,#N/A,FALSE,"Condenser Performance"}</definedName>
    <definedName name="wrn.SUM._.OF._.UNIT._.3." localSheetId="19" hidden="1">{#N/A,#N/A,FALSE,"INPUTDATA";#N/A,#N/A,FALSE,"SUMMARY";#N/A,#N/A,FALSE,"CTAREP";#N/A,#N/A,FALSE,"CTBREP";#N/A,#N/A,FALSE,"PMG4ST86";#N/A,#N/A,FALSE,"TURBEFF";#N/A,#N/A,FALSE,"Condenser Performance"}</definedName>
    <definedName name="wrn.SUM._.OF._.UNIT._.3." localSheetId="20"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18" hidden="1">{"summary",#N/A,FALSE,"Valuation Analysis"}</definedName>
    <definedName name="wrn.summary." localSheetId="19" hidden="1">{"summary",#N/A,FALSE,"Valuation Analysis"}</definedName>
    <definedName name="wrn.summary." localSheetId="20" hidden="1">{"summary",#N/A,FALSE,"Valuation Analysis"}</definedName>
    <definedName name="wrn.summary." hidden="1">{"summary",#N/A,FALSE,"Valuation Analysis"}</definedName>
    <definedName name="wrn.summary._.schedules." localSheetId="18" hidden="1">{"summary1",#N/A,FALSE,"Summary of Values";"summary2",#N/A,FALSE,"Summary of Values"}</definedName>
    <definedName name="wrn.summary._.schedules." localSheetId="19" hidden="1">{"summary1",#N/A,FALSE,"Summary of Values";"summary2",#N/A,FALSE,"Summary of Values"}</definedName>
    <definedName name="wrn.summary._.schedules." localSheetId="20" hidden="1">{"summary1",#N/A,FALSE,"Summary of Values";"summary2",#N/A,FALSE,"Summary of Values"}</definedName>
    <definedName name="wrn.summary._.schedules." hidden="1">{"summary1",#N/A,FALSE,"Summary of Values";"summary2",#N/A,FALSE,"Summary of Values"}</definedName>
    <definedName name="wrn.summary._.schedules._1" localSheetId="18" hidden="1">{"summary1",#N/A,FALSE,"Summary of Values";"summary2",#N/A,FALSE,"Summary of Values"}</definedName>
    <definedName name="wrn.summary._.schedules._1" localSheetId="19" hidden="1">{"summary1",#N/A,FALSE,"Summary of Values";"summary2",#N/A,FALSE,"Summary of Values"}</definedName>
    <definedName name="wrn.summary._.schedules._1" localSheetId="20" hidden="1">{"summary1",#N/A,FALSE,"Summary of Values";"summary2",#N/A,FALSE,"Summary of Values"}</definedName>
    <definedName name="wrn.summary._.schedules._1" hidden="1">{"summary1",#N/A,FALSE,"Summary of Values";"summary2",#N/A,FALSE,"Summary of Values"}</definedName>
    <definedName name="wrn.summary._1" localSheetId="18" hidden="1">{"summary",#N/A,FALSE,"Valuation Analysis"}</definedName>
    <definedName name="wrn.summary._1" localSheetId="19" hidden="1">{"summary",#N/A,FALSE,"Valuation Analysis"}</definedName>
    <definedName name="wrn.summary._1" localSheetId="20" hidden="1">{"summary",#N/A,FALSE,"Valuation Analysis"}</definedName>
    <definedName name="wrn.summary._1" hidden="1">{"summary",#N/A,FALSE,"Valuation Analysis"}</definedName>
    <definedName name="wrn.Supporting._.Calculations." localSheetId="18" hidden="1">{#N/A,#N/A,FALSE,"Work performed";#N/A,#N/A,FALSE,"Resources"}</definedName>
    <definedName name="wrn.Supporting._.Calculations." localSheetId="19" hidden="1">{#N/A,#N/A,FALSE,"Work performed";#N/A,#N/A,FALSE,"Resources"}</definedName>
    <definedName name="wrn.Supporting._.Calculations." hidden="1">{#N/A,#N/A,FALSE,"Work performed";#N/A,#N/A,FALSE,"Resources"}</definedName>
    <definedName name="wrn.TAJE." localSheetId="18" hidden="1">{"TAJE",#N/A,FALSE,"TAJE"}</definedName>
    <definedName name="wrn.TAJE." localSheetId="19" hidden="1">{"TAJE",#N/A,FALSE,"TAJE"}</definedName>
    <definedName name="wrn.TAJE." hidden="1">{"TAJE",#N/A,FALSE,"TAJE"}</definedName>
    <definedName name="wrn.TAJE._1" localSheetId="18" hidden="1">{"TAJE",#N/A,FALSE,"TAJE"}</definedName>
    <definedName name="wrn.TAJE._1" localSheetId="19" hidden="1">{"TAJE",#N/A,FALSE,"TAJE"}</definedName>
    <definedName name="wrn.TAJE._1" hidden="1">{"TAJE",#N/A,FALSE,"TAJE"}</definedName>
    <definedName name="wrn.TAJE._2" localSheetId="18" hidden="1">{"TAJE",#N/A,FALSE,"TAJE"}</definedName>
    <definedName name="wrn.TAJE._2" localSheetId="19" hidden="1">{"TAJE",#N/A,FALSE,"TAJE"}</definedName>
    <definedName name="wrn.TAJE._2" hidden="1">{"TAJE",#N/A,FALSE,"TAJE"}</definedName>
    <definedName name="wrn.TAJE._3" localSheetId="18" hidden="1">{"TAJE",#N/A,FALSE,"TAJE"}</definedName>
    <definedName name="wrn.TAJE._3" localSheetId="19" hidden="1">{"TAJE",#N/A,FALSE,"TAJE"}</definedName>
    <definedName name="wrn.TAJE._3" hidden="1">{"TAJE",#N/A,FALSE,"TAJE"}</definedName>
    <definedName name="wrn.Tax._.Accrual." localSheetId="18" hidden="1">{#N/A,#N/A,TRUE,"TAXPROV";#N/A,#N/A,TRUE,"FLOWTHRU";#N/A,#N/A,TRUE,"SCHEDULE M'S";#N/A,#N/A,TRUE,"PLANT M'S";#N/A,#N/A,TRUE,"TAXJE"}</definedName>
    <definedName name="wrn.Tax._.Accrual." localSheetId="19" hidden="1">{#N/A,#N/A,TRUE,"TAXPROV";#N/A,#N/A,TRUE,"FLOWTHRU";#N/A,#N/A,TRUE,"SCHEDULE M'S";#N/A,#N/A,TRUE,"PLANT M'S";#N/A,#N/A,TRUE,"TAXJE"}</definedName>
    <definedName name="wrn.Tax._.Accrual." hidden="1">{#N/A,#N/A,TRUE,"TAXPROV";#N/A,#N/A,TRUE,"FLOWTHRU";#N/A,#N/A,TRUE,"SCHEDULE M'S";#N/A,#N/A,TRUE,"PLANT M'S";#N/A,#N/A,TRUE,"TAXJE"}</definedName>
    <definedName name="wrn.TB._.ALL._.ACCTS." localSheetId="18" hidden="1">{"BALANCE SHEET ACCTS",#N/A,TRUE,"Working Trial Balance";"INCOME STMT ACCTS",#N/A,TRUE,"Working Trial Balance"}</definedName>
    <definedName name="wrn.TB._.ALL._.ACCTS." localSheetId="19" hidden="1">{"BALANCE SHEET ACCTS",#N/A,TRUE,"Working Trial Balance";"INCOME STMT ACCTS",#N/A,TRUE,"Working Trial Balance"}</definedName>
    <definedName name="wrn.TB._.ALL._.ACCTS." localSheetId="20" hidden="1">{"BALANCE SHEET ACCTS",#N/A,TRUE,"Working Trial Balance";"INCOME STMT ACCTS",#N/A,TRUE,"Working Trial Balance"}</definedName>
    <definedName name="wrn.TB._.ALL._.ACCTS." hidden="1">{"BALANCE SHEET ACCTS",#N/A,TRUE,"Working Trial Balance";"INCOME STMT ACCTS",#N/A,TRUE,"Working Trial Balance"}</definedName>
    <definedName name="wrn.TB._.ALL._.ACCTS._1" localSheetId="18" hidden="1">{"BALANCE SHEET ACCTS",#N/A,TRUE,"Working Trial Balance";"INCOME STMT ACCTS",#N/A,TRUE,"Working Trial Balance"}</definedName>
    <definedName name="wrn.TB._.ALL._.ACCTS._1" localSheetId="19" hidden="1">{"BALANCE SHEET ACCTS",#N/A,TRUE,"Working Trial Balance";"INCOME STMT ACCTS",#N/A,TRUE,"Working Trial Balance"}</definedName>
    <definedName name="wrn.TB._.ALL._.ACCTS._1" localSheetId="20" hidden="1">{"BALANCE SHEET ACCTS",#N/A,TRUE,"Working Trial Balance";"INCOME STMT ACCTS",#N/A,TRUE,"Working Trial Balance"}</definedName>
    <definedName name="wrn.TB._.ALL._.ACCTS._1" hidden="1">{"BALANCE SHEET ACCTS",#N/A,TRUE,"Working Trial Balance";"INCOME STMT ACCTS",#N/A,TRUE,"Working Trial Balance"}</definedName>
    <definedName name="wrn.TB._.BALANCE._.SHEET." localSheetId="18" hidden="1">{"BALANCE SHEET ACCTS",#N/A,FALSE,"Working Trial Balance"}</definedName>
    <definedName name="wrn.TB._.BALANCE._.SHEET." localSheetId="19" hidden="1">{"BALANCE SHEET ACCTS",#N/A,FALSE,"Working Trial Balance"}</definedName>
    <definedName name="wrn.TB._.BALANCE._.SHEET." localSheetId="20" hidden="1">{"BALANCE SHEET ACCTS",#N/A,FALSE,"Working Trial Balance"}</definedName>
    <definedName name="wrn.TB._.BALANCE._.SHEET." hidden="1">{"BALANCE SHEET ACCTS",#N/A,FALSE,"Working Trial Balance"}</definedName>
    <definedName name="wrn.TB._.BALANCE._.SHEET._1" localSheetId="18" hidden="1">{"BALANCE SHEET ACCTS",#N/A,FALSE,"Working Trial Balance"}</definedName>
    <definedName name="wrn.TB._.BALANCE._.SHEET._1" localSheetId="19" hidden="1">{"BALANCE SHEET ACCTS",#N/A,FALSE,"Working Trial Balance"}</definedName>
    <definedName name="wrn.TB._.BALANCE._.SHEET._1" localSheetId="20" hidden="1">{"BALANCE SHEET ACCTS",#N/A,FALSE,"Working Trial Balance"}</definedName>
    <definedName name="wrn.TB._.BALANCE._.SHEET._1" hidden="1">{"BALANCE SHEET ACCTS",#N/A,FALSE,"Working Trial Balance"}</definedName>
    <definedName name="wrn.TB._.EXPLANATIONS." localSheetId="18" hidden="1">{"EXPLANATIONS",#N/A,FALSE,"Working Trial Balance"}</definedName>
    <definedName name="wrn.TB._.EXPLANATIONS." localSheetId="19" hidden="1">{"EXPLANATIONS",#N/A,FALSE,"Working Trial Balance"}</definedName>
    <definedName name="wrn.TB._.EXPLANATIONS." localSheetId="20" hidden="1">{"EXPLANATIONS",#N/A,FALSE,"Working Trial Balance"}</definedName>
    <definedName name="wrn.TB._.EXPLANATIONS." hidden="1">{"EXPLANATIONS",#N/A,FALSE,"Working Trial Balance"}</definedName>
    <definedName name="wrn.TB._.EXPLANATIONS._1" localSheetId="18" hidden="1">{"EXPLANATIONS",#N/A,FALSE,"Working Trial Balance"}</definedName>
    <definedName name="wrn.TB._.EXPLANATIONS._1" localSheetId="19" hidden="1">{"EXPLANATIONS",#N/A,FALSE,"Working Trial Balance"}</definedName>
    <definedName name="wrn.TB._.EXPLANATIONS._1" localSheetId="20" hidden="1">{"EXPLANATIONS",#N/A,FALSE,"Working Trial Balance"}</definedName>
    <definedName name="wrn.TB._.EXPLANATIONS._1" hidden="1">{"EXPLANATIONS",#N/A,FALSE,"Working Trial Balance"}</definedName>
    <definedName name="wrn.TB._.INCOME._.STMT." localSheetId="18" hidden="1">{"INCOME STMT ACCTS",#N/A,FALSE,"Working Trial Balance"}</definedName>
    <definedName name="wrn.TB._.INCOME._.STMT." localSheetId="19" hidden="1">{"INCOME STMT ACCTS",#N/A,FALSE,"Working Trial Balance"}</definedName>
    <definedName name="wrn.TB._.INCOME._.STMT." localSheetId="20" hidden="1">{"INCOME STMT ACCTS",#N/A,FALSE,"Working Trial Balance"}</definedName>
    <definedName name="wrn.TB._.INCOME._.STMT." hidden="1">{"INCOME STMT ACCTS",#N/A,FALSE,"Working Trial Balance"}</definedName>
    <definedName name="wrn.TB._.INCOME._.STMT._1" localSheetId="18" hidden="1">{"INCOME STMT ACCTS",#N/A,FALSE,"Working Trial Balance"}</definedName>
    <definedName name="wrn.TB._.INCOME._.STMT._1" localSheetId="19" hidden="1">{"INCOME STMT ACCTS",#N/A,FALSE,"Working Trial Balance"}</definedName>
    <definedName name="wrn.TB._.INCOME._.STMT._1" localSheetId="20" hidden="1">{"INCOME STMT ACCTS",#N/A,FALSE,"Working Trial Balance"}</definedName>
    <definedName name="wrn.TB._.INCOME._.STMT._1" hidden="1">{"INCOME STMT ACCTS",#N/A,FALSE,"Working Trial Balance"}</definedName>
    <definedName name="wrn.TB3." localSheetId="18" hidden="1">{"TB3",#N/A,FALSE,"INCOME"}</definedName>
    <definedName name="wrn.TB3." localSheetId="19" hidden="1">{"TB3",#N/A,FALSE,"INCOME"}</definedName>
    <definedName name="wrn.TB3." hidden="1">{"TB3",#N/A,FALSE,"INCOME"}</definedName>
    <definedName name="wrn.TB3._1" localSheetId="18" hidden="1">{"TB3",#N/A,FALSE,"INCOME"}</definedName>
    <definedName name="wrn.TB3._1" localSheetId="19" hidden="1">{"TB3",#N/A,FALSE,"INCOME"}</definedName>
    <definedName name="wrn.TB3._1" hidden="1">{"TB3",#N/A,FALSE,"INCOME"}</definedName>
    <definedName name="wrn.TB3._2" localSheetId="18" hidden="1">{"TB3",#N/A,FALSE,"INCOME"}</definedName>
    <definedName name="wrn.TB3._2" localSheetId="19" hidden="1">{"TB3",#N/A,FALSE,"INCOME"}</definedName>
    <definedName name="wrn.TB3._2" hidden="1">{"TB3",#N/A,FALSE,"INCOME"}</definedName>
    <definedName name="wrn.TB3._3" localSheetId="18" hidden="1">{"TB3",#N/A,FALSE,"INCOME"}</definedName>
    <definedName name="wrn.TB3._3" localSheetId="19" hidden="1">{"TB3",#N/A,FALSE,"INCOME"}</definedName>
    <definedName name="wrn.TB3._3" hidden="1">{"TB3",#N/A,FALSE,"INCOME"}</definedName>
    <definedName name="wrn.technology." localSheetId="18" hidden="1">{"developed valuation",#N/A,FALSE,"Valuation Analysis";"developed income statement",#N/A,FALSE,"Abbreviated Income Statement";"inprocess valuation",#N/A,FALSE,"Valuation Analysis";"inprocess income statement",#N/A,FALSE,"Abbreviated Income Statement"}</definedName>
    <definedName name="wrn.technology." localSheetId="19" hidden="1">{"developed valuation",#N/A,FALSE,"Valuation Analysis";"developed income statement",#N/A,FALSE,"Abbreviated Income Statement";"inprocess valuation",#N/A,FALSE,"Valuation Analysis";"inprocess income statement",#N/A,FALSE,"Abbreviated Income Statement"}</definedName>
    <definedName name="wrn.technology." localSheetId="20"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chnology._1" localSheetId="18" hidden="1">{"developed valuation",#N/A,FALSE,"Valuation Analysis";"developed income statement",#N/A,FALSE,"Abbreviated Income Statement";"inprocess valuation",#N/A,FALSE,"Valuation Analysis";"inprocess income statement",#N/A,FALSE,"Abbreviated Income Statement"}</definedName>
    <definedName name="wrn.technology._1" localSheetId="19" hidden="1">{"developed valuation",#N/A,FALSE,"Valuation Analysis";"developed income statement",#N/A,FALSE,"Abbreviated Income Statement";"inprocess valuation",#N/A,FALSE,"Valuation Analysis";"inprocess income statement",#N/A,FALSE,"Abbreviated Income Statement"}</definedName>
    <definedName name="wrn.technology._1" localSheetId="20" hidden="1">{"developed valuation",#N/A,FALSE,"Valuation Analysis";"developed income statement",#N/A,FALSE,"Abbreviated Income Statement";"inprocess valuation",#N/A,FALSE,"Valuation Analysis";"inprocess income statement",#N/A,FALSE,"Abbreviated Income Statement"}</definedName>
    <definedName name="wrn.technology._1" hidden="1">{"developed valuation",#N/A,FALSE,"Valuation Analysis";"developed income statement",#N/A,FALSE,"Abbreviated Income Statement";"inprocess valuation",#N/A,FALSE,"Valuation Analysis";"inprocess income statement",#N/A,FALSE,"Abbreviated Income Statement"}</definedName>
    <definedName name="wrn.TEST." localSheetId="18" hidden="1">{"acc1",#N/A,TRUE,"Accrual";"ACC2",#N/A,TRUE,"Accrual"}</definedName>
    <definedName name="wrn.TEST." localSheetId="19" hidden="1">{"acc1",#N/A,TRUE,"Accrual";"ACC2",#N/A,TRUE,"Accrual"}</definedName>
    <definedName name="wrn.TEST." hidden="1">{"acc1",#N/A,TRUE,"Accrual";"ACC2",#N/A,TRUE,"Accrual"}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hidden="1">{"Income Statement",#N/A,FALSE,"CFMODEL";"Balance Sheet",#N/A,FALSE,"CFMODEL"}</definedName>
    <definedName name="wrn.test1._1" localSheetId="18" hidden="1">{"Income Statement",#N/A,FALSE,"CFMODEL";"Balance Sheet",#N/A,FALSE,"CFMODEL"}</definedName>
    <definedName name="wrn.test1._1" localSheetId="19" hidden="1">{"Income Statement",#N/A,FALSE,"CFMODEL";"Balance Sheet",#N/A,FALSE,"CFMODEL"}</definedName>
    <definedName name="wrn.test1._1" localSheetId="20" hidden="1">{"Income Statement",#N/A,FALSE,"CFMODEL";"Balance Sheet",#N/A,FALSE,"CFMODEL"}</definedName>
    <definedName name="wrn.test1._1" hidden="1">{"Income Statement",#N/A,FALSE,"CFMODEL";"Balance Sheet",#N/A,FALSE,"CFMODEL"}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hidden="1">{"SourcesUses",#N/A,TRUE,"CFMODEL";"TransOverview",#N/A,TRUE,"CFMODEL"}</definedName>
    <definedName name="wrn.test2._1" localSheetId="18" hidden="1">{"SourcesUses",#N/A,TRUE,"CFMODEL";"TransOverview",#N/A,TRUE,"CFMODEL"}</definedName>
    <definedName name="wrn.test2._1" localSheetId="19" hidden="1">{"SourcesUses",#N/A,TRUE,"CFMODEL";"TransOverview",#N/A,TRUE,"CFMODEL"}</definedName>
    <definedName name="wrn.test2._1" localSheetId="20" hidden="1">{"SourcesUses",#N/A,TRUE,"CFMODEL";"TransOverview",#N/A,TRUE,"CFMODEL"}</definedName>
    <definedName name="wrn.test2._1" hidden="1">{"SourcesUses",#N/A,TRUE,"CFMODEL";"TransOverview",#N/A,TRUE,"CFMODEL"}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hidden="1">{"SourcesUses",#N/A,TRUE,#N/A;"TransOverview",#N/A,TRUE,"CFMODEL"}</definedName>
    <definedName name="wrn.test3._1" localSheetId="18" hidden="1">{"SourcesUses",#N/A,TRUE,#N/A;"TransOverview",#N/A,TRUE,"CFMODEL"}</definedName>
    <definedName name="wrn.test3._1" localSheetId="19" hidden="1">{"SourcesUses",#N/A,TRUE,#N/A;"TransOverview",#N/A,TRUE,"CFMODEL"}</definedName>
    <definedName name="wrn.test3._1" localSheetId="20" hidden="1">{"SourcesUses",#N/A,TRUE,#N/A;"TransOverview",#N/A,TRUE,"CFMODEL"}</definedName>
    <definedName name="wrn.test3._1" hidden="1">{"SourcesUses",#N/A,TRUE,#N/A;"TransOverview",#N/A,TRUE,"CFMODEL"}</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hidden="1">{"SourcesUses",#N/A,TRUE,"FundsFlow";"TransOverview",#N/A,TRUE,"FundsFlow"}</definedName>
    <definedName name="wrn.test4._1" localSheetId="18" hidden="1">{"SourcesUses",#N/A,TRUE,"FundsFlow";"TransOverview",#N/A,TRUE,"FundsFlow"}</definedName>
    <definedName name="wrn.test4._1" localSheetId="19" hidden="1">{"SourcesUses",#N/A,TRUE,"FundsFlow";"TransOverview",#N/A,TRUE,"FundsFlow"}</definedName>
    <definedName name="wrn.test4._1" localSheetId="20" hidden="1">{"SourcesUses",#N/A,TRUE,"FundsFlow";"TransOverview",#N/A,TRUE,"FundsFlow"}</definedName>
    <definedName name="wrn.test4._1" hidden="1">{"SourcesUses",#N/A,TRUE,"FundsFlow";"TransOverview",#N/A,TRUE,"FundsFlow"}</definedName>
    <definedName name="wrn.TESTS." localSheetId="18" hidden="1">{"PAGE_1",#N/A,FALSE,"MONTH"}</definedName>
    <definedName name="wrn.TESTS." localSheetId="19" hidden="1">{"PAGE_1",#N/A,FALSE,"MONTH"}</definedName>
    <definedName name="wrn.TESTS." localSheetId="20" hidden="1">{"PAGE_1",#N/A,FALSE,"MONTH"}</definedName>
    <definedName name="wrn.TESTS." hidden="1">{"PAGE_1",#N/A,FALSE,"MONTH"}</definedName>
    <definedName name="wrn.Total._.Company._.Reforecast._.Print." localSheetId="18"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Company._.Reforecast._.Print." localSheetId="19"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Company._.Reforecast._.Print."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Printout." localSheetId="18" hidden="1">{#N/A,#N/A,FALSE,"System Totals";#N/A,#N/A,FALSE,"SegA";#N/A,#N/A,FALSE,"SegB";#N/A,#N/A,FALSE,"SegC";#N/A,#N/A,FALSE,"SegD";#N/A,#N/A,FALSE,"SegE";#N/A,#N/A,FALSE,"SegF";#N/A,#N/A,FALSE,"SegG"}</definedName>
    <definedName name="wrn.Total._.Printout." localSheetId="19" hidden="1">{#N/A,#N/A,FALSE,"System Totals";#N/A,#N/A,FALSE,"SegA";#N/A,#N/A,FALSE,"SegB";#N/A,#N/A,FALSE,"SegC";#N/A,#N/A,FALSE,"SegD";#N/A,#N/A,FALSE,"SegE";#N/A,#N/A,FALSE,"SegF";#N/A,#N/A,FALSE,"SegG"}</definedName>
    <definedName name="wrn.Total._.Printout." localSheetId="20" hidden="1">{#N/A,#N/A,FALSE,"System Totals";#N/A,#N/A,FALSE,"SegA";#N/A,#N/A,FALSE,"SegB";#N/A,#N/A,FALSE,"SegC";#N/A,#N/A,FALSE,"SegD";#N/A,#N/A,FALSE,"SegE";#N/A,#N/A,FALSE,"SegF";#N/A,#N/A,FALSE,"SegG"}</definedName>
    <definedName name="wrn.Total._.Printout." hidden="1">{#N/A,#N/A,FALSE,"System Totals";#N/A,#N/A,FALSE,"SegA";#N/A,#N/A,FALSE,"SegB";#N/A,#N/A,FALSE,"SegC";#N/A,#N/A,FALSE,"SegD";#N/A,#N/A,FALSE,"SegE";#N/A,#N/A,FALSE,"SegF";#N/A,#N/A,FALSE,"SegG"}</definedName>
    <definedName name="wrn.Track." localSheetId="18" hidden="1">{#N/A,#N/A,FALSE;"Inc Stmt",#N/A,#N/A;FALSE,"Indirect Costs",#N/A;#N/A,FALSE,"Capital"}</definedName>
    <definedName name="wrn.Track." localSheetId="19" hidden="1">{#N/A,#N/A,FALSE;"Inc Stmt",#N/A,#N/A;FALSE,"Indirect Costs",#N/A;#N/A,FALSE,"Capital"}</definedName>
    <definedName name="wrn.Track." hidden="1">{#N/A,#N/A,FALSE;"Inc Stmt",#N/A,#N/A;FALSE,"Indirect Costs",#N/A;#N/A,FALSE,"Capital"}</definedName>
    <definedName name="wrn.trademark._.and._.trade._.name." localSheetId="18" hidden="1">{"trademark1",#N/A,FALSE,"Trademark(s) and Trade Name(s)"}</definedName>
    <definedName name="wrn.trademark._.and._.trade._.name." localSheetId="19" hidden="1">{"trademark1",#N/A,FALSE,"Trademark(s) and Trade Name(s)"}</definedName>
    <definedName name="wrn.trademark._.and._.trade._.name." localSheetId="20" hidden="1">{"trademark1",#N/A,FALSE,"Trademark(s) and Trade Name(s)"}</definedName>
    <definedName name="wrn.trademark._.and._.trade._.name." hidden="1">{"trademark1",#N/A,FALSE,"Trademark(s) and Trade Name(s)"}</definedName>
    <definedName name="wrn.trademark._.and._.trade._.name._1" localSheetId="18" hidden="1">{"trademark1",#N/A,FALSE,"Trademark(s) and Trade Name(s)"}</definedName>
    <definedName name="wrn.trademark._.and._.trade._.name._1" localSheetId="19" hidden="1">{"trademark1",#N/A,FALSE,"Trademark(s) and Trade Name(s)"}</definedName>
    <definedName name="wrn.trademark._.and._.trade._.name._1" localSheetId="20" hidden="1">{"trademark1",#N/A,FALSE,"Trademark(s) and Trade Name(s)"}</definedName>
    <definedName name="wrn.trademark._.and._.trade._.name._1" hidden="1">{"trademark1",#N/A,FALSE,"Trademark(s) and Trade Name(s)"}</definedName>
    <definedName name="wrn.Trading._.Summary." localSheetId="18" hidden="1">{#N/A;#N/A;FALSE;"Trading Summary"}</definedName>
    <definedName name="wrn.Trading._.Summary." localSheetId="19" hidden="1">{#N/A;#N/A;FALSE;"Trading Summary"}</definedName>
    <definedName name="wrn.Trading._.Summary." hidden="1">{#N/A;#N/A;FALSE;"Trading Summary"}</definedName>
    <definedName name="wrn.Unit._.Financials."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1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IM_Data."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18" hidden="1">{#N/A,#N/A,FALSE,"Expenditures";#N/A,#N/A,FALSE,"Property Placed In-Service";#N/A,#N/A,FALSE,"Removals";#N/A,#N/A,FALSE,"Retirements";#N/A,#N/A,FALSE,"CWIP Balances";#N/A,#N/A,FALSE,"CWIP_Expend_Ratios";#N/A,#N/A,FALSE,"CWIP_Yr_End"}</definedName>
    <definedName name="wrn.USIM_Data_Abbrev." localSheetId="19" hidden="1">{#N/A,#N/A,FALSE,"Expenditures";#N/A,#N/A,FALSE,"Property Placed In-Service";#N/A,#N/A,FALSE,"Removals";#N/A,#N/A,FALSE,"Retirements";#N/A,#N/A,FALSE,"CWIP Balances";#N/A,#N/A,FALSE,"CWIP_Expend_Ratios";#N/A,#N/A,FALSE,"CWIP_Yr_End"}</definedName>
    <definedName name="wrn.USIM_Data_Abbrev." localSheetId="20"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_1" localSheetId="18" hidden="1">{#N/A,#N/A,FALSE,"Expenditures";#N/A,#N/A,FALSE,"Property Placed In-Service";#N/A,#N/A,FALSE,"Removals";#N/A,#N/A,FALSE,"Retirements";#N/A,#N/A,FALSE,"CWIP Balances";#N/A,#N/A,FALSE,"CWIP_Expend_Ratios";#N/A,#N/A,FALSE,"CWIP_Yr_End"}</definedName>
    <definedName name="wrn.USIM_Data_Abbrev._1" localSheetId="19" hidden="1">{#N/A,#N/A,FALSE,"Expenditures";#N/A,#N/A,FALSE,"Property Placed In-Service";#N/A,#N/A,FALSE,"Removals";#N/A,#N/A,FALSE,"Retirements";#N/A,#N/A,FALSE,"CWIP Balances";#N/A,#N/A,FALSE,"CWIP_Expend_Ratios";#N/A,#N/A,FALSE,"CWIP_Yr_End"}</definedName>
    <definedName name="wrn.USIM_Data_Abbrev._1" localSheetId="20" hidden="1">{#N/A,#N/A,FALSE,"Expenditures";#N/A,#N/A,FALSE,"Property Placed In-Service";#N/A,#N/A,FALSE,"Removals";#N/A,#N/A,FALSE,"Retirements";#N/A,#N/A,FALSE,"CWIP Balances";#N/A,#N/A,FALSE,"CWIP_Expend_Ratios";#N/A,#N/A,FALSE,"CWIP_Yr_End"}</definedName>
    <definedName name="wrn.USIM_Data_Abbrev._1" hidden="1">{#N/A,#N/A,FALSE,"Expenditures";#N/A,#N/A,FALSE,"Property Placed In-Service";#N/A,#N/A,FALSE,"Removals";#N/A,#N/A,FALSE,"Retirements";#N/A,#N/A,FALSE,"CWIP Balances";#N/A,#N/A,FALSE,"CWIP_Expend_Ratios";#N/A,#N/A,FALSE,"CWIP_Yr_End"}</definedName>
    <definedName name="wrn.USIM_Data_Abbrev._1_1" localSheetId="18" hidden="1">{#N/A,#N/A,FALSE,"Expenditures";#N/A,#N/A,FALSE,"Property Placed In-Service";#N/A,#N/A,FALSE,"Removals";#N/A,#N/A,FALSE,"Retirements";#N/A,#N/A,FALSE,"CWIP Balances";#N/A,#N/A,FALSE,"CWIP_Expend_Ratios";#N/A,#N/A,FALSE,"CWIP_Yr_End"}</definedName>
    <definedName name="wrn.USIM_Data_Abbrev._1_1" localSheetId="19" hidden="1">{#N/A,#N/A,FALSE,"Expenditures";#N/A,#N/A,FALSE,"Property Placed In-Service";#N/A,#N/A,FALSE,"Removals";#N/A,#N/A,FALSE,"Retirements";#N/A,#N/A,FALSE,"CWIP Balances";#N/A,#N/A,FALSE,"CWIP_Expend_Ratios";#N/A,#N/A,FALSE,"CWIP_Yr_End"}</definedName>
    <definedName name="wrn.USIM_Data_Abbrev._1_1" localSheetId="20" hidden="1">{#N/A,#N/A,FALSE,"Expenditures";#N/A,#N/A,FALSE,"Property Placed In-Service";#N/A,#N/A,FALSE,"Removals";#N/A,#N/A,FALSE,"Retirements";#N/A,#N/A,FALSE,"CWIP Balances";#N/A,#N/A,FALSE,"CWIP_Expend_Ratios";#N/A,#N/A,FALSE,"CWIP_Yr_End"}</definedName>
    <definedName name="wrn.USIM_Data_Abbrev._1_1" hidden="1">{#N/A,#N/A,FALSE,"Expenditures";#N/A,#N/A,FALSE,"Property Placed In-Service";#N/A,#N/A,FALSE,"Removals";#N/A,#N/A,FALSE,"Retirements";#N/A,#N/A,FALSE,"CWIP Balances";#N/A,#N/A,FALSE,"CWIP_Expend_Ratios";#N/A,#N/A,FALSE,"CWIP_Yr_End"}</definedName>
    <definedName name="wrn.USIM_Data_Abbrev._1_2" localSheetId="18" hidden="1">{#N/A,#N/A,FALSE,"Expenditures";#N/A,#N/A,FALSE,"Property Placed In-Service";#N/A,#N/A,FALSE,"Removals";#N/A,#N/A,FALSE,"Retirements";#N/A,#N/A,FALSE,"CWIP Balances";#N/A,#N/A,FALSE,"CWIP_Expend_Ratios";#N/A,#N/A,FALSE,"CWIP_Yr_End"}</definedName>
    <definedName name="wrn.USIM_Data_Abbrev._1_2" localSheetId="19" hidden="1">{#N/A,#N/A,FALSE,"Expenditures";#N/A,#N/A,FALSE,"Property Placed In-Service";#N/A,#N/A,FALSE,"Removals";#N/A,#N/A,FALSE,"Retirements";#N/A,#N/A,FALSE,"CWIP Balances";#N/A,#N/A,FALSE,"CWIP_Expend_Ratios";#N/A,#N/A,FALSE,"CWIP_Yr_End"}</definedName>
    <definedName name="wrn.USIM_Data_Abbrev._1_2" localSheetId="20" hidden="1">{#N/A,#N/A,FALSE,"Expenditures";#N/A,#N/A,FALSE,"Property Placed In-Service";#N/A,#N/A,FALSE,"Removals";#N/A,#N/A,FALSE,"Retirements";#N/A,#N/A,FALSE,"CWIP Balances";#N/A,#N/A,FALSE,"CWIP_Expend_Ratios";#N/A,#N/A,FALSE,"CWIP_Yr_End"}</definedName>
    <definedName name="wrn.USIM_Data_Abbrev._1_2" hidden="1">{#N/A,#N/A,FALSE,"Expenditures";#N/A,#N/A,FALSE,"Property Placed In-Service";#N/A,#N/A,FALSE,"Removals";#N/A,#N/A,FALSE,"Retirements";#N/A,#N/A,FALSE,"CWIP Balances";#N/A,#N/A,FALSE,"CWIP_Expend_Ratios";#N/A,#N/A,FALSE,"CWIP_Yr_End"}</definedName>
    <definedName name="wrn.USIM_Data_Abbrev._1_3" localSheetId="18" hidden="1">{#N/A,#N/A,FALSE,"Expenditures";#N/A,#N/A,FALSE,"Property Placed In-Service";#N/A,#N/A,FALSE,"Removals";#N/A,#N/A,FALSE,"Retirements";#N/A,#N/A,FALSE,"CWIP Balances";#N/A,#N/A,FALSE,"CWIP_Expend_Ratios";#N/A,#N/A,FALSE,"CWIP_Yr_End"}</definedName>
    <definedName name="wrn.USIM_Data_Abbrev._1_3" localSheetId="19" hidden="1">{#N/A,#N/A,FALSE,"Expenditures";#N/A,#N/A,FALSE,"Property Placed In-Service";#N/A,#N/A,FALSE,"Removals";#N/A,#N/A,FALSE,"Retirements";#N/A,#N/A,FALSE,"CWIP Balances";#N/A,#N/A,FALSE,"CWIP_Expend_Ratios";#N/A,#N/A,FALSE,"CWIP_Yr_End"}</definedName>
    <definedName name="wrn.USIM_Data_Abbrev._1_3" localSheetId="20" hidden="1">{#N/A,#N/A,FALSE,"Expenditures";#N/A,#N/A,FALSE,"Property Placed In-Service";#N/A,#N/A,FALSE,"Removals";#N/A,#N/A,FALSE,"Retirements";#N/A,#N/A,FALSE,"CWIP Balances";#N/A,#N/A,FALSE,"CWIP_Expend_Ratios";#N/A,#N/A,FALSE,"CWIP_Yr_End"}</definedName>
    <definedName name="wrn.USIM_Data_Abbrev._1_3" hidden="1">{#N/A,#N/A,FALSE,"Expenditures";#N/A,#N/A,FALSE,"Property Placed In-Service";#N/A,#N/A,FALSE,"Removals";#N/A,#N/A,FALSE,"Retirements";#N/A,#N/A,FALSE,"CWIP Balances";#N/A,#N/A,FALSE,"CWIP_Expend_Ratios";#N/A,#N/A,FALSE,"CWIP_Yr_End"}</definedName>
    <definedName name="wrn.USIM_Data_Abbrev._2" localSheetId="18" hidden="1">{#N/A,#N/A,FALSE,"Expenditures";#N/A,#N/A,FALSE,"Property Placed In-Service";#N/A,#N/A,FALSE,"Removals";#N/A,#N/A,FALSE,"Retirements";#N/A,#N/A,FALSE,"CWIP Balances";#N/A,#N/A,FALSE,"CWIP_Expend_Ratios";#N/A,#N/A,FALSE,"CWIP_Yr_End"}</definedName>
    <definedName name="wrn.USIM_Data_Abbrev._2" localSheetId="19" hidden="1">{#N/A,#N/A,FALSE,"Expenditures";#N/A,#N/A,FALSE,"Property Placed In-Service";#N/A,#N/A,FALSE,"Removals";#N/A,#N/A,FALSE,"Retirements";#N/A,#N/A,FALSE,"CWIP Balances";#N/A,#N/A,FALSE,"CWIP_Expend_Ratios";#N/A,#N/A,FALSE,"CWIP_Yr_End"}</definedName>
    <definedName name="wrn.USIM_Data_Abbrev._2" localSheetId="20" hidden="1">{#N/A,#N/A,FALSE,"Expenditures";#N/A,#N/A,FALSE,"Property Placed In-Service";#N/A,#N/A,FALSE,"Removals";#N/A,#N/A,FALSE,"Retirements";#N/A,#N/A,FALSE,"CWIP Balances";#N/A,#N/A,FALSE,"CWIP_Expend_Ratios";#N/A,#N/A,FALSE,"CWIP_Yr_End"}</definedName>
    <definedName name="wrn.USIM_Data_Abbrev._2" hidden="1">{#N/A,#N/A,FALSE,"Expenditures";#N/A,#N/A,FALSE,"Property Placed In-Service";#N/A,#N/A,FALSE,"Removals";#N/A,#N/A,FALSE,"Retirements";#N/A,#N/A,FALSE,"CWIP Balances";#N/A,#N/A,FALSE,"CWIP_Expend_Ratios";#N/A,#N/A,FALSE,"CWIP_Yr_End"}</definedName>
    <definedName name="wrn.USIM_Data_Abbrev._2_1" localSheetId="18" hidden="1">{#N/A,#N/A,FALSE,"Expenditures";#N/A,#N/A,FALSE,"Property Placed In-Service";#N/A,#N/A,FALSE,"Removals";#N/A,#N/A,FALSE,"Retirements";#N/A,#N/A,FALSE,"CWIP Balances";#N/A,#N/A,FALSE,"CWIP_Expend_Ratios";#N/A,#N/A,FALSE,"CWIP_Yr_End"}</definedName>
    <definedName name="wrn.USIM_Data_Abbrev._2_1" localSheetId="19" hidden="1">{#N/A,#N/A,FALSE,"Expenditures";#N/A,#N/A,FALSE,"Property Placed In-Service";#N/A,#N/A,FALSE,"Removals";#N/A,#N/A,FALSE,"Retirements";#N/A,#N/A,FALSE,"CWIP Balances";#N/A,#N/A,FALSE,"CWIP_Expend_Ratios";#N/A,#N/A,FALSE,"CWIP_Yr_End"}</definedName>
    <definedName name="wrn.USIM_Data_Abbrev._2_1" localSheetId="20" hidden="1">{#N/A,#N/A,FALSE,"Expenditures";#N/A,#N/A,FALSE,"Property Placed In-Service";#N/A,#N/A,FALSE,"Removals";#N/A,#N/A,FALSE,"Retirements";#N/A,#N/A,FALSE,"CWIP Balances";#N/A,#N/A,FALSE,"CWIP_Expend_Ratios";#N/A,#N/A,FALSE,"CWIP_Yr_End"}</definedName>
    <definedName name="wrn.USIM_Data_Abbrev._2_1" hidden="1">{#N/A,#N/A,FALSE,"Expenditures";#N/A,#N/A,FALSE,"Property Placed In-Service";#N/A,#N/A,FALSE,"Removals";#N/A,#N/A,FALSE,"Retirements";#N/A,#N/A,FALSE,"CWIP Balances";#N/A,#N/A,FALSE,"CWIP_Expend_Ratios";#N/A,#N/A,FALSE,"CWIP_Yr_End"}</definedName>
    <definedName name="wrn.USIM_Data_Abbrev._2_2" localSheetId="18" hidden="1">{#N/A,#N/A,FALSE,"Expenditures";#N/A,#N/A,FALSE,"Property Placed In-Service";#N/A,#N/A,FALSE,"Removals";#N/A,#N/A,FALSE,"Retirements";#N/A,#N/A,FALSE,"CWIP Balances";#N/A,#N/A,FALSE,"CWIP_Expend_Ratios";#N/A,#N/A,FALSE,"CWIP_Yr_End"}</definedName>
    <definedName name="wrn.USIM_Data_Abbrev._2_2" localSheetId="19" hidden="1">{#N/A,#N/A,FALSE,"Expenditures";#N/A,#N/A,FALSE,"Property Placed In-Service";#N/A,#N/A,FALSE,"Removals";#N/A,#N/A,FALSE,"Retirements";#N/A,#N/A,FALSE,"CWIP Balances";#N/A,#N/A,FALSE,"CWIP_Expend_Ratios";#N/A,#N/A,FALSE,"CWIP_Yr_End"}</definedName>
    <definedName name="wrn.USIM_Data_Abbrev._2_2" localSheetId="20" hidden="1">{#N/A,#N/A,FALSE,"Expenditures";#N/A,#N/A,FALSE,"Property Placed In-Service";#N/A,#N/A,FALSE,"Removals";#N/A,#N/A,FALSE,"Retirements";#N/A,#N/A,FALSE,"CWIP Balances";#N/A,#N/A,FALSE,"CWIP_Expend_Ratios";#N/A,#N/A,FALSE,"CWIP_Yr_End"}</definedName>
    <definedName name="wrn.USIM_Data_Abbrev._2_2" hidden="1">{#N/A,#N/A,FALSE,"Expenditures";#N/A,#N/A,FALSE,"Property Placed In-Service";#N/A,#N/A,FALSE,"Removals";#N/A,#N/A,FALSE,"Retirements";#N/A,#N/A,FALSE,"CWIP Balances";#N/A,#N/A,FALSE,"CWIP_Expend_Ratios";#N/A,#N/A,FALSE,"CWIP_Yr_End"}</definedName>
    <definedName name="wrn.USIM_Data_Abbrev._2_3" localSheetId="18" hidden="1">{#N/A,#N/A,FALSE,"Expenditures";#N/A,#N/A,FALSE,"Property Placed In-Service";#N/A,#N/A,FALSE,"Removals";#N/A,#N/A,FALSE,"Retirements";#N/A,#N/A,FALSE,"CWIP Balances";#N/A,#N/A,FALSE,"CWIP_Expend_Ratios";#N/A,#N/A,FALSE,"CWIP_Yr_End"}</definedName>
    <definedName name="wrn.USIM_Data_Abbrev._2_3" localSheetId="19" hidden="1">{#N/A,#N/A,FALSE,"Expenditures";#N/A,#N/A,FALSE,"Property Placed In-Service";#N/A,#N/A,FALSE,"Removals";#N/A,#N/A,FALSE,"Retirements";#N/A,#N/A,FALSE,"CWIP Balances";#N/A,#N/A,FALSE,"CWIP_Expend_Ratios";#N/A,#N/A,FALSE,"CWIP_Yr_End"}</definedName>
    <definedName name="wrn.USIM_Data_Abbrev._2_3" localSheetId="20" hidden="1">{#N/A,#N/A,FALSE,"Expenditures";#N/A,#N/A,FALSE,"Property Placed In-Service";#N/A,#N/A,FALSE,"Removals";#N/A,#N/A,FALSE,"Retirements";#N/A,#N/A,FALSE,"CWIP Balances";#N/A,#N/A,FALSE,"CWIP_Expend_Ratios";#N/A,#N/A,FALSE,"CWIP_Yr_End"}</definedName>
    <definedName name="wrn.USIM_Data_Abbrev._2_3" hidden="1">{#N/A,#N/A,FALSE,"Expenditures";#N/A,#N/A,FALSE,"Property Placed In-Service";#N/A,#N/A,FALSE,"Removals";#N/A,#N/A,FALSE,"Retirements";#N/A,#N/A,FALSE,"CWIP Balances";#N/A,#N/A,FALSE,"CWIP_Expend_Ratios";#N/A,#N/A,FALSE,"CWIP_Yr_End"}</definedName>
    <definedName name="wrn.USIM_Data_Abbrev._3" localSheetId="18" hidden="1">{#N/A,#N/A,FALSE,"Expenditures";#N/A,#N/A,FALSE,"Property Placed In-Service";#N/A,#N/A,FALSE,"Removals";#N/A,#N/A,FALSE,"Retirements";#N/A,#N/A,FALSE,"CWIP Balances";#N/A,#N/A,FALSE,"CWIP_Expend_Ratios";#N/A,#N/A,FALSE,"CWIP_Yr_End"}</definedName>
    <definedName name="wrn.USIM_Data_Abbrev._3" localSheetId="19" hidden="1">{#N/A,#N/A,FALSE,"Expenditures";#N/A,#N/A,FALSE,"Property Placed In-Service";#N/A,#N/A,FALSE,"Removals";#N/A,#N/A,FALSE,"Retirements";#N/A,#N/A,FALSE,"CWIP Balances";#N/A,#N/A,FALSE,"CWIP_Expend_Ratios";#N/A,#N/A,FALSE,"CWIP_Yr_End"}</definedName>
    <definedName name="wrn.USIM_Data_Abbrev._3" localSheetId="20" hidden="1">{#N/A,#N/A,FALSE,"Expenditures";#N/A,#N/A,FALSE,"Property Placed In-Service";#N/A,#N/A,FALSE,"Removals";#N/A,#N/A,FALSE,"Retirements";#N/A,#N/A,FALSE,"CWIP Balances";#N/A,#N/A,FALSE,"CWIP_Expend_Ratios";#N/A,#N/A,FALSE,"CWIP_Yr_End"}</definedName>
    <definedName name="wrn.USIM_Data_Abbrev._3" hidden="1">{#N/A,#N/A,FALSE,"Expenditures";#N/A,#N/A,FALSE,"Property Placed In-Service";#N/A,#N/A,FALSE,"Removals";#N/A,#N/A,FALSE,"Retirements";#N/A,#N/A,FALSE,"CWIP Balances";#N/A,#N/A,FALSE,"CWIP_Expend_Ratios";#N/A,#N/A,FALSE,"CWIP_Yr_End"}</definedName>
    <definedName name="wrn.USIM_Data_Abbrev._3_1" localSheetId="18" hidden="1">{#N/A,#N/A,FALSE,"Expenditures";#N/A,#N/A,FALSE,"Property Placed In-Service";#N/A,#N/A,FALSE,"Removals";#N/A,#N/A,FALSE,"Retirements";#N/A,#N/A,FALSE,"CWIP Balances";#N/A,#N/A,FALSE,"CWIP_Expend_Ratios";#N/A,#N/A,FALSE,"CWIP_Yr_End"}</definedName>
    <definedName name="wrn.USIM_Data_Abbrev._3_1" localSheetId="19" hidden="1">{#N/A,#N/A,FALSE,"Expenditures";#N/A,#N/A,FALSE,"Property Placed In-Service";#N/A,#N/A,FALSE,"Removals";#N/A,#N/A,FALSE,"Retirements";#N/A,#N/A,FALSE,"CWIP Balances";#N/A,#N/A,FALSE,"CWIP_Expend_Ratios";#N/A,#N/A,FALSE,"CWIP_Yr_End"}</definedName>
    <definedName name="wrn.USIM_Data_Abbrev._3_1" localSheetId="20" hidden="1">{#N/A,#N/A,FALSE,"Expenditures";#N/A,#N/A,FALSE,"Property Placed In-Service";#N/A,#N/A,FALSE,"Removals";#N/A,#N/A,FALSE,"Retirements";#N/A,#N/A,FALSE,"CWIP Balances";#N/A,#N/A,FALSE,"CWIP_Expend_Ratios";#N/A,#N/A,FALSE,"CWIP_Yr_End"}</definedName>
    <definedName name="wrn.USIM_Data_Abbrev._3_1" hidden="1">{#N/A,#N/A,FALSE,"Expenditures";#N/A,#N/A,FALSE,"Property Placed In-Service";#N/A,#N/A,FALSE,"Removals";#N/A,#N/A,FALSE,"Retirements";#N/A,#N/A,FALSE,"CWIP Balances";#N/A,#N/A,FALSE,"CWIP_Expend_Ratios";#N/A,#N/A,FALSE,"CWIP_Yr_End"}</definedName>
    <definedName name="wrn.USIM_Data_Abbrev._3_2" localSheetId="18" hidden="1">{#N/A,#N/A,FALSE,"Expenditures";#N/A,#N/A,FALSE,"Property Placed In-Service";#N/A,#N/A,FALSE,"Removals";#N/A,#N/A,FALSE,"Retirements";#N/A,#N/A,FALSE,"CWIP Balances";#N/A,#N/A,FALSE,"CWIP_Expend_Ratios";#N/A,#N/A,FALSE,"CWIP_Yr_End"}</definedName>
    <definedName name="wrn.USIM_Data_Abbrev._3_2" localSheetId="19" hidden="1">{#N/A,#N/A,FALSE,"Expenditures";#N/A,#N/A,FALSE,"Property Placed In-Service";#N/A,#N/A,FALSE,"Removals";#N/A,#N/A,FALSE,"Retirements";#N/A,#N/A,FALSE,"CWIP Balances";#N/A,#N/A,FALSE,"CWIP_Expend_Ratios";#N/A,#N/A,FALSE,"CWIP_Yr_End"}</definedName>
    <definedName name="wrn.USIM_Data_Abbrev._3_2" localSheetId="20" hidden="1">{#N/A,#N/A,FALSE,"Expenditures";#N/A,#N/A,FALSE,"Property Placed In-Service";#N/A,#N/A,FALSE,"Removals";#N/A,#N/A,FALSE,"Retirements";#N/A,#N/A,FALSE,"CWIP Balances";#N/A,#N/A,FALSE,"CWIP_Expend_Ratios";#N/A,#N/A,FALSE,"CWIP_Yr_End"}</definedName>
    <definedName name="wrn.USIM_Data_Abbrev._3_2" hidden="1">{#N/A,#N/A,FALSE,"Expenditures";#N/A,#N/A,FALSE,"Property Placed In-Service";#N/A,#N/A,FALSE,"Removals";#N/A,#N/A,FALSE,"Retirements";#N/A,#N/A,FALSE,"CWIP Balances";#N/A,#N/A,FALSE,"CWIP_Expend_Ratios";#N/A,#N/A,FALSE,"CWIP_Yr_End"}</definedName>
    <definedName name="wrn.USIM_Data_Abbrev._3_3" localSheetId="18" hidden="1">{#N/A,#N/A,FALSE,"Expenditures";#N/A,#N/A,FALSE,"Property Placed In-Service";#N/A,#N/A,FALSE,"Removals";#N/A,#N/A,FALSE,"Retirements";#N/A,#N/A,FALSE,"CWIP Balances";#N/A,#N/A,FALSE,"CWIP_Expend_Ratios";#N/A,#N/A,FALSE,"CWIP_Yr_End"}</definedName>
    <definedName name="wrn.USIM_Data_Abbrev._3_3" localSheetId="19" hidden="1">{#N/A,#N/A,FALSE,"Expenditures";#N/A,#N/A,FALSE,"Property Placed In-Service";#N/A,#N/A,FALSE,"Removals";#N/A,#N/A,FALSE,"Retirements";#N/A,#N/A,FALSE,"CWIP Balances";#N/A,#N/A,FALSE,"CWIP_Expend_Ratios";#N/A,#N/A,FALSE,"CWIP_Yr_End"}</definedName>
    <definedName name="wrn.USIM_Data_Abbrev._3_3" localSheetId="20" hidden="1">{#N/A,#N/A,FALSE,"Expenditures";#N/A,#N/A,FALSE,"Property Placed In-Service";#N/A,#N/A,FALSE,"Removals";#N/A,#N/A,FALSE,"Retirements";#N/A,#N/A,FALSE,"CWIP Balances";#N/A,#N/A,FALSE,"CWIP_Expend_Ratios";#N/A,#N/A,FALSE,"CWIP_Yr_End"}</definedName>
    <definedName name="wrn.USIM_Data_Abbrev._3_3" hidden="1">{#N/A,#N/A,FALSE,"Expenditures";#N/A,#N/A,FALSE,"Property Placed In-Service";#N/A,#N/A,FALSE,"Removals";#N/A,#N/A,FALSE,"Retirements";#N/A,#N/A,FALSE,"CWIP Balances";#N/A,#N/A,FALSE,"CWIP_Expend_Ratios";#N/A,#N/A,FALSE,"CWIP_Yr_End"}</definedName>
    <definedName name="wrn.USIM_Data_Abbrev._4" localSheetId="18" hidden="1">{#N/A,#N/A,FALSE,"Expenditures";#N/A,#N/A,FALSE,"Property Placed In-Service";#N/A,#N/A,FALSE,"Removals";#N/A,#N/A,FALSE,"Retirements";#N/A,#N/A,FALSE,"CWIP Balances";#N/A,#N/A,FALSE,"CWIP_Expend_Ratios";#N/A,#N/A,FALSE,"CWIP_Yr_End"}</definedName>
    <definedName name="wrn.USIM_Data_Abbrev._4" localSheetId="19" hidden="1">{#N/A,#N/A,FALSE,"Expenditures";#N/A,#N/A,FALSE,"Property Placed In-Service";#N/A,#N/A,FALSE,"Removals";#N/A,#N/A,FALSE,"Retirements";#N/A,#N/A,FALSE,"CWIP Balances";#N/A,#N/A,FALSE,"CWIP_Expend_Ratios";#N/A,#N/A,FALSE,"CWIP_Yr_End"}</definedName>
    <definedName name="wrn.USIM_Data_Abbrev._4" localSheetId="20" hidden="1">{#N/A,#N/A,FALSE,"Expenditures";#N/A,#N/A,FALSE,"Property Placed In-Service";#N/A,#N/A,FALSE,"Removals";#N/A,#N/A,FALSE,"Retirements";#N/A,#N/A,FALSE,"CWIP Balances";#N/A,#N/A,FALSE,"CWIP_Expend_Ratios";#N/A,#N/A,FALSE,"CWIP_Yr_End"}</definedName>
    <definedName name="wrn.USIM_Data_Abbrev._4" hidden="1">{#N/A,#N/A,FALSE,"Expenditures";#N/A,#N/A,FALSE,"Property Placed In-Service";#N/A,#N/A,FALSE,"Removals";#N/A,#N/A,FALSE,"Retirements";#N/A,#N/A,FALSE,"CWIP Balances";#N/A,#N/A,FALSE,"CWIP_Expend_Ratios";#N/A,#N/A,FALSE,"CWIP_Yr_End"}</definedName>
    <definedName name="wrn.USIM_Data_Abbrev._4_1" localSheetId="18" hidden="1">{#N/A,#N/A,FALSE,"Expenditures";#N/A,#N/A,FALSE,"Property Placed In-Service";#N/A,#N/A,FALSE,"Removals";#N/A,#N/A,FALSE,"Retirements";#N/A,#N/A,FALSE,"CWIP Balances";#N/A,#N/A,FALSE,"CWIP_Expend_Ratios";#N/A,#N/A,FALSE,"CWIP_Yr_End"}</definedName>
    <definedName name="wrn.USIM_Data_Abbrev._4_1" localSheetId="19" hidden="1">{#N/A,#N/A,FALSE,"Expenditures";#N/A,#N/A,FALSE,"Property Placed In-Service";#N/A,#N/A,FALSE,"Removals";#N/A,#N/A,FALSE,"Retirements";#N/A,#N/A,FALSE,"CWIP Balances";#N/A,#N/A,FALSE,"CWIP_Expend_Ratios";#N/A,#N/A,FALSE,"CWIP_Yr_End"}</definedName>
    <definedName name="wrn.USIM_Data_Abbrev._4_1" localSheetId="20" hidden="1">{#N/A,#N/A,FALSE,"Expenditures";#N/A,#N/A,FALSE,"Property Placed In-Service";#N/A,#N/A,FALSE,"Removals";#N/A,#N/A,FALSE,"Retirements";#N/A,#N/A,FALSE,"CWIP Balances";#N/A,#N/A,FALSE,"CWIP_Expend_Ratios";#N/A,#N/A,FALSE,"CWIP_Yr_End"}</definedName>
    <definedName name="wrn.USIM_Data_Abbrev._4_1" hidden="1">{#N/A,#N/A,FALSE,"Expenditures";#N/A,#N/A,FALSE,"Property Placed In-Service";#N/A,#N/A,FALSE,"Removals";#N/A,#N/A,FALSE,"Retirements";#N/A,#N/A,FALSE,"CWIP Balances";#N/A,#N/A,FALSE,"CWIP_Expend_Ratios";#N/A,#N/A,FALSE,"CWIP_Yr_End"}</definedName>
    <definedName name="wrn.USIM_Data_Abbrev._4_2" localSheetId="18" hidden="1">{#N/A,#N/A,FALSE,"Expenditures";#N/A,#N/A,FALSE,"Property Placed In-Service";#N/A,#N/A,FALSE,"Removals";#N/A,#N/A,FALSE,"Retirements";#N/A,#N/A,FALSE,"CWIP Balances";#N/A,#N/A,FALSE,"CWIP_Expend_Ratios";#N/A,#N/A,FALSE,"CWIP_Yr_End"}</definedName>
    <definedName name="wrn.USIM_Data_Abbrev._4_2" localSheetId="19" hidden="1">{#N/A,#N/A,FALSE,"Expenditures";#N/A,#N/A,FALSE,"Property Placed In-Service";#N/A,#N/A,FALSE,"Removals";#N/A,#N/A,FALSE,"Retirements";#N/A,#N/A,FALSE,"CWIP Balances";#N/A,#N/A,FALSE,"CWIP_Expend_Ratios";#N/A,#N/A,FALSE,"CWIP_Yr_End"}</definedName>
    <definedName name="wrn.USIM_Data_Abbrev._4_2" localSheetId="20" hidden="1">{#N/A,#N/A,FALSE,"Expenditures";#N/A,#N/A,FALSE,"Property Placed In-Service";#N/A,#N/A,FALSE,"Removals";#N/A,#N/A,FALSE,"Retirements";#N/A,#N/A,FALSE,"CWIP Balances";#N/A,#N/A,FALSE,"CWIP_Expend_Ratios";#N/A,#N/A,FALSE,"CWIP_Yr_End"}</definedName>
    <definedName name="wrn.USIM_Data_Abbrev._4_2" hidden="1">{#N/A,#N/A,FALSE,"Expenditures";#N/A,#N/A,FALSE,"Property Placed In-Service";#N/A,#N/A,FALSE,"Removals";#N/A,#N/A,FALSE,"Retirements";#N/A,#N/A,FALSE,"CWIP Balances";#N/A,#N/A,FALSE,"CWIP_Expend_Ratios";#N/A,#N/A,FALSE,"CWIP_Yr_End"}</definedName>
    <definedName name="wrn.USIM_Data_Abbrev._4_3" localSheetId="18" hidden="1">{#N/A,#N/A,FALSE,"Expenditures";#N/A,#N/A,FALSE,"Property Placed In-Service";#N/A,#N/A,FALSE,"Removals";#N/A,#N/A,FALSE,"Retirements";#N/A,#N/A,FALSE,"CWIP Balances";#N/A,#N/A,FALSE,"CWIP_Expend_Ratios";#N/A,#N/A,FALSE,"CWIP_Yr_End"}</definedName>
    <definedName name="wrn.USIM_Data_Abbrev._4_3" localSheetId="19" hidden="1">{#N/A,#N/A,FALSE,"Expenditures";#N/A,#N/A,FALSE,"Property Placed In-Service";#N/A,#N/A,FALSE,"Removals";#N/A,#N/A,FALSE,"Retirements";#N/A,#N/A,FALSE,"CWIP Balances";#N/A,#N/A,FALSE,"CWIP_Expend_Ratios";#N/A,#N/A,FALSE,"CWIP_Yr_End"}</definedName>
    <definedName name="wrn.USIM_Data_Abbrev._4_3" localSheetId="20" hidden="1">{#N/A,#N/A,FALSE,"Expenditures";#N/A,#N/A,FALSE,"Property Placed In-Service";#N/A,#N/A,FALSE,"Removals";#N/A,#N/A,FALSE,"Retirements";#N/A,#N/A,FALSE,"CWIP Balances";#N/A,#N/A,FALSE,"CWIP_Expend_Ratios";#N/A,#N/A,FALSE,"CWIP_Yr_End"}</definedName>
    <definedName name="wrn.USIM_Data_Abbrev._4_3" hidden="1">{#N/A,#N/A,FALSE,"Expenditures";#N/A,#N/A,FALSE,"Property Placed In-Service";#N/A,#N/A,FALSE,"Removals";#N/A,#N/A,FALSE,"Retirements";#N/A,#N/A,FALSE,"CWIP Balances";#N/A,#N/A,FALSE,"CWIP_Expend_Ratios";#N/A,#N/A,FALSE,"CWIP_Yr_End"}</definedName>
    <definedName name="wrn.USIM_Data_Abbrev._5" localSheetId="18" hidden="1">{#N/A,#N/A,FALSE,"Expenditures";#N/A,#N/A,FALSE,"Property Placed In-Service";#N/A,#N/A,FALSE,"Removals";#N/A,#N/A,FALSE,"Retirements";#N/A,#N/A,FALSE,"CWIP Balances";#N/A,#N/A,FALSE,"CWIP_Expend_Ratios";#N/A,#N/A,FALSE,"CWIP_Yr_End"}</definedName>
    <definedName name="wrn.USIM_Data_Abbrev._5" localSheetId="19" hidden="1">{#N/A,#N/A,FALSE,"Expenditures";#N/A,#N/A,FALSE,"Property Placed In-Service";#N/A,#N/A,FALSE,"Removals";#N/A,#N/A,FALSE,"Retirements";#N/A,#N/A,FALSE,"CWIP Balances";#N/A,#N/A,FALSE,"CWIP_Expend_Ratios";#N/A,#N/A,FALSE,"CWIP_Yr_End"}</definedName>
    <definedName name="wrn.USIM_Data_Abbrev._5" localSheetId="20" hidden="1">{#N/A,#N/A,FALSE,"Expenditures";#N/A,#N/A,FALSE,"Property Placed In-Service";#N/A,#N/A,FALSE,"Removals";#N/A,#N/A,FALSE,"Retirements";#N/A,#N/A,FALSE,"CWIP Balances";#N/A,#N/A,FALSE,"CWIP_Expend_Ratios";#N/A,#N/A,FALSE,"CWIP_Yr_End"}</definedName>
    <definedName name="wrn.USIM_Data_Abbrev._5" hidden="1">{#N/A,#N/A,FALSE,"Expenditures";#N/A,#N/A,FALSE,"Property Placed In-Service";#N/A,#N/A,FALSE,"Removals";#N/A,#N/A,FALSE,"Retirements";#N/A,#N/A,FALSE,"CWIP Balances";#N/A,#N/A,FALSE,"CWIP_Expend_Ratios";#N/A,#N/A,FALSE,"CWIP_Yr_End"}</definedName>
    <definedName name="wrn.USIM_Data_Abbrev._5_1" localSheetId="18" hidden="1">{#N/A,#N/A,FALSE,"Expenditures";#N/A,#N/A,FALSE,"Property Placed In-Service";#N/A,#N/A,FALSE,"Removals";#N/A,#N/A,FALSE,"Retirements";#N/A,#N/A,FALSE,"CWIP Balances";#N/A,#N/A,FALSE,"CWIP_Expend_Ratios";#N/A,#N/A,FALSE,"CWIP_Yr_End"}</definedName>
    <definedName name="wrn.USIM_Data_Abbrev._5_1" localSheetId="19" hidden="1">{#N/A,#N/A,FALSE,"Expenditures";#N/A,#N/A,FALSE,"Property Placed In-Service";#N/A,#N/A,FALSE,"Removals";#N/A,#N/A,FALSE,"Retirements";#N/A,#N/A,FALSE,"CWIP Balances";#N/A,#N/A,FALSE,"CWIP_Expend_Ratios";#N/A,#N/A,FALSE,"CWIP_Yr_End"}</definedName>
    <definedName name="wrn.USIM_Data_Abbrev._5_1" localSheetId="20" hidden="1">{#N/A,#N/A,FALSE,"Expenditures";#N/A,#N/A,FALSE,"Property Placed In-Service";#N/A,#N/A,FALSE,"Removals";#N/A,#N/A,FALSE,"Retirements";#N/A,#N/A,FALSE,"CWIP Balances";#N/A,#N/A,FALSE,"CWIP_Expend_Ratios";#N/A,#N/A,FALSE,"CWIP_Yr_End"}</definedName>
    <definedName name="wrn.USIM_Data_Abbrev._5_1" hidden="1">{#N/A,#N/A,FALSE,"Expenditures";#N/A,#N/A,FALSE,"Property Placed In-Service";#N/A,#N/A,FALSE,"Removals";#N/A,#N/A,FALSE,"Retirements";#N/A,#N/A,FALSE,"CWIP Balances";#N/A,#N/A,FALSE,"CWIP_Expend_Ratios";#N/A,#N/A,FALSE,"CWIP_Yr_End"}</definedName>
    <definedName name="wrn.USIM_Data_Abbrev._5_2" localSheetId="18" hidden="1">{#N/A,#N/A,FALSE,"Expenditures";#N/A,#N/A,FALSE,"Property Placed In-Service";#N/A,#N/A,FALSE,"Removals";#N/A,#N/A,FALSE,"Retirements";#N/A,#N/A,FALSE,"CWIP Balances";#N/A,#N/A,FALSE,"CWIP_Expend_Ratios";#N/A,#N/A,FALSE,"CWIP_Yr_End"}</definedName>
    <definedName name="wrn.USIM_Data_Abbrev._5_2" localSheetId="19" hidden="1">{#N/A,#N/A,FALSE,"Expenditures";#N/A,#N/A,FALSE,"Property Placed In-Service";#N/A,#N/A,FALSE,"Removals";#N/A,#N/A,FALSE,"Retirements";#N/A,#N/A,FALSE,"CWIP Balances";#N/A,#N/A,FALSE,"CWIP_Expend_Ratios";#N/A,#N/A,FALSE,"CWIP_Yr_End"}</definedName>
    <definedName name="wrn.USIM_Data_Abbrev._5_2" localSheetId="20" hidden="1">{#N/A,#N/A,FALSE,"Expenditures";#N/A,#N/A,FALSE,"Property Placed In-Service";#N/A,#N/A,FALSE,"Removals";#N/A,#N/A,FALSE,"Retirements";#N/A,#N/A,FALSE,"CWIP Balances";#N/A,#N/A,FALSE,"CWIP_Expend_Ratios";#N/A,#N/A,FALSE,"CWIP_Yr_End"}</definedName>
    <definedName name="wrn.USIM_Data_Abbrev._5_2" hidden="1">{#N/A,#N/A,FALSE,"Expenditures";#N/A,#N/A,FALSE,"Property Placed In-Service";#N/A,#N/A,FALSE,"Removals";#N/A,#N/A,FALSE,"Retirements";#N/A,#N/A,FALSE,"CWIP Balances";#N/A,#N/A,FALSE,"CWIP_Expend_Ratios";#N/A,#N/A,FALSE,"CWIP_Yr_End"}</definedName>
    <definedName name="wrn.USIM_Data_Abbrev._5_3" localSheetId="18" hidden="1">{#N/A,#N/A,FALSE,"Expenditures";#N/A,#N/A,FALSE,"Property Placed In-Service";#N/A,#N/A,FALSE,"Removals";#N/A,#N/A,FALSE,"Retirements";#N/A,#N/A,FALSE,"CWIP Balances";#N/A,#N/A,FALSE,"CWIP_Expend_Ratios";#N/A,#N/A,FALSE,"CWIP_Yr_End"}</definedName>
    <definedName name="wrn.USIM_Data_Abbrev._5_3" localSheetId="19" hidden="1">{#N/A,#N/A,FALSE,"Expenditures";#N/A,#N/A,FALSE,"Property Placed In-Service";#N/A,#N/A,FALSE,"Removals";#N/A,#N/A,FALSE,"Retirements";#N/A,#N/A,FALSE,"CWIP Balances";#N/A,#N/A,FALSE,"CWIP_Expend_Ratios";#N/A,#N/A,FALSE,"CWIP_Yr_End"}</definedName>
    <definedName name="wrn.USIM_Data_Abbrev._5_3" localSheetId="20" hidden="1">{#N/A,#N/A,FALSE,"Expenditures";#N/A,#N/A,FALSE,"Property Placed In-Service";#N/A,#N/A,FALSE,"Removals";#N/A,#N/A,FALSE,"Retirements";#N/A,#N/A,FALSE,"CWIP Balances";#N/A,#N/A,FALSE,"CWIP_Expend_Ratios";#N/A,#N/A,FALSE,"CWIP_Yr_End"}</definedName>
    <definedName name="wrn.USIM_Data_Abbrev._5_3" hidden="1">{#N/A,#N/A,FALSE,"Expenditures";#N/A,#N/A,FALSE,"Property Placed In-Service";#N/A,#N/A,FALSE,"Removals";#N/A,#N/A,FALSE,"Retirements";#N/A,#N/A,FALSE,"CWIP Balances";#N/A,#N/A,FALSE,"CWIP_Expend_Ratios";#N/A,#N/A,FALSE,"CWIP_Yr_End"}</definedName>
    <definedName name="wrn.USIM_Data_Abbrev3." localSheetId="18" hidden="1">{#N/A,#N/A,FALSE,"Expenditures";#N/A,#N/A,FALSE,"Property Placed In-Service";#N/A,#N/A,FALSE,"CWIP Balances"}</definedName>
    <definedName name="wrn.USIM_Data_Abbrev3." localSheetId="19" hidden="1">{#N/A,#N/A,FALSE,"Expenditures";#N/A,#N/A,FALSE,"Property Placed In-Service";#N/A,#N/A,FALSE,"CWIP Balances"}</definedName>
    <definedName name="wrn.USIM_Data_Abbrev3." localSheetId="20" hidden="1">{#N/A,#N/A,FALSE,"Expenditures";#N/A,#N/A,FALSE,"Property Placed In-Service";#N/A,#N/A,FALSE,"CWIP Balances"}</definedName>
    <definedName name="wrn.USIM_Data_Abbrev3." hidden="1">{#N/A,#N/A,FALSE,"Expenditures";#N/A,#N/A,FALSE,"Property Placed In-Service";#N/A,#N/A,FALSE,"CWIP Balances"}</definedName>
    <definedName name="wrn.USIM_Data_Abbrev3._1" localSheetId="18" hidden="1">{#N/A,#N/A,FALSE,"Expenditures";#N/A,#N/A,FALSE,"Property Placed In-Service";#N/A,#N/A,FALSE,"CWIP Balances"}</definedName>
    <definedName name="wrn.USIM_Data_Abbrev3._1" localSheetId="19" hidden="1">{#N/A,#N/A,FALSE,"Expenditures";#N/A,#N/A,FALSE,"Property Placed In-Service";#N/A,#N/A,FALSE,"CWIP Balances"}</definedName>
    <definedName name="wrn.USIM_Data_Abbrev3._1" localSheetId="20" hidden="1">{#N/A,#N/A,FALSE,"Expenditures";#N/A,#N/A,FALSE,"Property Placed In-Service";#N/A,#N/A,FALSE,"CWIP Balances"}</definedName>
    <definedName name="wrn.USIM_Data_Abbrev3._1" hidden="1">{#N/A,#N/A,FALSE,"Expenditures";#N/A,#N/A,FALSE,"Property Placed In-Service";#N/A,#N/A,FALSE,"CWIP Balances"}</definedName>
    <definedName name="wrn.USIM_Data_Abbrev3._1_1" localSheetId="18" hidden="1">{#N/A,#N/A,FALSE,"Expenditures";#N/A,#N/A,FALSE,"Property Placed In-Service";#N/A,#N/A,FALSE,"CWIP Balances"}</definedName>
    <definedName name="wrn.USIM_Data_Abbrev3._1_1" localSheetId="19" hidden="1">{#N/A,#N/A,FALSE,"Expenditures";#N/A,#N/A,FALSE,"Property Placed In-Service";#N/A,#N/A,FALSE,"CWIP Balances"}</definedName>
    <definedName name="wrn.USIM_Data_Abbrev3._1_1" localSheetId="20" hidden="1">{#N/A,#N/A,FALSE,"Expenditures";#N/A,#N/A,FALSE,"Property Placed In-Service";#N/A,#N/A,FALSE,"CWIP Balances"}</definedName>
    <definedName name="wrn.USIM_Data_Abbrev3._1_1" hidden="1">{#N/A,#N/A,FALSE,"Expenditures";#N/A,#N/A,FALSE,"Property Placed In-Service";#N/A,#N/A,FALSE,"CWIP Balances"}</definedName>
    <definedName name="wrn.USIM_Data_Abbrev3._1_2" localSheetId="18" hidden="1">{#N/A,#N/A,FALSE,"Expenditures";#N/A,#N/A,FALSE,"Property Placed In-Service";#N/A,#N/A,FALSE,"CWIP Balances"}</definedName>
    <definedName name="wrn.USIM_Data_Abbrev3._1_2" localSheetId="19" hidden="1">{#N/A,#N/A,FALSE,"Expenditures";#N/A,#N/A,FALSE,"Property Placed In-Service";#N/A,#N/A,FALSE,"CWIP Balances"}</definedName>
    <definedName name="wrn.USIM_Data_Abbrev3._1_2" localSheetId="20" hidden="1">{#N/A,#N/A,FALSE,"Expenditures";#N/A,#N/A,FALSE,"Property Placed In-Service";#N/A,#N/A,FALSE,"CWIP Balances"}</definedName>
    <definedName name="wrn.USIM_Data_Abbrev3._1_2" hidden="1">{#N/A,#N/A,FALSE,"Expenditures";#N/A,#N/A,FALSE,"Property Placed In-Service";#N/A,#N/A,FALSE,"CWIP Balances"}</definedName>
    <definedName name="wrn.USIM_Data_Abbrev3._1_3" localSheetId="18" hidden="1">{#N/A,#N/A,FALSE,"Expenditures";#N/A,#N/A,FALSE,"Property Placed In-Service";#N/A,#N/A,FALSE,"CWIP Balances"}</definedName>
    <definedName name="wrn.USIM_Data_Abbrev3._1_3" localSheetId="19" hidden="1">{#N/A,#N/A,FALSE,"Expenditures";#N/A,#N/A,FALSE,"Property Placed In-Service";#N/A,#N/A,FALSE,"CWIP Balances"}</definedName>
    <definedName name="wrn.USIM_Data_Abbrev3._1_3" localSheetId="20" hidden="1">{#N/A,#N/A,FALSE,"Expenditures";#N/A,#N/A,FALSE,"Property Placed In-Service";#N/A,#N/A,FALSE,"CWIP Balances"}</definedName>
    <definedName name="wrn.USIM_Data_Abbrev3._1_3" hidden="1">{#N/A,#N/A,FALSE,"Expenditures";#N/A,#N/A,FALSE,"Property Placed In-Service";#N/A,#N/A,FALSE,"CWIP Balances"}</definedName>
    <definedName name="wrn.USIM_Data_Abbrev3._2" localSheetId="18" hidden="1">{#N/A,#N/A,FALSE,"Expenditures";#N/A,#N/A,FALSE,"Property Placed In-Service";#N/A,#N/A,FALSE,"CWIP Balances"}</definedName>
    <definedName name="wrn.USIM_Data_Abbrev3._2" localSheetId="19" hidden="1">{#N/A,#N/A,FALSE,"Expenditures";#N/A,#N/A,FALSE,"Property Placed In-Service";#N/A,#N/A,FALSE,"CWIP Balances"}</definedName>
    <definedName name="wrn.USIM_Data_Abbrev3._2" localSheetId="20" hidden="1">{#N/A,#N/A,FALSE,"Expenditures";#N/A,#N/A,FALSE,"Property Placed In-Service";#N/A,#N/A,FALSE,"CWIP Balances"}</definedName>
    <definedName name="wrn.USIM_Data_Abbrev3._2" hidden="1">{#N/A,#N/A,FALSE,"Expenditures";#N/A,#N/A,FALSE,"Property Placed In-Service";#N/A,#N/A,FALSE,"CWIP Balances"}</definedName>
    <definedName name="wrn.USIM_Data_Abbrev3._2_1" localSheetId="18" hidden="1">{#N/A,#N/A,FALSE,"Expenditures";#N/A,#N/A,FALSE,"Property Placed In-Service";#N/A,#N/A,FALSE,"CWIP Balances"}</definedName>
    <definedName name="wrn.USIM_Data_Abbrev3._2_1" localSheetId="19" hidden="1">{#N/A,#N/A,FALSE,"Expenditures";#N/A,#N/A,FALSE,"Property Placed In-Service";#N/A,#N/A,FALSE,"CWIP Balances"}</definedName>
    <definedName name="wrn.USIM_Data_Abbrev3._2_1" localSheetId="20" hidden="1">{#N/A,#N/A,FALSE,"Expenditures";#N/A,#N/A,FALSE,"Property Placed In-Service";#N/A,#N/A,FALSE,"CWIP Balances"}</definedName>
    <definedName name="wrn.USIM_Data_Abbrev3._2_1" hidden="1">{#N/A,#N/A,FALSE,"Expenditures";#N/A,#N/A,FALSE,"Property Placed In-Service";#N/A,#N/A,FALSE,"CWIP Balances"}</definedName>
    <definedName name="wrn.USIM_Data_Abbrev3._2_2" localSheetId="18" hidden="1">{#N/A,#N/A,FALSE,"Expenditures";#N/A,#N/A,FALSE,"Property Placed In-Service";#N/A,#N/A,FALSE,"CWIP Balances"}</definedName>
    <definedName name="wrn.USIM_Data_Abbrev3._2_2" localSheetId="19" hidden="1">{#N/A,#N/A,FALSE,"Expenditures";#N/A,#N/A,FALSE,"Property Placed In-Service";#N/A,#N/A,FALSE,"CWIP Balances"}</definedName>
    <definedName name="wrn.USIM_Data_Abbrev3._2_2" localSheetId="20" hidden="1">{#N/A,#N/A,FALSE,"Expenditures";#N/A,#N/A,FALSE,"Property Placed In-Service";#N/A,#N/A,FALSE,"CWIP Balances"}</definedName>
    <definedName name="wrn.USIM_Data_Abbrev3._2_2" hidden="1">{#N/A,#N/A,FALSE,"Expenditures";#N/A,#N/A,FALSE,"Property Placed In-Service";#N/A,#N/A,FALSE,"CWIP Balances"}</definedName>
    <definedName name="wrn.USIM_Data_Abbrev3._2_3" localSheetId="18" hidden="1">{#N/A,#N/A,FALSE,"Expenditures";#N/A,#N/A,FALSE,"Property Placed In-Service";#N/A,#N/A,FALSE,"CWIP Balances"}</definedName>
    <definedName name="wrn.USIM_Data_Abbrev3._2_3" localSheetId="19" hidden="1">{#N/A,#N/A,FALSE,"Expenditures";#N/A,#N/A,FALSE,"Property Placed In-Service";#N/A,#N/A,FALSE,"CWIP Balances"}</definedName>
    <definedName name="wrn.USIM_Data_Abbrev3._2_3" localSheetId="20" hidden="1">{#N/A,#N/A,FALSE,"Expenditures";#N/A,#N/A,FALSE,"Property Placed In-Service";#N/A,#N/A,FALSE,"CWIP Balances"}</definedName>
    <definedName name="wrn.USIM_Data_Abbrev3._2_3" hidden="1">{#N/A,#N/A,FALSE,"Expenditures";#N/A,#N/A,FALSE,"Property Placed In-Service";#N/A,#N/A,FALSE,"CWIP Balances"}</definedName>
    <definedName name="wrn.USIM_Data_Abbrev3._3" localSheetId="18" hidden="1">{#N/A,#N/A,FALSE,"Expenditures";#N/A,#N/A,FALSE,"Property Placed In-Service";#N/A,#N/A,FALSE,"CWIP Balances"}</definedName>
    <definedName name="wrn.USIM_Data_Abbrev3._3" localSheetId="19" hidden="1">{#N/A,#N/A,FALSE,"Expenditures";#N/A,#N/A,FALSE,"Property Placed In-Service";#N/A,#N/A,FALSE,"CWIP Balances"}</definedName>
    <definedName name="wrn.USIM_Data_Abbrev3._3" localSheetId="20" hidden="1">{#N/A,#N/A,FALSE,"Expenditures";#N/A,#N/A,FALSE,"Property Placed In-Service";#N/A,#N/A,FALSE,"CWIP Balances"}</definedName>
    <definedName name="wrn.USIM_Data_Abbrev3._3" hidden="1">{#N/A,#N/A,FALSE,"Expenditures";#N/A,#N/A,FALSE,"Property Placed In-Service";#N/A,#N/A,FALSE,"CWIP Balances"}</definedName>
    <definedName name="wrn.USIM_Data_Abbrev3._3_1" localSheetId="18" hidden="1">{#N/A,#N/A,FALSE,"Expenditures";#N/A,#N/A,FALSE,"Property Placed In-Service";#N/A,#N/A,FALSE,"CWIP Balances"}</definedName>
    <definedName name="wrn.USIM_Data_Abbrev3._3_1" localSheetId="19" hidden="1">{#N/A,#N/A,FALSE,"Expenditures";#N/A,#N/A,FALSE,"Property Placed In-Service";#N/A,#N/A,FALSE,"CWIP Balances"}</definedName>
    <definedName name="wrn.USIM_Data_Abbrev3._3_1" localSheetId="20" hidden="1">{#N/A,#N/A,FALSE,"Expenditures";#N/A,#N/A,FALSE,"Property Placed In-Service";#N/A,#N/A,FALSE,"CWIP Balances"}</definedName>
    <definedName name="wrn.USIM_Data_Abbrev3._3_1" hidden="1">{#N/A,#N/A,FALSE,"Expenditures";#N/A,#N/A,FALSE,"Property Placed In-Service";#N/A,#N/A,FALSE,"CWIP Balances"}</definedName>
    <definedName name="wrn.USIM_Data_Abbrev3._3_2" localSheetId="18" hidden="1">{#N/A,#N/A,FALSE,"Expenditures";#N/A,#N/A,FALSE,"Property Placed In-Service";#N/A,#N/A,FALSE,"CWIP Balances"}</definedName>
    <definedName name="wrn.USIM_Data_Abbrev3._3_2" localSheetId="19" hidden="1">{#N/A,#N/A,FALSE,"Expenditures";#N/A,#N/A,FALSE,"Property Placed In-Service";#N/A,#N/A,FALSE,"CWIP Balances"}</definedName>
    <definedName name="wrn.USIM_Data_Abbrev3._3_2" localSheetId="20" hidden="1">{#N/A,#N/A,FALSE,"Expenditures";#N/A,#N/A,FALSE,"Property Placed In-Service";#N/A,#N/A,FALSE,"CWIP Balances"}</definedName>
    <definedName name="wrn.USIM_Data_Abbrev3._3_2" hidden="1">{#N/A,#N/A,FALSE,"Expenditures";#N/A,#N/A,FALSE,"Property Placed In-Service";#N/A,#N/A,FALSE,"CWIP Balances"}</definedName>
    <definedName name="wrn.USIM_Data_Abbrev3._3_3" localSheetId="18" hidden="1">{#N/A,#N/A,FALSE,"Expenditures";#N/A,#N/A,FALSE,"Property Placed In-Service";#N/A,#N/A,FALSE,"CWIP Balances"}</definedName>
    <definedName name="wrn.USIM_Data_Abbrev3._3_3" localSheetId="19" hidden="1">{#N/A,#N/A,FALSE,"Expenditures";#N/A,#N/A,FALSE,"Property Placed In-Service";#N/A,#N/A,FALSE,"CWIP Balances"}</definedName>
    <definedName name="wrn.USIM_Data_Abbrev3._3_3" localSheetId="20" hidden="1">{#N/A,#N/A,FALSE,"Expenditures";#N/A,#N/A,FALSE,"Property Placed In-Service";#N/A,#N/A,FALSE,"CWIP Balances"}</definedName>
    <definedName name="wrn.USIM_Data_Abbrev3._3_3" hidden="1">{#N/A,#N/A,FALSE,"Expenditures";#N/A,#N/A,FALSE,"Property Placed In-Service";#N/A,#N/A,FALSE,"CWIP Balances"}</definedName>
    <definedName name="wrn.USIM_Data_Abbrev3._4" localSheetId="18" hidden="1">{#N/A,#N/A,FALSE,"Expenditures";#N/A,#N/A,FALSE,"Property Placed In-Service";#N/A,#N/A,FALSE,"CWIP Balances"}</definedName>
    <definedName name="wrn.USIM_Data_Abbrev3._4" localSheetId="19" hidden="1">{#N/A,#N/A,FALSE,"Expenditures";#N/A,#N/A,FALSE,"Property Placed In-Service";#N/A,#N/A,FALSE,"CWIP Balances"}</definedName>
    <definedName name="wrn.USIM_Data_Abbrev3._4" localSheetId="20" hidden="1">{#N/A,#N/A,FALSE,"Expenditures";#N/A,#N/A,FALSE,"Property Placed In-Service";#N/A,#N/A,FALSE,"CWIP Balances"}</definedName>
    <definedName name="wrn.USIM_Data_Abbrev3._4" hidden="1">{#N/A,#N/A,FALSE,"Expenditures";#N/A,#N/A,FALSE,"Property Placed In-Service";#N/A,#N/A,FALSE,"CWIP Balances"}</definedName>
    <definedName name="wrn.USIM_Data_Abbrev3._4_1" localSheetId="18" hidden="1">{#N/A,#N/A,FALSE,"Expenditures";#N/A,#N/A,FALSE,"Property Placed In-Service";#N/A,#N/A,FALSE,"CWIP Balances"}</definedName>
    <definedName name="wrn.USIM_Data_Abbrev3._4_1" localSheetId="19" hidden="1">{#N/A,#N/A,FALSE,"Expenditures";#N/A,#N/A,FALSE,"Property Placed In-Service";#N/A,#N/A,FALSE,"CWIP Balances"}</definedName>
    <definedName name="wrn.USIM_Data_Abbrev3._4_1" localSheetId="20" hidden="1">{#N/A,#N/A,FALSE,"Expenditures";#N/A,#N/A,FALSE,"Property Placed In-Service";#N/A,#N/A,FALSE,"CWIP Balances"}</definedName>
    <definedName name="wrn.USIM_Data_Abbrev3._4_1" hidden="1">{#N/A,#N/A,FALSE,"Expenditures";#N/A,#N/A,FALSE,"Property Placed In-Service";#N/A,#N/A,FALSE,"CWIP Balances"}</definedName>
    <definedName name="wrn.USIM_Data_Abbrev3._4_2" localSheetId="18" hidden="1">{#N/A,#N/A,FALSE,"Expenditures";#N/A,#N/A,FALSE,"Property Placed In-Service";#N/A,#N/A,FALSE,"CWIP Balances"}</definedName>
    <definedName name="wrn.USIM_Data_Abbrev3._4_2" localSheetId="19" hidden="1">{#N/A,#N/A,FALSE,"Expenditures";#N/A,#N/A,FALSE,"Property Placed In-Service";#N/A,#N/A,FALSE,"CWIP Balances"}</definedName>
    <definedName name="wrn.USIM_Data_Abbrev3._4_2" localSheetId="20" hidden="1">{#N/A,#N/A,FALSE,"Expenditures";#N/A,#N/A,FALSE,"Property Placed In-Service";#N/A,#N/A,FALSE,"CWIP Balances"}</definedName>
    <definedName name="wrn.USIM_Data_Abbrev3._4_2" hidden="1">{#N/A,#N/A,FALSE,"Expenditures";#N/A,#N/A,FALSE,"Property Placed In-Service";#N/A,#N/A,FALSE,"CWIP Balances"}</definedName>
    <definedName name="wrn.USIM_Data_Abbrev3._4_3" localSheetId="18" hidden="1">{#N/A,#N/A,FALSE,"Expenditures";#N/A,#N/A,FALSE,"Property Placed In-Service";#N/A,#N/A,FALSE,"CWIP Balances"}</definedName>
    <definedName name="wrn.USIM_Data_Abbrev3._4_3" localSheetId="19" hidden="1">{#N/A,#N/A,FALSE,"Expenditures";#N/A,#N/A,FALSE,"Property Placed In-Service";#N/A,#N/A,FALSE,"CWIP Balances"}</definedName>
    <definedName name="wrn.USIM_Data_Abbrev3._4_3" localSheetId="20" hidden="1">{#N/A,#N/A,FALSE,"Expenditures";#N/A,#N/A,FALSE,"Property Placed In-Service";#N/A,#N/A,FALSE,"CWIP Balances"}</definedName>
    <definedName name="wrn.USIM_Data_Abbrev3._4_3" hidden="1">{#N/A,#N/A,FALSE,"Expenditures";#N/A,#N/A,FALSE,"Property Placed In-Service";#N/A,#N/A,FALSE,"CWIP Balances"}</definedName>
    <definedName name="wrn.USIM_Data_Abbrev3._5" localSheetId="18" hidden="1">{#N/A,#N/A,FALSE,"Expenditures";#N/A,#N/A,FALSE,"Property Placed In-Service";#N/A,#N/A,FALSE,"CWIP Balances"}</definedName>
    <definedName name="wrn.USIM_Data_Abbrev3._5" localSheetId="19" hidden="1">{#N/A,#N/A,FALSE,"Expenditures";#N/A,#N/A,FALSE,"Property Placed In-Service";#N/A,#N/A,FALSE,"CWIP Balances"}</definedName>
    <definedName name="wrn.USIM_Data_Abbrev3._5" localSheetId="20" hidden="1">{#N/A,#N/A,FALSE,"Expenditures";#N/A,#N/A,FALSE,"Property Placed In-Service";#N/A,#N/A,FALSE,"CWIP Balances"}</definedName>
    <definedName name="wrn.USIM_Data_Abbrev3._5" hidden="1">{#N/A,#N/A,FALSE,"Expenditures";#N/A,#N/A,FALSE,"Property Placed In-Service";#N/A,#N/A,FALSE,"CWIP Balances"}</definedName>
    <definedName name="wrn.USIM_Data_Abbrev3._5_1" localSheetId="18" hidden="1">{#N/A,#N/A,FALSE,"Expenditures";#N/A,#N/A,FALSE,"Property Placed In-Service";#N/A,#N/A,FALSE,"CWIP Balances"}</definedName>
    <definedName name="wrn.USIM_Data_Abbrev3._5_1" localSheetId="19" hidden="1">{#N/A,#N/A,FALSE,"Expenditures";#N/A,#N/A,FALSE,"Property Placed In-Service";#N/A,#N/A,FALSE,"CWIP Balances"}</definedName>
    <definedName name="wrn.USIM_Data_Abbrev3._5_1" localSheetId="20" hidden="1">{#N/A,#N/A,FALSE,"Expenditures";#N/A,#N/A,FALSE,"Property Placed In-Service";#N/A,#N/A,FALSE,"CWIP Balances"}</definedName>
    <definedName name="wrn.USIM_Data_Abbrev3._5_1" hidden="1">{#N/A,#N/A,FALSE,"Expenditures";#N/A,#N/A,FALSE,"Property Placed In-Service";#N/A,#N/A,FALSE,"CWIP Balances"}</definedName>
    <definedName name="wrn.USIM_Data_Abbrev3._5_2" localSheetId="18" hidden="1">{#N/A,#N/A,FALSE,"Expenditures";#N/A,#N/A,FALSE,"Property Placed In-Service";#N/A,#N/A,FALSE,"CWIP Balances"}</definedName>
    <definedName name="wrn.USIM_Data_Abbrev3._5_2" localSheetId="19" hidden="1">{#N/A,#N/A,FALSE,"Expenditures";#N/A,#N/A,FALSE,"Property Placed In-Service";#N/A,#N/A,FALSE,"CWIP Balances"}</definedName>
    <definedName name="wrn.USIM_Data_Abbrev3._5_2" localSheetId="20" hidden="1">{#N/A,#N/A,FALSE,"Expenditures";#N/A,#N/A,FALSE,"Property Placed In-Service";#N/A,#N/A,FALSE,"CWIP Balances"}</definedName>
    <definedName name="wrn.USIM_Data_Abbrev3._5_2" hidden="1">{#N/A,#N/A,FALSE,"Expenditures";#N/A,#N/A,FALSE,"Property Placed In-Service";#N/A,#N/A,FALSE,"CWIP Balances"}</definedName>
    <definedName name="wrn.USIM_Data_Abbrev3._5_3" localSheetId="18" hidden="1">{#N/A,#N/A,FALSE,"Expenditures";#N/A,#N/A,FALSE,"Property Placed In-Service";#N/A,#N/A,FALSE,"CWIP Balances"}</definedName>
    <definedName name="wrn.USIM_Data_Abbrev3._5_3" localSheetId="19" hidden="1">{#N/A,#N/A,FALSE,"Expenditures";#N/A,#N/A,FALSE,"Property Placed In-Service";#N/A,#N/A,FALSE,"CWIP Balances"}</definedName>
    <definedName name="wrn.USIM_Data_Abbrev3._5_3" localSheetId="20" hidden="1">{#N/A,#N/A,FALSE,"Expenditures";#N/A,#N/A,FALSE,"Property Placed In-Service";#N/A,#N/A,FALSE,"CWIP Balances"}</definedName>
    <definedName name="wrn.USIM_Data_Abbrev3._5_3" hidden="1">{#N/A,#N/A,FALSE,"Expenditures";#N/A,#N/A,FALSE,"Property Placed In-Service";#N/A,#N/A,FALSE,"CWIP Balances"}</definedName>
    <definedName name="wrn.Valuation._.Committee."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irg._.Worksheets."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1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hidden="1">{#N/A,#N/A,FALSE,"1F";#N/A,#N/A,FALSE,"2Aand2B";#N/A,#N/A,FALSE,"2Cand2D";#N/A,#N/A,FALSE,"2F";#N/A,#N/A,FALSE,"2G";#N/A,#N/A,FALSE,"2H";#N/A,#N/A,FALSE,"2Land2M";#N/A,#N/A,FALSE,"2N";#N/A,#N/A,FALSE,"2T";#N/A,#N/A,FALSE,"2Uand2Ui";#N/A,#N/A,FALSE,"2V";#N/A,#N/A,FALSE,"2Xand2X1";#N/A,#N/A,FALSE,"2Y";#N/A,#N/A,FALSE,"2Z";#N/A,#N/A,FALSE,"2AA";#N/A,#N/A,FALSE,"2CCand2CC1";#N/A,#N/A,FALSE,"2LL1"}</definedName>
    <definedName name="wrn.Wacc." localSheetId="18" hidden="1">{"Area1",#N/A,FALSE,"OREWACC";"Area2",#N/A,FALSE,"OREWACC"}</definedName>
    <definedName name="wrn.Wacc." localSheetId="19" hidden="1">{"Area1",#N/A,FALSE,"OREWACC";"Area2",#N/A,FALSE,"OREWACC"}</definedName>
    <definedName name="wrn.Wacc." localSheetId="20" hidden="1">{"Area1",#N/A,FALSE,"OREWACC";"Area2",#N/A,FALSE,"OREWACC"}</definedName>
    <definedName name="wrn.Wacc." hidden="1">{"Area1",#N/A,FALSE,"OREWACC";"Area2",#N/A,FALSE,"OREWACC"}</definedName>
    <definedName name="wrn.Wacc._1" localSheetId="18" hidden="1">{"Area1",#N/A,FALSE,"OREWACC";"Area2",#N/A,FALSE,"OREWACC"}</definedName>
    <definedName name="wrn.Wacc._1" localSheetId="19" hidden="1">{"Area1",#N/A,FALSE,"OREWACC";"Area2",#N/A,FALSE,"OREWACC"}</definedName>
    <definedName name="wrn.Wacc._1" localSheetId="20" hidden="1">{"Area1",#N/A,FALSE,"OREWACC";"Area2",#N/A,FALSE,"OREWACC"}</definedName>
    <definedName name="wrn.Wacc._1" hidden="1">{"Area1",#N/A,FALSE,"OREWACC";"Area2",#N/A,FALSE,"OREWACC"}</definedName>
    <definedName name="wrn.work._.paper._.shcedules." localSheetId="18" hidden="1">{"summary1",#N/A,FALSE,"Summary of Values";"summary2",#N/A,FALSE,"Summary of Values";"weighted average returns",#N/A,FALSE,"WACC and WARA";"fixed asset detail",#N/A,FALSE,"Fixed Asset Detail"}</definedName>
    <definedName name="wrn.work._.paper._.shcedules." localSheetId="19" hidden="1">{"summary1",#N/A,FALSE,"Summary of Values";"summary2",#N/A,FALSE,"Summary of Values";"weighted average returns",#N/A,FALSE,"WACC and WARA";"fixed asset detail",#N/A,FALSE,"Fixed Asset Detail"}</definedName>
    <definedName name="wrn.work._.paper._.shcedules." localSheetId="20"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_.paper._.shcedules._1" localSheetId="18" hidden="1">{"summary1",#N/A,FALSE,"Summary of Values";"summary2",#N/A,FALSE,"Summary of Values";"weighted average returns",#N/A,FALSE,"WACC and WARA";"fixed asset detail",#N/A,FALSE,"Fixed Asset Detail"}</definedName>
    <definedName name="wrn.work._.paper._.shcedules._1" localSheetId="19" hidden="1">{"summary1",#N/A,FALSE,"Summary of Values";"summary2",#N/A,FALSE,"Summary of Values";"weighted average returns",#N/A,FALSE,"WACC and WARA";"fixed asset detail",#N/A,FALSE,"Fixed Asset Detail"}</definedName>
    <definedName name="wrn.work._.paper._.shcedules._1" localSheetId="20" hidden="1">{"summary1",#N/A,FALSE,"Summary of Values";"summary2",#N/A,FALSE,"Summary of Values";"weighted average returns",#N/A,FALSE,"WACC and WARA";"fixed asset detail",#N/A,FALSE,"Fixed Asset Detail"}</definedName>
    <definedName name="wrn.work._.paper._.shcedules._1" hidden="1">{"summary1",#N/A,FALSE,"Summary of Values";"summary2",#N/A,FALSE,"Summary of Values";"weighted average returns",#N/A,FALSE,"WACC and WARA";"fixed asset detail",#N/A,FALSE,"Fixed Asset Detail"}</definedName>
    <definedName name="wrn.WWY." localSheetId="18" hidden="1">{#N/A;#N/A;FALSE;"WWY"}</definedName>
    <definedName name="wrn.WWY." localSheetId="19" hidden="1">{#N/A;#N/A;FALSE;"WWY"}</definedName>
    <definedName name="wrn.WWY." hidden="1">{#N/A;#N/A;FALSE;"WWY"}</definedName>
    <definedName name="wvu.inputs._.raw._.data."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 localSheetId="18" hidden="1">{#N/A,#N/A,FALSE,"schA"}</definedName>
    <definedName name="www" localSheetId="19" hidden="1">{#N/A,#N/A,FALSE,"schA"}</definedName>
    <definedName name="www" localSheetId="20" hidden="1">{#N/A,#N/A,FALSE,"schA"}</definedName>
    <definedName name="www" hidden="1">{#N/A,#N/A,FALSE,"schA"}</definedName>
    <definedName name="www_1" localSheetId="18" hidden="1">{#N/A,#N/A,FALSE,"schA"}</definedName>
    <definedName name="www_1" localSheetId="19" hidden="1">{#N/A,#N/A,FALSE,"schA"}</definedName>
    <definedName name="www_1" localSheetId="20" hidden="1">{#N/A,#N/A,FALSE,"schA"}</definedName>
    <definedName name="www_1" hidden="1">{#N/A,#N/A,FALSE,"schA"}</definedName>
    <definedName name="www_1_1" localSheetId="18" hidden="1">{#N/A,#N/A,FALSE,"schA"}</definedName>
    <definedName name="www_1_1" localSheetId="19" hidden="1">{#N/A,#N/A,FALSE,"schA"}</definedName>
    <definedName name="www_1_1" localSheetId="20" hidden="1">{#N/A,#N/A,FALSE,"schA"}</definedName>
    <definedName name="www_1_1" hidden="1">{#N/A,#N/A,FALSE,"schA"}</definedName>
    <definedName name="www_1_2" localSheetId="18" hidden="1">{#N/A,#N/A,FALSE,"schA"}</definedName>
    <definedName name="www_1_2" localSheetId="19" hidden="1">{#N/A,#N/A,FALSE,"schA"}</definedName>
    <definedName name="www_1_2" localSheetId="20" hidden="1">{#N/A,#N/A,FALSE,"schA"}</definedName>
    <definedName name="www_1_2" hidden="1">{#N/A,#N/A,FALSE,"schA"}</definedName>
    <definedName name="www_1_3" localSheetId="18" hidden="1">{#N/A,#N/A,FALSE,"schA"}</definedName>
    <definedName name="www_1_3" localSheetId="19" hidden="1">{#N/A,#N/A,FALSE,"schA"}</definedName>
    <definedName name="www_1_3" localSheetId="20" hidden="1">{#N/A,#N/A,FALSE,"schA"}</definedName>
    <definedName name="www_1_3" hidden="1">{#N/A,#N/A,FALSE,"schA"}</definedName>
    <definedName name="www_2" localSheetId="18" hidden="1">{#N/A,#N/A,FALSE,"schA"}</definedName>
    <definedName name="www_2" localSheetId="19" hidden="1">{#N/A,#N/A,FALSE,"schA"}</definedName>
    <definedName name="www_2" localSheetId="20" hidden="1">{#N/A,#N/A,FALSE,"schA"}</definedName>
    <definedName name="www_2" hidden="1">{#N/A,#N/A,FALSE,"schA"}</definedName>
    <definedName name="www_2_1" localSheetId="18" hidden="1">{#N/A,#N/A,FALSE,"schA"}</definedName>
    <definedName name="www_2_1" localSheetId="19" hidden="1">{#N/A,#N/A,FALSE,"schA"}</definedName>
    <definedName name="www_2_1" localSheetId="20" hidden="1">{#N/A,#N/A,FALSE,"schA"}</definedName>
    <definedName name="www_2_1" hidden="1">{#N/A,#N/A,FALSE,"schA"}</definedName>
    <definedName name="www_2_2" localSheetId="18" hidden="1">{#N/A,#N/A,FALSE,"schA"}</definedName>
    <definedName name="www_2_2" localSheetId="19" hidden="1">{#N/A,#N/A,FALSE,"schA"}</definedName>
    <definedName name="www_2_2" localSheetId="20" hidden="1">{#N/A,#N/A,FALSE,"schA"}</definedName>
    <definedName name="www_2_2" hidden="1">{#N/A,#N/A,FALSE,"schA"}</definedName>
    <definedName name="www_2_3" localSheetId="18" hidden="1">{#N/A,#N/A,FALSE,"schA"}</definedName>
    <definedName name="www_2_3" localSheetId="19" hidden="1">{#N/A,#N/A,FALSE,"schA"}</definedName>
    <definedName name="www_2_3" localSheetId="20" hidden="1">{#N/A,#N/A,FALSE,"schA"}</definedName>
    <definedName name="www_2_3" hidden="1">{#N/A,#N/A,FALSE,"schA"}</definedName>
    <definedName name="www_3" localSheetId="18" hidden="1">{#N/A,#N/A,FALSE,"schA"}</definedName>
    <definedName name="www_3" localSheetId="19" hidden="1">{#N/A,#N/A,FALSE,"schA"}</definedName>
    <definedName name="www_3" localSheetId="20" hidden="1">{#N/A,#N/A,FALSE,"schA"}</definedName>
    <definedName name="www_3" hidden="1">{#N/A,#N/A,FALSE,"schA"}</definedName>
    <definedName name="www_3_1" localSheetId="18" hidden="1">{#N/A,#N/A,FALSE,"schA"}</definedName>
    <definedName name="www_3_1" localSheetId="19" hidden="1">{#N/A,#N/A,FALSE,"schA"}</definedName>
    <definedName name="www_3_1" localSheetId="20" hidden="1">{#N/A,#N/A,FALSE,"schA"}</definedName>
    <definedName name="www_3_1" hidden="1">{#N/A,#N/A,FALSE,"schA"}</definedName>
    <definedName name="www_3_2" localSheetId="18" hidden="1">{#N/A,#N/A,FALSE,"schA"}</definedName>
    <definedName name="www_3_2" localSheetId="19" hidden="1">{#N/A,#N/A,FALSE,"schA"}</definedName>
    <definedName name="www_3_2" localSheetId="20" hidden="1">{#N/A,#N/A,FALSE,"schA"}</definedName>
    <definedName name="www_3_2" hidden="1">{#N/A,#N/A,FALSE,"schA"}</definedName>
    <definedName name="www_3_3" localSheetId="18" hidden="1">{#N/A,#N/A,FALSE,"schA"}</definedName>
    <definedName name="www_3_3" localSheetId="19" hidden="1">{#N/A,#N/A,FALSE,"schA"}</definedName>
    <definedName name="www_3_3" localSheetId="20" hidden="1">{#N/A,#N/A,FALSE,"schA"}</definedName>
    <definedName name="www_3_3" hidden="1">{#N/A,#N/A,FALSE,"schA"}</definedName>
    <definedName name="www_4" localSheetId="18" hidden="1">{#N/A,#N/A,FALSE,"schA"}</definedName>
    <definedName name="www_4" localSheetId="19" hidden="1">{#N/A,#N/A,FALSE,"schA"}</definedName>
    <definedName name="www_4" localSheetId="20" hidden="1">{#N/A,#N/A,FALSE,"schA"}</definedName>
    <definedName name="www_4" hidden="1">{#N/A,#N/A,FALSE,"schA"}</definedName>
    <definedName name="www_4_1" localSheetId="18" hidden="1">{#N/A,#N/A,FALSE,"schA"}</definedName>
    <definedName name="www_4_1" localSheetId="19" hidden="1">{#N/A,#N/A,FALSE,"schA"}</definedName>
    <definedName name="www_4_1" localSheetId="20" hidden="1">{#N/A,#N/A,FALSE,"schA"}</definedName>
    <definedName name="www_4_1" hidden="1">{#N/A,#N/A,FALSE,"schA"}</definedName>
    <definedName name="www_4_2" localSheetId="18" hidden="1">{#N/A,#N/A,FALSE,"schA"}</definedName>
    <definedName name="www_4_2" localSheetId="19" hidden="1">{#N/A,#N/A,FALSE,"schA"}</definedName>
    <definedName name="www_4_2" localSheetId="20" hidden="1">{#N/A,#N/A,FALSE,"schA"}</definedName>
    <definedName name="www_4_2" hidden="1">{#N/A,#N/A,FALSE,"schA"}</definedName>
    <definedName name="www_4_3" localSheetId="18" hidden="1">{#N/A,#N/A,FALSE,"schA"}</definedName>
    <definedName name="www_4_3" localSheetId="19" hidden="1">{#N/A,#N/A,FALSE,"schA"}</definedName>
    <definedName name="www_4_3" localSheetId="20" hidden="1">{#N/A,#N/A,FALSE,"schA"}</definedName>
    <definedName name="www_4_3" hidden="1">{#N/A,#N/A,FALSE,"schA"}</definedName>
    <definedName name="www_5" localSheetId="18" hidden="1">{#N/A,#N/A,FALSE,"schA"}</definedName>
    <definedName name="www_5" localSheetId="19" hidden="1">{#N/A,#N/A,FALSE,"schA"}</definedName>
    <definedName name="www_5" localSheetId="20" hidden="1">{#N/A,#N/A,FALSE,"schA"}</definedName>
    <definedName name="www_5" hidden="1">{#N/A,#N/A,FALSE,"schA"}</definedName>
    <definedName name="www_5_1" localSheetId="18" hidden="1">{#N/A,#N/A,FALSE,"schA"}</definedName>
    <definedName name="www_5_1" localSheetId="19" hidden="1">{#N/A,#N/A,FALSE,"schA"}</definedName>
    <definedName name="www_5_1" localSheetId="20" hidden="1">{#N/A,#N/A,FALSE,"schA"}</definedName>
    <definedName name="www_5_1" hidden="1">{#N/A,#N/A,FALSE,"schA"}</definedName>
    <definedName name="www_5_2" localSheetId="18" hidden="1">{#N/A,#N/A,FALSE,"schA"}</definedName>
    <definedName name="www_5_2" localSheetId="19" hidden="1">{#N/A,#N/A,FALSE,"schA"}</definedName>
    <definedName name="www_5_2" localSheetId="20" hidden="1">{#N/A,#N/A,FALSE,"schA"}</definedName>
    <definedName name="www_5_2" hidden="1">{#N/A,#N/A,FALSE,"schA"}</definedName>
    <definedName name="www_5_3" localSheetId="18" hidden="1">{#N/A,#N/A,FALSE,"schA"}</definedName>
    <definedName name="www_5_3" localSheetId="19" hidden="1">{#N/A,#N/A,FALSE,"schA"}</definedName>
    <definedName name="www_5_3" localSheetId="20" hidden="1">{#N/A,#N/A,FALSE,"schA"}</definedName>
    <definedName name="www_5_3" hidden="1">{#N/A,#N/A,FALSE,"schA"}</definedName>
    <definedName name="wwww" localSheetId="18" hidden="1">{#N/A,#N/A,FALSE,"schA"}</definedName>
    <definedName name="wwww" localSheetId="19" hidden="1">{#N/A,#N/A,FALSE,"schA"}</definedName>
    <definedName name="wwww" localSheetId="20" hidden="1">{#N/A,#N/A,FALSE,"schA"}</definedName>
    <definedName name="wwww" hidden="1">{#N/A,#N/A,FALSE,"schA"}</definedName>
    <definedName name="wwww_1" localSheetId="18" hidden="1">{#N/A,#N/A,FALSE,"schA"}</definedName>
    <definedName name="wwww_1" localSheetId="19" hidden="1">{#N/A,#N/A,FALSE,"schA"}</definedName>
    <definedName name="wwww_1" localSheetId="20" hidden="1">{#N/A,#N/A,FALSE,"schA"}</definedName>
    <definedName name="wwww_1" hidden="1">{#N/A,#N/A,FALSE,"schA"}</definedName>
    <definedName name="wwww_1_1" localSheetId="18" hidden="1">{#N/A,#N/A,FALSE,"schA"}</definedName>
    <definedName name="wwww_1_1" localSheetId="19" hidden="1">{#N/A,#N/A,FALSE,"schA"}</definedName>
    <definedName name="wwww_1_1" localSheetId="20" hidden="1">{#N/A,#N/A,FALSE,"schA"}</definedName>
    <definedName name="wwww_1_1" hidden="1">{#N/A,#N/A,FALSE,"schA"}</definedName>
    <definedName name="wwww_1_2" localSheetId="18" hidden="1">{#N/A,#N/A,FALSE,"schA"}</definedName>
    <definedName name="wwww_1_2" localSheetId="19" hidden="1">{#N/A,#N/A,FALSE,"schA"}</definedName>
    <definedName name="wwww_1_2" localSheetId="20" hidden="1">{#N/A,#N/A,FALSE,"schA"}</definedName>
    <definedName name="wwww_1_2" hidden="1">{#N/A,#N/A,FALSE,"schA"}</definedName>
    <definedName name="wwww_1_3" localSheetId="18" hidden="1">{#N/A,#N/A,FALSE,"schA"}</definedName>
    <definedName name="wwww_1_3" localSheetId="19" hidden="1">{#N/A,#N/A,FALSE,"schA"}</definedName>
    <definedName name="wwww_1_3" localSheetId="20" hidden="1">{#N/A,#N/A,FALSE,"schA"}</definedName>
    <definedName name="wwww_1_3" hidden="1">{#N/A,#N/A,FALSE,"schA"}</definedName>
    <definedName name="wwww_2" localSheetId="18" hidden="1">{#N/A,#N/A,FALSE,"schA"}</definedName>
    <definedName name="wwww_2" localSheetId="19" hidden="1">{#N/A,#N/A,FALSE,"schA"}</definedName>
    <definedName name="wwww_2" localSheetId="20" hidden="1">{#N/A,#N/A,FALSE,"schA"}</definedName>
    <definedName name="wwww_2" hidden="1">{#N/A,#N/A,FALSE,"schA"}</definedName>
    <definedName name="wwww_2_1" localSheetId="18" hidden="1">{#N/A,#N/A,FALSE,"schA"}</definedName>
    <definedName name="wwww_2_1" localSheetId="19" hidden="1">{#N/A,#N/A,FALSE,"schA"}</definedName>
    <definedName name="wwww_2_1" localSheetId="20" hidden="1">{#N/A,#N/A,FALSE,"schA"}</definedName>
    <definedName name="wwww_2_1" hidden="1">{#N/A,#N/A,FALSE,"schA"}</definedName>
    <definedName name="wwww_2_2" localSheetId="18" hidden="1">{#N/A,#N/A,FALSE,"schA"}</definedName>
    <definedName name="wwww_2_2" localSheetId="19" hidden="1">{#N/A,#N/A,FALSE,"schA"}</definedName>
    <definedName name="wwww_2_2" localSheetId="20" hidden="1">{#N/A,#N/A,FALSE,"schA"}</definedName>
    <definedName name="wwww_2_2" hidden="1">{#N/A,#N/A,FALSE,"schA"}</definedName>
    <definedName name="wwww_2_3" localSheetId="18" hidden="1">{#N/A,#N/A,FALSE,"schA"}</definedName>
    <definedName name="wwww_2_3" localSheetId="19" hidden="1">{#N/A,#N/A,FALSE,"schA"}</definedName>
    <definedName name="wwww_2_3" localSheetId="20" hidden="1">{#N/A,#N/A,FALSE,"schA"}</definedName>
    <definedName name="wwww_2_3" hidden="1">{#N/A,#N/A,FALSE,"schA"}</definedName>
    <definedName name="wwww_3" localSheetId="18" hidden="1">{#N/A,#N/A,FALSE,"schA"}</definedName>
    <definedName name="wwww_3" localSheetId="19" hidden="1">{#N/A,#N/A,FALSE,"schA"}</definedName>
    <definedName name="wwww_3" localSheetId="20" hidden="1">{#N/A,#N/A,FALSE,"schA"}</definedName>
    <definedName name="wwww_3" hidden="1">{#N/A,#N/A,FALSE,"schA"}</definedName>
    <definedName name="wwww_3_1" localSheetId="18" hidden="1">{#N/A,#N/A,FALSE,"schA"}</definedName>
    <definedName name="wwww_3_1" localSheetId="19" hidden="1">{#N/A,#N/A,FALSE,"schA"}</definedName>
    <definedName name="wwww_3_1" localSheetId="20" hidden="1">{#N/A,#N/A,FALSE,"schA"}</definedName>
    <definedName name="wwww_3_1" hidden="1">{#N/A,#N/A,FALSE,"schA"}</definedName>
    <definedName name="wwww_3_2" localSheetId="18" hidden="1">{#N/A,#N/A,FALSE,"schA"}</definedName>
    <definedName name="wwww_3_2" localSheetId="19" hidden="1">{#N/A,#N/A,FALSE,"schA"}</definedName>
    <definedName name="wwww_3_2" localSheetId="20" hidden="1">{#N/A,#N/A,FALSE,"schA"}</definedName>
    <definedName name="wwww_3_2" hidden="1">{#N/A,#N/A,FALSE,"schA"}</definedName>
    <definedName name="wwww_3_3" localSheetId="18" hidden="1">{#N/A,#N/A,FALSE,"schA"}</definedName>
    <definedName name="wwww_3_3" localSheetId="19" hidden="1">{#N/A,#N/A,FALSE,"schA"}</definedName>
    <definedName name="wwww_3_3" localSheetId="20" hidden="1">{#N/A,#N/A,FALSE,"schA"}</definedName>
    <definedName name="wwww_3_3" hidden="1">{#N/A,#N/A,FALSE,"schA"}</definedName>
    <definedName name="wwww_4" localSheetId="18" hidden="1">{#N/A,#N/A,FALSE,"schA"}</definedName>
    <definedName name="wwww_4" localSheetId="19" hidden="1">{#N/A,#N/A,FALSE,"schA"}</definedName>
    <definedName name="wwww_4" localSheetId="20" hidden="1">{#N/A,#N/A,FALSE,"schA"}</definedName>
    <definedName name="wwww_4" hidden="1">{#N/A,#N/A,FALSE,"schA"}</definedName>
    <definedName name="wwww_4_1" localSheetId="18" hidden="1">{#N/A,#N/A,FALSE,"schA"}</definedName>
    <definedName name="wwww_4_1" localSheetId="19" hidden="1">{#N/A,#N/A,FALSE,"schA"}</definedName>
    <definedName name="wwww_4_1" localSheetId="20" hidden="1">{#N/A,#N/A,FALSE,"schA"}</definedName>
    <definedName name="wwww_4_1" hidden="1">{#N/A,#N/A,FALSE,"schA"}</definedName>
    <definedName name="wwww_4_2" localSheetId="18" hidden="1">{#N/A,#N/A,FALSE,"schA"}</definedName>
    <definedName name="wwww_4_2" localSheetId="19" hidden="1">{#N/A,#N/A,FALSE,"schA"}</definedName>
    <definedName name="wwww_4_2" localSheetId="20" hidden="1">{#N/A,#N/A,FALSE,"schA"}</definedName>
    <definedName name="wwww_4_2" hidden="1">{#N/A,#N/A,FALSE,"schA"}</definedName>
    <definedName name="wwww_4_3" localSheetId="18" hidden="1">{#N/A,#N/A,FALSE,"schA"}</definedName>
    <definedName name="wwww_4_3" localSheetId="19" hidden="1">{#N/A,#N/A,FALSE,"schA"}</definedName>
    <definedName name="wwww_4_3" localSheetId="20" hidden="1">{#N/A,#N/A,FALSE,"schA"}</definedName>
    <definedName name="wwww_4_3" hidden="1">{#N/A,#N/A,FALSE,"schA"}</definedName>
    <definedName name="wwww_5" localSheetId="18" hidden="1">{#N/A,#N/A,FALSE,"schA"}</definedName>
    <definedName name="wwww_5" localSheetId="19" hidden="1">{#N/A,#N/A,FALSE,"schA"}</definedName>
    <definedName name="wwww_5" localSheetId="20" hidden="1">{#N/A,#N/A,FALSE,"schA"}</definedName>
    <definedName name="wwww_5" hidden="1">{#N/A,#N/A,FALSE,"schA"}</definedName>
    <definedName name="wwww_5_1" localSheetId="18" hidden="1">{#N/A,#N/A,FALSE,"schA"}</definedName>
    <definedName name="wwww_5_1" localSheetId="19" hidden="1">{#N/A,#N/A,FALSE,"schA"}</definedName>
    <definedName name="wwww_5_1" localSheetId="20" hidden="1">{#N/A,#N/A,FALSE,"schA"}</definedName>
    <definedName name="wwww_5_1" hidden="1">{#N/A,#N/A,FALSE,"schA"}</definedName>
    <definedName name="wwww_5_2" localSheetId="18" hidden="1">{#N/A,#N/A,FALSE,"schA"}</definedName>
    <definedName name="wwww_5_2" localSheetId="19" hidden="1">{#N/A,#N/A,FALSE,"schA"}</definedName>
    <definedName name="wwww_5_2" localSheetId="20" hidden="1">{#N/A,#N/A,FALSE,"schA"}</definedName>
    <definedName name="wwww_5_2" hidden="1">{#N/A,#N/A,FALSE,"schA"}</definedName>
    <definedName name="wwww_5_3" localSheetId="18" hidden="1">{#N/A,#N/A,FALSE,"schA"}</definedName>
    <definedName name="wwww_5_3" localSheetId="19" hidden="1">{#N/A,#N/A,FALSE,"schA"}</definedName>
    <definedName name="wwww_5_3" localSheetId="20" hidden="1">{#N/A,#N/A,FALSE,"schA"}</definedName>
    <definedName name="wwww_5_3" hidden="1">{#N/A,#N/A,FALSE,"schA"}</definedName>
    <definedName name="x" localSheetId="18" hidden="1">{#N/A,#N/A,FALSE,"FY97";#N/A,#N/A,FALSE,"FY98";#N/A,#N/A,FALSE,"FY99";#N/A,#N/A,FALSE,"FY00";#N/A,#N/A,FALSE,"FY01"}</definedName>
    <definedName name="x" localSheetId="19" hidden="1">{#N/A,#N/A,FALSE,"FY97";#N/A,#N/A,FALSE,"FY98";#N/A,#N/A,FALSE,"FY99";#N/A,#N/A,FALSE,"FY00";#N/A,#N/A,FALSE,"FY01"}</definedName>
    <definedName name="x" localSheetId="20" hidden="1">{#N/A,#N/A,FALSE,"FY97";#N/A,#N/A,FALSE,"FY98";#N/A,#N/A,FALSE,"FY99";#N/A,#N/A,FALSE,"FY00";#N/A,#N/A,FALSE,"FY01"}</definedName>
    <definedName name="x" hidden="1">{#N/A,#N/A,FALSE,"FY97";#N/A,#N/A,FALSE,"FY98";#N/A,#N/A,FALSE,"FY99";#N/A,#N/A,FALSE,"FY00";#N/A,#N/A,FALSE,"FY01"}</definedName>
    <definedName name="x_1" localSheetId="18" hidden="1">{#N/A,#N/A,FALSE,"FY97";#N/A,#N/A,FALSE,"FY98";#N/A,#N/A,FALSE,"FY99";#N/A,#N/A,FALSE,"FY00";#N/A,#N/A,FALSE,"FY01"}</definedName>
    <definedName name="x_1" localSheetId="19" hidden="1">{#N/A,#N/A,FALSE,"FY97";#N/A,#N/A,FALSE,"FY98";#N/A,#N/A,FALSE,"FY99";#N/A,#N/A,FALSE,"FY00";#N/A,#N/A,FALSE,"FY01"}</definedName>
    <definedName name="x_1" localSheetId="20" hidden="1">{#N/A,#N/A,FALSE,"FY97";#N/A,#N/A,FALSE,"FY98";#N/A,#N/A,FALSE,"FY99";#N/A,#N/A,FALSE,"FY00";#N/A,#N/A,FALSE,"FY01"}</definedName>
    <definedName name="x_1" hidden="1">{#N/A,#N/A,FALSE,"FY97";#N/A,#N/A,FALSE,"FY98";#N/A,#N/A,FALSE,"FY99";#N/A,#N/A,FALSE,"FY00";#N/A,#N/A,FALSE,"FY01"}</definedName>
    <definedName name="XREF_COLUMN_1" localSheetId="18" hidden="1">#REF!</definedName>
    <definedName name="XREF_COLUMN_1" localSheetId="19" hidden="1">#REF!</definedName>
    <definedName name="XREF_COLUMN_1" hidden="1">#REF!</definedName>
    <definedName name="XREF_COLUMN_2" localSheetId="18" hidden="1">#REF!</definedName>
    <definedName name="XREF_COLUMN_2" localSheetId="19" hidden="1">#REF!</definedName>
    <definedName name="XREF_COLUMN_2" hidden="1">#REF!</definedName>
    <definedName name="XREF_COLUMN_3" localSheetId="18" hidden="1">#REF!</definedName>
    <definedName name="XREF_COLUMN_3" localSheetId="19" hidden="1">#REF!</definedName>
    <definedName name="XREF_COLUMN_3" hidden="1">#REF!</definedName>
    <definedName name="XREF_COLUMN_6" localSheetId="18" hidden="1">#REF!</definedName>
    <definedName name="XREF_COLUMN_6" localSheetId="19" hidden="1">#REF!</definedName>
    <definedName name="XREF_COLUMN_6" hidden="1">#REF!</definedName>
    <definedName name="XREF_COLUMN_7" localSheetId="18" hidden="1">#REF!</definedName>
    <definedName name="XREF_COLUMN_7" localSheetId="19" hidden="1">#REF!</definedName>
    <definedName name="XREF_COLUMN_7" hidden="1">#REF!</definedName>
    <definedName name="XREF_COLUMN_8" localSheetId="18" hidden="1">#REF!</definedName>
    <definedName name="XREF_COLUMN_8" localSheetId="19" hidden="1">#REF!</definedName>
    <definedName name="XREF_COLUMN_8" hidden="1">#REF!</definedName>
    <definedName name="XREF_COLUMN_9" localSheetId="18" hidden="1">#REF!</definedName>
    <definedName name="XREF_COLUMN_9" localSheetId="19" hidden="1">#REF!</definedName>
    <definedName name="XREF_COLUMN_9" hidden="1">#REF!</definedName>
    <definedName name="XRefActiveRow" localSheetId="18" hidden="1">#REF!</definedName>
    <definedName name="XRefActiveRow" localSheetId="19" hidden="1">#REF!</definedName>
    <definedName name="XRefActiveRow" hidden="1">#REF!</definedName>
    <definedName name="XRefColumnsCount" hidden="1">2</definedName>
    <definedName name="XRefCopy13" localSheetId="18" hidden="1">#REF!</definedName>
    <definedName name="XRefCopy13" localSheetId="19" hidden="1">#REF!</definedName>
    <definedName name="XRefCopy13" hidden="1">#REF!</definedName>
    <definedName name="XRefCopy13Row" localSheetId="18" hidden="1">#REF!</definedName>
    <definedName name="XRefCopy13Row" localSheetId="19" hidden="1">#REF!</definedName>
    <definedName name="XRefCopy13Row" hidden="1">#REF!</definedName>
    <definedName name="XRefCopy14" localSheetId="18" hidden="1">#REF!</definedName>
    <definedName name="XRefCopy14" localSheetId="19" hidden="1">#REF!</definedName>
    <definedName name="XRefCopy14" hidden="1">#REF!</definedName>
    <definedName name="XRefCopy14Row" localSheetId="18" hidden="1">#REF!</definedName>
    <definedName name="XRefCopy14Row" localSheetId="19" hidden="1">#REF!</definedName>
    <definedName name="XRefCopy14Row" hidden="1">#REF!</definedName>
    <definedName name="XRefCopy15" localSheetId="18" hidden="1">#REF!</definedName>
    <definedName name="XRefCopy15" localSheetId="19" hidden="1">#REF!</definedName>
    <definedName name="XRefCopy15" hidden="1">#REF!</definedName>
    <definedName name="XRefCopy15Row" localSheetId="18" hidden="1">#REF!</definedName>
    <definedName name="XRefCopy15Row" localSheetId="19" hidden="1">#REF!</definedName>
    <definedName name="XRefCopy15Row" hidden="1">#REF!</definedName>
    <definedName name="XRefCopy16" localSheetId="18" hidden="1">#REF!</definedName>
    <definedName name="XRefCopy16" localSheetId="19" hidden="1">#REF!</definedName>
    <definedName name="XRefCopy16" hidden="1">#REF!</definedName>
    <definedName name="XRefCopy16Row" localSheetId="18" hidden="1">#REF!</definedName>
    <definedName name="XRefCopy16Row" localSheetId="19" hidden="1">#REF!</definedName>
    <definedName name="XRefCopy16Row" hidden="1">#REF!</definedName>
    <definedName name="XRefCopy17" localSheetId="18" hidden="1">#REF!</definedName>
    <definedName name="XRefCopy17" localSheetId="19" hidden="1">#REF!</definedName>
    <definedName name="XRefCopy17" hidden="1">#REF!</definedName>
    <definedName name="XRefCopy17Row" localSheetId="18" hidden="1">#REF!</definedName>
    <definedName name="XRefCopy17Row" localSheetId="19" hidden="1">#REF!</definedName>
    <definedName name="XRefCopy17Row" hidden="1">#REF!</definedName>
    <definedName name="XRefCopy18" localSheetId="18" hidden="1">#REF!</definedName>
    <definedName name="XRefCopy18" localSheetId="19" hidden="1">#REF!</definedName>
    <definedName name="XRefCopy18" hidden="1">#REF!</definedName>
    <definedName name="XRefCopy18Row" localSheetId="18" hidden="1">#REF!</definedName>
    <definedName name="XRefCopy18Row" localSheetId="19" hidden="1">#REF!</definedName>
    <definedName name="XRefCopy18Row" hidden="1">#REF!</definedName>
    <definedName name="XRefCopy19" localSheetId="18" hidden="1">#REF!</definedName>
    <definedName name="XRefCopy19" localSheetId="19" hidden="1">#REF!</definedName>
    <definedName name="XRefCopy19" hidden="1">#REF!</definedName>
    <definedName name="XRefCopy19Row" hidden="1">[27]XREF!#REF!</definedName>
    <definedName name="XRefCopy1Row" localSheetId="18" hidden="1">#REF!</definedName>
    <definedName name="XRefCopy1Row" localSheetId="19" hidden="1">#REF!</definedName>
    <definedName name="XRefCopy1Row" hidden="1">#REF!</definedName>
    <definedName name="XRefCopy20" localSheetId="18" hidden="1">#REF!</definedName>
    <definedName name="XRefCopy20" localSheetId="19" hidden="1">#REF!</definedName>
    <definedName name="XRefCopy20" hidden="1">#REF!</definedName>
    <definedName name="XRefCopy20Row" localSheetId="18" hidden="1">[27]XREF!#REF!</definedName>
    <definedName name="XRefCopy20Row" localSheetId="19" hidden="1">[27]XREF!#REF!</definedName>
    <definedName name="XRefCopy20Row" hidden="1">[27]XREF!#REF!</definedName>
    <definedName name="XRefCopy21" localSheetId="18" hidden="1">#REF!</definedName>
    <definedName name="XRefCopy21" localSheetId="19" hidden="1">#REF!</definedName>
    <definedName name="XRefCopy21" hidden="1">#REF!</definedName>
    <definedName name="XRefCopy22" localSheetId="18" hidden="1">#REF!</definedName>
    <definedName name="XRefCopy22" localSheetId="19" hidden="1">#REF!</definedName>
    <definedName name="XRefCopy22" hidden="1">#REF!</definedName>
    <definedName name="XRefCopy23" localSheetId="18" hidden="1">#REF!</definedName>
    <definedName name="XRefCopy23" localSheetId="19" hidden="1">#REF!</definedName>
    <definedName name="XRefCopy23" hidden="1">#REF!</definedName>
    <definedName name="XRefCopy24" localSheetId="18" hidden="1">#REF!</definedName>
    <definedName name="XRefCopy24" localSheetId="19" hidden="1">#REF!</definedName>
    <definedName name="XRefCopy24" hidden="1">#REF!</definedName>
    <definedName name="XRefCopy3" localSheetId="18" hidden="1">#REF!</definedName>
    <definedName name="XRefCopy3" localSheetId="19" hidden="1">#REF!</definedName>
    <definedName name="XRefCopy3" hidden="1">#REF!</definedName>
    <definedName name="XRefCopy3Row" hidden="1">[38]XREF!#REF!</definedName>
    <definedName name="XRefCopy4" localSheetId="18" hidden="1">#REF!</definedName>
    <definedName name="XRefCopy4" localSheetId="19" hidden="1">#REF!</definedName>
    <definedName name="XRefCopy4" hidden="1">#REF!</definedName>
    <definedName name="XRefCopy4Row" localSheetId="18" hidden="1">[38]XREF!#REF!</definedName>
    <definedName name="XRefCopy4Row" localSheetId="19" hidden="1">[38]XREF!#REF!</definedName>
    <definedName name="XRefCopy4Row" hidden="1">[38]XREF!#REF!</definedName>
    <definedName name="XRefCopy5" localSheetId="18" hidden="1">#REF!</definedName>
    <definedName name="XRefCopy5" localSheetId="19" hidden="1">#REF!</definedName>
    <definedName name="XRefCopy5" hidden="1">#REF!</definedName>
    <definedName name="XRefCopy5Row" localSheetId="18" hidden="1">[38]XREF!#REF!</definedName>
    <definedName name="XRefCopy5Row" localSheetId="19" hidden="1">[38]XREF!#REF!</definedName>
    <definedName name="XRefCopy5Row" hidden="1">[38]XREF!#REF!</definedName>
    <definedName name="XRefCopyRangeCount" hidden="1">3</definedName>
    <definedName name="XRefPaste1" localSheetId="18" hidden="1">#REF!</definedName>
    <definedName name="XRefPaste1" localSheetId="19" hidden="1">#REF!</definedName>
    <definedName name="XRefPaste1" hidden="1">#REF!</definedName>
    <definedName name="XRefPaste11" localSheetId="18" hidden="1">#REF!</definedName>
    <definedName name="XRefPaste11" localSheetId="19" hidden="1">#REF!</definedName>
    <definedName name="XRefPaste11" hidden="1">#REF!</definedName>
    <definedName name="XRefPaste15" localSheetId="18" hidden="1">#REF!</definedName>
    <definedName name="XRefPaste15" localSheetId="19" hidden="1">#REF!</definedName>
    <definedName name="XRefPaste15" hidden="1">#REF!</definedName>
    <definedName name="XRefPaste15Row" localSheetId="18" hidden="1">[27]XREF!#REF!</definedName>
    <definedName name="XRefPaste15Row" localSheetId="19" hidden="1">[27]XREF!#REF!</definedName>
    <definedName name="XRefPaste15Row" hidden="1">[27]XREF!#REF!</definedName>
    <definedName name="XRefPaste17" localSheetId="18" hidden="1">#REF!</definedName>
    <definedName name="XRefPaste17" localSheetId="19" hidden="1">#REF!</definedName>
    <definedName name="XRefPaste17" hidden="1">#REF!</definedName>
    <definedName name="XRefPaste17Row" localSheetId="18" hidden="1">[27]XREF!#REF!</definedName>
    <definedName name="XRefPaste17Row" localSheetId="19" hidden="1">[27]XREF!#REF!</definedName>
    <definedName name="XRefPaste17Row" hidden="1">[27]XREF!#REF!</definedName>
    <definedName name="XRefPaste19" localSheetId="18" hidden="1">#REF!</definedName>
    <definedName name="XRefPaste19" localSheetId="19" hidden="1">#REF!</definedName>
    <definedName name="XRefPaste19" hidden="1">#REF!</definedName>
    <definedName name="XRefPaste19Row" localSheetId="18" hidden="1">[27]XREF!#REF!</definedName>
    <definedName name="XRefPaste19Row" localSheetId="19" hidden="1">[27]XREF!#REF!</definedName>
    <definedName name="XRefPaste19Row" hidden="1">[27]XREF!#REF!</definedName>
    <definedName name="XRefPaste1Row" localSheetId="18" hidden="1">[38]XREF!#REF!</definedName>
    <definedName name="XRefPaste1Row" localSheetId="19" hidden="1">[38]XREF!#REF!</definedName>
    <definedName name="XRefPaste1Row" hidden="1">[38]XREF!#REF!</definedName>
    <definedName name="XRefPaste2" localSheetId="18" hidden="1">#REF!</definedName>
    <definedName name="XRefPaste2" localSheetId="19" hidden="1">#REF!</definedName>
    <definedName name="XRefPaste2" hidden="1">#REF!</definedName>
    <definedName name="XRefPaste20" localSheetId="18" hidden="1">#REF!</definedName>
    <definedName name="XRefPaste20" localSheetId="19" hidden="1">#REF!</definedName>
    <definedName name="XRefPaste20" hidden="1">#REF!</definedName>
    <definedName name="XRefPaste21" localSheetId="18" hidden="1">#REF!</definedName>
    <definedName name="XRefPaste21" localSheetId="19" hidden="1">#REF!</definedName>
    <definedName name="XRefPaste21" hidden="1">#REF!</definedName>
    <definedName name="XRefPaste21Row" localSheetId="18" hidden="1">[27]XREF!#REF!</definedName>
    <definedName name="XRefPaste21Row" localSheetId="19" hidden="1">[27]XREF!#REF!</definedName>
    <definedName name="XRefPaste21Row" hidden="1">[27]XREF!#REF!</definedName>
    <definedName name="XRefPaste24" localSheetId="18" hidden="1">#REF!</definedName>
    <definedName name="XRefPaste24" localSheetId="19" hidden="1">#REF!</definedName>
    <definedName name="XRefPaste24" hidden="1">#REF!</definedName>
    <definedName name="XRefPaste24Row" localSheetId="18" hidden="1">[27]XREF!#REF!</definedName>
    <definedName name="XRefPaste24Row" localSheetId="19" hidden="1">[27]XREF!#REF!</definedName>
    <definedName name="XRefPaste24Row" hidden="1">[27]XREF!#REF!</definedName>
    <definedName name="XRefPaste25" localSheetId="18" hidden="1">#REF!</definedName>
    <definedName name="XRefPaste25" localSheetId="19" hidden="1">#REF!</definedName>
    <definedName name="XRefPaste25" hidden="1">#REF!</definedName>
    <definedName name="XRefPaste25Row" localSheetId="18" hidden="1">[27]XREF!#REF!</definedName>
    <definedName name="XRefPaste25Row" localSheetId="19" hidden="1">[27]XREF!#REF!</definedName>
    <definedName name="XRefPaste25Row" hidden="1">[27]XREF!#REF!</definedName>
    <definedName name="XRefPaste26" localSheetId="18" hidden="1">#REF!</definedName>
    <definedName name="XRefPaste26" localSheetId="19" hidden="1">#REF!</definedName>
    <definedName name="XRefPaste26" hidden="1">#REF!</definedName>
    <definedName name="XRefPaste26Row" localSheetId="18" hidden="1">[27]XREF!#REF!</definedName>
    <definedName name="XRefPaste26Row" localSheetId="19" hidden="1">[27]XREF!#REF!</definedName>
    <definedName name="XRefPaste26Row" hidden="1">[27]XREF!#REF!</definedName>
    <definedName name="XRefPaste27" localSheetId="18" hidden="1">#REF!</definedName>
    <definedName name="XRefPaste27" localSheetId="19" hidden="1">#REF!</definedName>
    <definedName name="XRefPaste27" hidden="1">#REF!</definedName>
    <definedName name="XRefPaste27Row" localSheetId="18" hidden="1">[27]XREF!#REF!</definedName>
    <definedName name="XRefPaste27Row" localSheetId="19" hidden="1">[27]XREF!#REF!</definedName>
    <definedName name="XRefPaste27Row" hidden="1">[27]XREF!#REF!</definedName>
    <definedName name="XRefPaste28" localSheetId="18" hidden="1">#REF!</definedName>
    <definedName name="XRefPaste28" localSheetId="19" hidden="1">#REF!</definedName>
    <definedName name="XRefPaste28" hidden="1">#REF!</definedName>
    <definedName name="XRefPaste28Row" localSheetId="18" hidden="1">[27]XREF!#REF!</definedName>
    <definedName name="XRefPaste28Row" localSheetId="19" hidden="1">[27]XREF!#REF!</definedName>
    <definedName name="XRefPaste28Row" hidden="1">[27]XREF!#REF!</definedName>
    <definedName name="XRefPaste29" localSheetId="18" hidden="1">#REF!</definedName>
    <definedName name="XRefPaste29" localSheetId="19" hidden="1">#REF!</definedName>
    <definedName name="XRefPaste29" hidden="1">#REF!</definedName>
    <definedName name="XRefPaste29Row" localSheetId="18" hidden="1">[27]XREF!#REF!</definedName>
    <definedName name="XRefPaste29Row" localSheetId="19" hidden="1">[27]XREF!#REF!</definedName>
    <definedName name="XRefPaste29Row" hidden="1">[27]XREF!#REF!</definedName>
    <definedName name="XRefPaste2Row" localSheetId="18" hidden="1">[38]XREF!#REF!</definedName>
    <definedName name="XRefPaste2Row" localSheetId="19" hidden="1">[38]XREF!#REF!</definedName>
    <definedName name="XRefPaste2Row" hidden="1">[38]XREF!#REF!</definedName>
    <definedName name="XRefPaste3" localSheetId="18" hidden="1">#REF!</definedName>
    <definedName name="XRefPaste3" localSheetId="19" hidden="1">#REF!</definedName>
    <definedName name="XRefPaste3" hidden="1">#REF!</definedName>
    <definedName name="XRefPaste30" localSheetId="18" hidden="1">#REF!</definedName>
    <definedName name="XRefPaste30" localSheetId="19" hidden="1">#REF!</definedName>
    <definedName name="XRefPaste30" hidden="1">#REF!</definedName>
    <definedName name="XRefPaste30Row" localSheetId="18" hidden="1">[27]XREF!#REF!</definedName>
    <definedName name="XRefPaste30Row" localSheetId="19" hidden="1">[27]XREF!#REF!</definedName>
    <definedName name="XRefPaste30Row" hidden="1">[27]XREF!#REF!</definedName>
    <definedName name="XRefPaste31" localSheetId="18" hidden="1">#REF!</definedName>
    <definedName name="XRefPaste31" localSheetId="19" hidden="1">#REF!</definedName>
    <definedName name="XRefPaste31" hidden="1">#REF!</definedName>
    <definedName name="XRefPaste31Row" localSheetId="18" hidden="1">[27]XREF!#REF!</definedName>
    <definedName name="XRefPaste31Row" localSheetId="19" hidden="1">[27]XREF!#REF!</definedName>
    <definedName name="XRefPaste31Row" hidden="1">[27]XREF!#REF!</definedName>
    <definedName name="XRefPaste32" localSheetId="18" hidden="1">#REF!</definedName>
    <definedName name="XRefPaste32" localSheetId="19" hidden="1">#REF!</definedName>
    <definedName name="XRefPaste32" hidden="1">#REF!</definedName>
    <definedName name="XRefPaste33" localSheetId="18" hidden="1">#REF!</definedName>
    <definedName name="XRefPaste33" localSheetId="19" hidden="1">#REF!</definedName>
    <definedName name="XRefPaste33" hidden="1">#REF!</definedName>
    <definedName name="XRefPaste34" localSheetId="18" hidden="1">#REF!</definedName>
    <definedName name="XRefPaste34" localSheetId="19" hidden="1">#REF!</definedName>
    <definedName name="XRefPaste34" hidden="1">#REF!</definedName>
    <definedName name="XRefPaste35" localSheetId="18" hidden="1">#REF!</definedName>
    <definedName name="XRefPaste35" localSheetId="19" hidden="1">#REF!</definedName>
    <definedName name="XRefPaste35" hidden="1">#REF!</definedName>
    <definedName name="XRefPaste36" localSheetId="18" hidden="1">#REF!</definedName>
    <definedName name="XRefPaste36" localSheetId="19" hidden="1">#REF!</definedName>
    <definedName name="XRefPaste36" hidden="1">#REF!</definedName>
    <definedName name="XRefPaste37" localSheetId="18" hidden="1">#REF!</definedName>
    <definedName name="XRefPaste37" localSheetId="19" hidden="1">#REF!</definedName>
    <definedName name="XRefPaste37" hidden="1">#REF!</definedName>
    <definedName name="XRefPaste37Row" hidden="1">[27]XREF!#REF!</definedName>
    <definedName name="XRefPaste38" localSheetId="18" hidden="1">#REF!</definedName>
    <definedName name="XRefPaste38" localSheetId="19" hidden="1">#REF!</definedName>
    <definedName name="XRefPaste38" hidden="1">#REF!</definedName>
    <definedName name="XRefPaste3Row" localSheetId="18" hidden="1">[38]XREF!#REF!</definedName>
    <definedName name="XRefPaste3Row" localSheetId="19" hidden="1">[38]XREF!#REF!</definedName>
    <definedName name="XRefPaste3Row" hidden="1">[38]XREF!#REF!</definedName>
    <definedName name="XRefPaste5Row" hidden="1">[38]XREF!#REF!</definedName>
    <definedName name="XRefPaste7" localSheetId="18" hidden="1">#REF!</definedName>
    <definedName name="XRefPaste7" localSheetId="19" hidden="1">#REF!</definedName>
    <definedName name="XRefPaste7" hidden="1">#REF!</definedName>
    <definedName name="XRefPaste8" localSheetId="18" hidden="1">#REF!</definedName>
    <definedName name="XRefPaste8" localSheetId="19" hidden="1">#REF!</definedName>
    <definedName name="XRefPaste8" hidden="1">#REF!</definedName>
    <definedName name="XRefPasteRangeCount" hidden="1">2</definedName>
    <definedName name="xx" localSheetId="18" hidden="1">{2;#N/A;"R13C16:R17C16";#N/A;"R13C14:R17C15";FALSE;FALSE;FALSE;95;#N/A;#N/A;"R13C19";#N/A;FALSE;FALSE;FALSE;FALSE;#N/A;"";#N/A;FALSE;"";"";#N/A;#N/A;#N/A}</definedName>
    <definedName name="xx" localSheetId="19" hidden="1">{2;#N/A;"R13C16:R17C16";#N/A;"R13C14:R17C15";FALSE;FALSE;FALSE;95;#N/A;#N/A;"R13C19";#N/A;FALSE;FALSE;FALSE;FALSE;#N/A;"";#N/A;FALSE;"";"";#N/A;#N/A;#N/A}</definedName>
    <definedName name="xx" localSheetId="20" hidden="1">{2;#N/A;"R13C16:R17C16";#N/A;"R13C14:R17C15";FALSE;FALSE;FALSE;95;#N/A;#N/A;"R13C19";#N/A;FALSE;FALSE;FALSE;FALSE;#N/A;"";#N/A;FALSE;"";"";#N/A;#N/A;#N/A}</definedName>
    <definedName name="xx" hidden="1">{2;#N/A;"R13C16:R17C16";#N/A;"R13C14:R17C15";FALSE;FALSE;FALSE;95;#N/A;#N/A;"R13C19";#N/A;FALSE;FALSE;FALSE;FALSE;#N/A;"";#N/A;FALSE;"";"";#N/A;#N/A;#N/A}</definedName>
    <definedName name="xxx" localSheetId="18" hidden="1">{#N/A,#N/A,FALSE,"O&amp;M by processes";#N/A,#N/A,FALSE,"Elec Act vs Bud";#N/A,#N/A,FALSE,"G&amp;A";#N/A,#N/A,FALSE,"BGS";#N/A,#N/A,FALSE,"Res Cost"}</definedName>
    <definedName name="xxx" localSheetId="19" hidden="1">{#N/A,#N/A,FALSE,"O&amp;M by processes";#N/A,#N/A,FALSE,"Elec Act vs Bud";#N/A,#N/A,FALSE,"G&amp;A";#N/A,#N/A,FALSE,"BGS";#N/A,#N/A,FALSE,"Res Cost"}</definedName>
    <definedName name="xxx" hidden="1">{#N/A,#N/A,FALSE,"O&amp;M by processes";#N/A,#N/A,FALSE,"Elec Act vs Bud";#N/A,#N/A,FALSE,"G&amp;A";#N/A,#N/A,FALSE,"BGS";#N/A,#N/A,FALSE,"Res Cost"}</definedName>
    <definedName name="xxx.detail" localSheetId="18" hidden="1">{"detail305",#N/A,FALSE,"BI-305"}</definedName>
    <definedName name="xxx.detail" localSheetId="19" hidden="1">{"detail305",#N/A,FALSE,"BI-305"}</definedName>
    <definedName name="xxx.detail" localSheetId="20" hidden="1">{"detail305",#N/A,FALSE,"BI-305"}</definedName>
    <definedName name="xxx.detail" hidden="1">{"detail305",#N/A,FALSE,"BI-305"}</definedName>
    <definedName name="xxx.directory" localSheetId="18" hidden="1">{"summary",#N/A,FALSE,"PCR DIRECTORY"}</definedName>
    <definedName name="xxx.directory" localSheetId="19" hidden="1">{"summary",#N/A,FALSE,"PCR DIRECTORY"}</definedName>
    <definedName name="xxx.directory" localSheetId="20" hidden="1">{"summary",#N/A,FALSE,"PCR DIRECTORY"}</definedName>
    <definedName name="xxx.directory" hidden="1">{"summary",#N/A,FALSE,"PCR DIRECTORY"}</definedName>
    <definedName name="xxxx" localSheetId="18" hidden="1">{#N/A,#N/A,FALSE,"O&amp;M by processes";#N/A,#N/A,FALSE,"Elec Act vs Bud";#N/A,#N/A,FALSE,"G&amp;A";#N/A,#N/A,FALSE,"BGS";#N/A,#N/A,FALSE,"Res Cost"}</definedName>
    <definedName name="xxxx" localSheetId="19" hidden="1">{#N/A,#N/A,FALSE,"O&amp;M by processes";#N/A,#N/A,FALSE,"Elec Act vs Bud";#N/A,#N/A,FALSE,"G&amp;A";#N/A,#N/A,FALSE,"BGS";#N/A,#N/A,FALSE,"Res Cost"}</definedName>
    <definedName name="xxxx" hidden="1">{#N/A,#N/A,FALSE,"O&amp;M by processes";#N/A,#N/A,FALSE,"Elec Act vs Bud";#N/A,#N/A,FALSE,"G&amp;A";#N/A,#N/A,FALSE,"BGS";#N/A,#N/A,FALSE,"Res Cost"}</definedName>
    <definedName name="xxxxw" localSheetId="18" hidden="1">{#N/A,#N/A,FALSE,"Aging Summary";#N/A,#N/A,FALSE,"Ratio Analysis";#N/A,#N/A,FALSE,"Test 120 Day Accts";#N/A,#N/A,FALSE,"Tickmarks"}</definedName>
    <definedName name="xxxxw" localSheetId="19" hidden="1">{#N/A,#N/A,FALSE,"Aging Summary";#N/A,#N/A,FALSE,"Ratio Analysis";#N/A,#N/A,FALSE,"Test 120 Day Accts";#N/A,#N/A,FALSE,"Tickmarks"}</definedName>
    <definedName name="xxxxw" hidden="1">{#N/A,#N/A,FALSE,"Aging Summary";#N/A,#N/A,FALSE,"Ratio Analysis";#N/A,#N/A,FALSE,"Test 120 Day Accts";#N/A,#N/A,FALSE,"Tickmarks"}</definedName>
    <definedName name="yea" localSheetId="18" hidden="1">{#N/A,#N/A,FALSE,"Assumptions";"Model",#N/A,FALSE,"MDU";#N/A,#N/A,FALSE,"Notes"}</definedName>
    <definedName name="yea" localSheetId="19" hidden="1">{#N/A,#N/A,FALSE,"Assumptions";"Model",#N/A,FALSE,"MDU";#N/A,#N/A,FALSE,"Notes"}</definedName>
    <definedName name="yea" hidden="1">{#N/A,#N/A,FALSE,"Assumptions";"Model",#N/A,FALSE,"MDU";#N/A,#N/A,FALSE,"Notes"}</definedName>
    <definedName name="z" localSheetId="18" hidden="1">{"PAGE_1",#N/A,FALSE,"MONTH"}</definedName>
    <definedName name="z" localSheetId="19" hidden="1">{"PAGE_1",#N/A,FALSE,"MONTH"}</definedName>
    <definedName name="z" localSheetId="20" hidden="1">{"PAGE_1",#N/A,FALSE,"MONTH"}</definedName>
    <definedName name="z" hidden="1">{"PAGE_1",#N/A,FALSE,"MONTH"}</definedName>
    <definedName name="Z_3F84D7F5_9C87_11D5_BA56_00508BDABC29_.wvu.Cols" localSheetId="18" hidden="1">#REF!</definedName>
    <definedName name="Z_3F84D7F5_9C87_11D5_BA56_00508BDABC29_.wvu.Cols" localSheetId="19" hidden="1">#REF!</definedName>
    <definedName name="Z_3F84D7F5_9C87_11D5_BA56_00508BDABC29_.wvu.Cols" hidden="1">#REF!</definedName>
    <definedName name="Z_3F84D7F5_9C87_11D5_BA56_00508BDABC29_.wvu.PrintArea" localSheetId="18" hidden="1">#REF!</definedName>
    <definedName name="Z_3F84D7F5_9C87_11D5_BA56_00508BDABC29_.wvu.PrintArea" localSheetId="19" hidden="1">#REF!</definedName>
    <definedName name="Z_3F84D7F5_9C87_11D5_BA56_00508BDABC29_.wvu.PrintArea" hidden="1">#REF!</definedName>
    <definedName name="Z_3F84D7F5_9C87_11D5_BA56_00508BDABC29_.wvu.PrintTitles" localSheetId="18" hidden="1">#REF!</definedName>
    <definedName name="Z_3F84D7F5_9C87_11D5_BA56_00508BDABC29_.wvu.PrintTitles" localSheetId="19" hidden="1">#REF!</definedName>
    <definedName name="Z_3F84D7F5_9C87_11D5_BA56_00508BDABC29_.wvu.PrintTitles" hidden="1">#REF!</definedName>
    <definedName name="端局単価情報" localSheetId="18" hidden="1">{#N/A,#N/A,FALSE,"RECAP";#N/A,#N/A,FALSE,"CW_B";#N/A,#N/A,FALSE,"CW_M";#N/A,#N/A,FALSE,"CW_E";#N/A,#N/A,FALSE,"CW_F";#N/A,#N/A,FALSE,"FC_B";#N/A,#N/A,FALSE,"FC_M";#N/A,#N/A,FALSE,"FC_E";#N/A,#N/A,FALSE,"FC_F";#N/A,#N/A,FALSE,"CS"}</definedName>
    <definedName name="端局単価情報" localSheetId="19" hidden="1">{#N/A,#N/A,FALSE,"RECAP";#N/A,#N/A,FALSE,"CW_B";#N/A,#N/A,FALSE,"CW_M";#N/A,#N/A,FALSE,"CW_E";#N/A,#N/A,FALSE,"CW_F";#N/A,#N/A,FALSE,"FC_B";#N/A,#N/A,FALSE,"FC_M";#N/A,#N/A,FALSE,"FC_E";#N/A,#N/A,FALSE,"FC_F";#N/A,#N/A,FALSE,"CS"}</definedName>
    <definedName name="端局単価情報" localSheetId="20" hidden="1">{#N/A,#N/A,FALSE,"RECAP";#N/A,#N/A,FALSE,"CW_B";#N/A,#N/A,FALSE,"CW_M";#N/A,#N/A,FALSE,"CW_E";#N/A,#N/A,FALSE,"CW_F";#N/A,#N/A,FALSE,"FC_B";#N/A,#N/A,FALSE,"FC_M";#N/A,#N/A,FALSE,"FC_E";#N/A,#N/A,FALSE,"FC_F";#N/A,#N/A,FALSE,"CS"}</definedName>
    <definedName name="端局単価情報" hidden="1">{#N/A,#N/A,FALSE,"RECAP";#N/A,#N/A,FALSE,"CW_B";#N/A,#N/A,FALSE,"CW_M";#N/A,#N/A,FALSE,"CW_E";#N/A,#N/A,FALSE,"CW_F";#N/A,#N/A,FALSE,"FC_B";#N/A,#N/A,FALSE,"FC_M";#N/A,#N/A,FALSE,"FC_E";#N/A,#N/A,FALSE,"FC_F";#N/A,#N/A,FALSE,"CS"}</definedName>
  </definedNames>
  <calcPr calcId="162913"/>
</workbook>
</file>

<file path=xl/calcChain.xml><?xml version="1.0" encoding="utf-8"?>
<calcChain xmlns="http://schemas.openxmlformats.org/spreadsheetml/2006/main">
  <c r="J92" i="3" l="1"/>
  <c r="F110" i="2" l="1"/>
  <c r="F109" i="2"/>
  <c r="I30" i="6" l="1"/>
  <c r="H30" i="6"/>
  <c r="G30" i="6"/>
  <c r="E101" i="27"/>
  <c r="E100" i="27"/>
  <c r="E97" i="27"/>
  <c r="E92" i="27"/>
  <c r="E89" i="27"/>
  <c r="E88" i="27"/>
  <c r="E86" i="27"/>
  <c r="I26" i="29"/>
  <c r="J26" i="29" s="1"/>
  <c r="I14" i="29"/>
  <c r="J14" i="29" s="1"/>
  <c r="F47" i="34"/>
  <c r="G46" i="34"/>
  <c r="G47" i="34" s="1"/>
  <c r="G48" i="34" s="1"/>
  <c r="G49" i="34" s="1"/>
  <c r="G50" i="34" s="1"/>
  <c r="G51" i="34" s="1"/>
  <c r="G52" i="34" s="1"/>
  <c r="G53" i="34" s="1"/>
  <c r="G54" i="34" s="1"/>
  <c r="G55" i="34" s="1"/>
  <c r="G56" i="34" s="1"/>
  <c r="G57" i="34" s="1"/>
  <c r="G58" i="34" s="1"/>
  <c r="E107" i="34"/>
  <c r="L26" i="29" l="1"/>
  <c r="K26" i="29"/>
  <c r="K14" i="29"/>
  <c r="L14" i="29"/>
  <c r="H47" i="34"/>
  <c r="E18" i="5"/>
  <c r="G13" i="5"/>
  <c r="K45" i="6" l="1"/>
  <c r="H46" i="34" l="1"/>
  <c r="I42" i="6" l="1"/>
  <c r="H42" i="6"/>
  <c r="G42" i="6"/>
  <c r="F19" i="10"/>
  <c r="F18" i="10"/>
  <c r="F14" i="10"/>
  <c r="F13" i="10"/>
  <c r="H32" i="29"/>
  <c r="H35" i="29" s="1"/>
  <c r="J21" i="29"/>
  <c r="H20" i="29"/>
  <c r="H23" i="29" s="1"/>
  <c r="I19" i="29"/>
  <c r="J22" i="29"/>
  <c r="F14" i="35"/>
  <c r="F108" i="34"/>
  <c r="D108" i="34"/>
  <c r="D109" i="34" s="1"/>
  <c r="D110" i="34" s="1"/>
  <c r="G107" i="34"/>
  <c r="G108" i="34" s="1"/>
  <c r="G109" i="34" s="1"/>
  <c r="F95" i="34"/>
  <c r="F97" i="34" s="1"/>
  <c r="F88" i="34"/>
  <c r="F74" i="34"/>
  <c r="F76" i="34" s="1"/>
  <c r="F67" i="34"/>
  <c r="F69" i="34" s="1"/>
  <c r="A62" i="34"/>
  <c r="A64" i="34" s="1"/>
  <c r="A65" i="34" s="1"/>
  <c r="A66" i="34" s="1"/>
  <c r="A67" i="34" s="1"/>
  <c r="A68" i="34" s="1"/>
  <c r="A69" i="34" s="1"/>
  <c r="A71" i="34" s="1"/>
  <c r="A72" i="34" s="1"/>
  <c r="A73" i="34" s="1"/>
  <c r="A74" i="34" s="1"/>
  <c r="A75" i="34" s="1"/>
  <c r="A76" i="34" s="1"/>
  <c r="A78" i="34" s="1"/>
  <c r="A79" i="34" s="1"/>
  <c r="A80" i="34" s="1"/>
  <c r="A83" i="34" s="1"/>
  <c r="A85" i="34" s="1"/>
  <c r="A86" i="34" s="1"/>
  <c r="A87" i="34" s="1"/>
  <c r="A88" i="34" s="1"/>
  <c r="A89" i="34" s="1"/>
  <c r="A90" i="34" s="1"/>
  <c r="A92" i="34" s="1"/>
  <c r="A93" i="34" s="1"/>
  <c r="A94" i="34" s="1"/>
  <c r="A95" i="34" s="1"/>
  <c r="A96" i="34" s="1"/>
  <c r="A97" i="34" s="1"/>
  <c r="A99" i="34" s="1"/>
  <c r="A100" i="34" s="1"/>
  <c r="A101" i="34" s="1"/>
  <c r="A106" i="34" s="1"/>
  <c r="A107" i="34" s="1"/>
  <c r="A108" i="34" s="1"/>
  <c r="A109" i="34" s="1"/>
  <c r="A110" i="34" s="1"/>
  <c r="A111" i="34" s="1"/>
  <c r="A112" i="34" s="1"/>
  <c r="A113" i="34" s="1"/>
  <c r="A114" i="34" s="1"/>
  <c r="A115" i="34" s="1"/>
  <c r="A116" i="34" s="1"/>
  <c r="A117" i="34" s="1"/>
  <c r="A118" i="34" s="1"/>
  <c r="A119" i="34" s="1"/>
  <c r="A120" i="34" s="1"/>
  <c r="A123" i="34" s="1"/>
  <c r="A125" i="34" s="1"/>
  <c r="A127" i="34" s="1"/>
  <c r="A129" i="34" s="1"/>
  <c r="A131" i="34" s="1"/>
  <c r="A133" i="34" s="1"/>
  <c r="E46" i="34"/>
  <c r="F33" i="34"/>
  <c r="F35" i="34" s="1"/>
  <c r="F26" i="34"/>
  <c r="F28" i="34" s="1"/>
  <c r="F19" i="34"/>
  <c r="E18" i="33"/>
  <c r="F19" i="33" s="1"/>
  <c r="E13" i="33"/>
  <c r="F14" i="33" s="1"/>
  <c r="N32" i="29" l="1"/>
  <c r="H107" i="34"/>
  <c r="F90" i="34"/>
  <c r="F100" i="34" s="1"/>
  <c r="F101" i="34" s="1"/>
  <c r="F79" i="34"/>
  <c r="F80" i="34" s="1"/>
  <c r="F38" i="34"/>
  <c r="E47" i="34"/>
  <c r="E48" i="34" s="1"/>
  <c r="E108" i="34"/>
  <c r="E109" i="34" s="1"/>
  <c r="E110" i="34" s="1"/>
  <c r="I107" i="34"/>
  <c r="I46" i="34"/>
  <c r="H108" i="34"/>
  <c r="I30" i="29"/>
  <c r="I31" i="29"/>
  <c r="K31" i="29" s="1"/>
  <c r="L31" i="29" s="1"/>
  <c r="K22" i="29"/>
  <c r="L22" i="29" s="1"/>
  <c r="J23" i="29"/>
  <c r="I18" i="29"/>
  <c r="J34" i="29"/>
  <c r="K34" i="29" s="1"/>
  <c r="L34" i="29" s="1"/>
  <c r="J33" i="29"/>
  <c r="O33" i="29" s="1"/>
  <c r="K19" i="29"/>
  <c r="H109" i="34"/>
  <c r="G110" i="34"/>
  <c r="G111" i="34" s="1"/>
  <c r="G112" i="34" s="1"/>
  <c r="G113" i="34" s="1"/>
  <c r="G114" i="34" s="1"/>
  <c r="G115" i="34" s="1"/>
  <c r="G116" i="34" s="1"/>
  <c r="G117" i="34" s="1"/>
  <c r="G118" i="34" s="1"/>
  <c r="G119" i="34" s="1"/>
  <c r="D111" i="34"/>
  <c r="O30" i="29" l="1"/>
  <c r="I23" i="29"/>
  <c r="H110" i="34"/>
  <c r="I47" i="34"/>
  <c r="E111" i="34"/>
  <c r="I108" i="34"/>
  <c r="I109" i="34" s="1"/>
  <c r="K23" i="29"/>
  <c r="L19" i="29"/>
  <c r="L23" i="29" s="1"/>
  <c r="E112" i="34"/>
  <c r="E49" i="34"/>
  <c r="H49" i="34"/>
  <c r="H48" i="34"/>
  <c r="D112" i="34"/>
  <c r="H111" i="34"/>
  <c r="I110" i="34" l="1"/>
  <c r="I111" i="34" s="1"/>
  <c r="I48" i="34"/>
  <c r="I49" i="34" s="1"/>
  <c r="D113" i="34"/>
  <c r="H112" i="34"/>
  <c r="H50" i="34"/>
  <c r="E113" i="34"/>
  <c r="E50" i="34"/>
  <c r="E51" i="34" s="1"/>
  <c r="I112" i="34" l="1"/>
  <c r="D114" i="34"/>
  <c r="H113" i="34"/>
  <c r="H51" i="34"/>
  <c r="I50" i="34"/>
  <c r="I113" i="34" l="1"/>
  <c r="I51" i="34"/>
  <c r="H52" i="34"/>
  <c r="D115" i="34"/>
  <c r="H114" i="34"/>
  <c r="E52" i="34"/>
  <c r="E53" i="34" s="1"/>
  <c r="E114" i="34"/>
  <c r="I114" i="34" l="1"/>
  <c r="I52" i="34"/>
  <c r="E115" i="34"/>
  <c r="H53" i="34"/>
  <c r="E54" i="34"/>
  <c r="D116" i="34"/>
  <c r="H115" i="34"/>
  <c r="I115" i="34" s="1"/>
  <c r="I53" i="34" l="1"/>
  <c r="E116" i="34"/>
  <c r="H54" i="34"/>
  <c r="D117" i="34"/>
  <c r="H116" i="34"/>
  <c r="I116" i="34" s="1"/>
  <c r="I54" i="34" l="1"/>
  <c r="E117" i="34"/>
  <c r="H55" i="34"/>
  <c r="E55" i="34"/>
  <c r="D118" i="34"/>
  <c r="H117" i="34"/>
  <c r="I117" i="34" s="1"/>
  <c r="I55" i="34" l="1"/>
  <c r="D119" i="34"/>
  <c r="H118" i="34"/>
  <c r="I118" i="34" s="1"/>
  <c r="H56" i="34"/>
  <c r="E118" i="34"/>
  <c r="E56" i="34"/>
  <c r="I56" i="34" l="1"/>
  <c r="H57" i="34"/>
  <c r="H119" i="34"/>
  <c r="I119" i="34" s="1"/>
  <c r="D120" i="34"/>
  <c r="E57" i="34"/>
  <c r="E119" i="34"/>
  <c r="I57" i="34" l="1"/>
  <c r="H58" i="34"/>
  <c r="D59" i="34"/>
  <c r="E58" i="34"/>
  <c r="I58" i="34" l="1"/>
  <c r="F37" i="34" s="1"/>
  <c r="F39" i="34" s="1"/>
  <c r="F104" i="2"/>
  <c r="F99" i="2"/>
  <c r="S35" i="29" l="1"/>
  <c r="S37" i="29" s="1"/>
  <c r="R35" i="29"/>
  <c r="R37" i="29" s="1"/>
  <c r="Q35" i="29"/>
  <c r="Q37" i="29" s="1"/>
  <c r="P35" i="29"/>
  <c r="P37" i="29" s="1"/>
  <c r="O35" i="29"/>
  <c r="O37" i="29" s="1"/>
  <c r="N35" i="29"/>
  <c r="N37" i="29" s="1"/>
  <c r="L35" i="29"/>
  <c r="K35" i="29"/>
  <c r="J35" i="29"/>
  <c r="I35" i="29"/>
  <c r="H37" i="29"/>
  <c r="P26" i="29"/>
  <c r="R26" i="29" s="1"/>
  <c r="Q26" i="29"/>
  <c r="S26" i="29" s="1"/>
  <c r="A9" i="29"/>
  <c r="A10" i="29" s="1"/>
  <c r="A13" i="29" s="1"/>
  <c r="A15" i="29" s="1"/>
  <c r="A16" i="29" s="1"/>
  <c r="A18" i="29" s="1"/>
  <c r="A8" i="29"/>
  <c r="A8" i="28"/>
  <c r="A12" i="28"/>
  <c r="A14" i="28"/>
  <c r="A16" i="28" s="1"/>
  <c r="A17" i="28" s="1"/>
  <c r="A18" i="28" s="1"/>
  <c r="A19" i="28" s="1"/>
  <c r="A20" i="28" s="1"/>
  <c r="A21" i="28" s="1"/>
  <c r="A22" i="28" s="1"/>
  <c r="A24" i="28" s="1"/>
  <c r="A25" i="28" s="1"/>
  <c r="A26" i="28" s="1"/>
  <c r="A27" i="28" s="1"/>
  <c r="A28" i="28" s="1"/>
  <c r="A29" i="28" s="1"/>
  <c r="A31" i="28" s="1"/>
  <c r="A32" i="28" s="1"/>
  <c r="A33" i="28" s="1"/>
  <c r="A35" i="28" s="1"/>
  <c r="A37" i="28" s="1"/>
  <c r="A38" i="28" s="1"/>
  <c r="A39" i="28" s="1"/>
  <c r="A40" i="28" s="1"/>
  <c r="A41" i="28" s="1"/>
  <c r="A42" i="28" s="1"/>
  <c r="A43" i="28" s="1"/>
  <c r="A44" i="28" s="1"/>
  <c r="A45" i="28" s="1"/>
  <c r="A46" i="28" s="1"/>
  <c r="A47" i="28" s="1"/>
  <c r="A48" i="28" s="1"/>
  <c r="A49" i="28" s="1"/>
  <c r="A50" i="28" s="1"/>
  <c r="A51" i="28" s="1"/>
  <c r="A52" i="28" s="1"/>
  <c r="A54" i="28" s="1"/>
  <c r="A56" i="28" s="1"/>
  <c r="A58" i="28" s="1"/>
  <c r="A59" i="28" s="1"/>
  <c r="A60" i="28" s="1"/>
  <c r="A61" i="28" s="1"/>
  <c r="A62" i="28" s="1"/>
  <c r="A63" i="28" s="1"/>
  <c r="A64" i="28" s="1"/>
  <c r="A66" i="28" s="1"/>
  <c r="A67" i="28" s="1"/>
  <c r="A68" i="28" s="1"/>
  <c r="A69" i="28" s="1"/>
  <c r="A70" i="28" s="1"/>
  <c r="A71" i="28" s="1"/>
  <c r="A73" i="28" s="1"/>
  <c r="A74" i="28" s="1"/>
  <c r="A75" i="28" s="1"/>
  <c r="A77" i="28" s="1"/>
  <c r="A79" i="28" s="1"/>
  <c r="K94" i="28"/>
  <c r="D94" i="28"/>
  <c r="O93" i="28"/>
  <c r="N93" i="28"/>
  <c r="L93" i="28"/>
  <c r="O92" i="28"/>
  <c r="L92" i="28"/>
  <c r="N92" i="28" s="1"/>
  <c r="O91" i="28"/>
  <c r="L91" i="28"/>
  <c r="O90" i="28"/>
  <c r="L90" i="28"/>
  <c r="N90" i="28" s="1"/>
  <c r="O89" i="28"/>
  <c r="L89" i="28"/>
  <c r="N89" i="28" s="1"/>
  <c r="O88" i="28"/>
  <c r="L88" i="28"/>
  <c r="N88" i="28" s="1"/>
  <c r="O87" i="28"/>
  <c r="L87" i="28"/>
  <c r="N87" i="28" s="1"/>
  <c r="O86" i="28"/>
  <c r="L86" i="28"/>
  <c r="N86" i="28" s="1"/>
  <c r="O85" i="28"/>
  <c r="L85" i="28"/>
  <c r="N85" i="28" s="1"/>
  <c r="O84" i="28"/>
  <c r="L84" i="28"/>
  <c r="N84" i="28" s="1"/>
  <c r="O83" i="28"/>
  <c r="L83" i="28"/>
  <c r="N83" i="28" s="1"/>
  <c r="O82" i="28"/>
  <c r="L82" i="28"/>
  <c r="E82" i="28"/>
  <c r="E83" i="28" s="1"/>
  <c r="E84" i="28" s="1"/>
  <c r="E85" i="28" s="1"/>
  <c r="E86" i="28" s="1"/>
  <c r="E87" i="28" s="1"/>
  <c r="E88" i="28" s="1"/>
  <c r="E89" i="28" s="1"/>
  <c r="E90" i="28" s="1"/>
  <c r="E91" i="28" s="1"/>
  <c r="E92" i="28" s="1"/>
  <c r="E93" i="28" s="1"/>
  <c r="P81" i="28"/>
  <c r="I81" i="28"/>
  <c r="G81" i="28"/>
  <c r="G82" i="28" s="1"/>
  <c r="G83" i="28" s="1"/>
  <c r="G69" i="28"/>
  <c r="G71" i="28" s="1"/>
  <c r="G62" i="28"/>
  <c r="G64" i="28" s="1"/>
  <c r="G74" i="28" s="1"/>
  <c r="K52" i="28"/>
  <c r="D52" i="28"/>
  <c r="O51" i="28"/>
  <c r="N51" i="28"/>
  <c r="L51" i="28"/>
  <c r="O50" i="28"/>
  <c r="L50" i="28"/>
  <c r="N50" i="28" s="1"/>
  <c r="O49" i="28"/>
  <c r="L49" i="28"/>
  <c r="N49" i="28" s="1"/>
  <c r="O48" i="28"/>
  <c r="L48" i="28"/>
  <c r="N48" i="28" s="1"/>
  <c r="O47" i="28"/>
  <c r="L47" i="28"/>
  <c r="N47" i="28" s="1"/>
  <c r="O46" i="28"/>
  <c r="L46" i="28"/>
  <c r="N46" i="28" s="1"/>
  <c r="O45" i="28"/>
  <c r="L45" i="28"/>
  <c r="N45" i="28" s="1"/>
  <c r="O44" i="28"/>
  <c r="L44" i="28"/>
  <c r="N44" i="28" s="1"/>
  <c r="O43" i="28"/>
  <c r="L43" i="28"/>
  <c r="N43" i="28" s="1"/>
  <c r="O42" i="28"/>
  <c r="N42" i="28"/>
  <c r="L42" i="28"/>
  <c r="O41" i="28"/>
  <c r="L41" i="28"/>
  <c r="N41" i="28" s="1"/>
  <c r="O40" i="28"/>
  <c r="L40" i="28"/>
  <c r="L52" i="28" s="1"/>
  <c r="E40" i="28"/>
  <c r="E41" i="28" s="1"/>
  <c r="E42" i="28" s="1"/>
  <c r="E43" i="28" s="1"/>
  <c r="E44" i="28" s="1"/>
  <c r="E45" i="28" s="1"/>
  <c r="E46" i="28" s="1"/>
  <c r="E47" i="28" s="1"/>
  <c r="E48" i="28" s="1"/>
  <c r="E49" i="28" s="1"/>
  <c r="E50" i="28" s="1"/>
  <c r="E51" i="28" s="1"/>
  <c r="P39" i="28"/>
  <c r="I39" i="28"/>
  <c r="G39" i="28"/>
  <c r="G40" i="28" s="1"/>
  <c r="G27" i="28"/>
  <c r="G29" i="28" s="1"/>
  <c r="G20" i="28"/>
  <c r="G22" i="28" s="1"/>
  <c r="F62" i="2"/>
  <c r="E102" i="27"/>
  <c r="J76" i="27"/>
  <c r="F76" i="27"/>
  <c r="K76" i="27" s="1"/>
  <c r="L76" i="27" s="1"/>
  <c r="J75" i="27"/>
  <c r="F75" i="27"/>
  <c r="K75" i="27" s="1"/>
  <c r="J67" i="27"/>
  <c r="J66" i="27"/>
  <c r="I66" i="27"/>
  <c r="H66" i="27"/>
  <c r="G66" i="27"/>
  <c r="F64" i="27"/>
  <c r="F63" i="27"/>
  <c r="F62" i="27"/>
  <c r="F66" i="27" s="1"/>
  <c r="J60" i="27"/>
  <c r="I60" i="27"/>
  <c r="H60" i="27"/>
  <c r="H67" i="27" s="1"/>
  <c r="G60" i="27"/>
  <c r="F59" i="27"/>
  <c r="F58" i="27"/>
  <c r="F57" i="27"/>
  <c r="F56" i="27"/>
  <c r="F60" i="27" s="1"/>
  <c r="F67" i="27" s="1"/>
  <c r="H45" i="27"/>
  <c r="G45" i="27"/>
  <c r="F45" i="27"/>
  <c r="E45" i="27"/>
  <c r="I44" i="27"/>
  <c r="I43" i="27"/>
  <c r="I42" i="27"/>
  <c r="I41" i="27"/>
  <c r="I45" i="27" s="1"/>
  <c r="H38" i="27"/>
  <c r="G38" i="27"/>
  <c r="F38" i="27"/>
  <c r="E38" i="27"/>
  <c r="I37" i="27"/>
  <c r="I36" i="27"/>
  <c r="I35" i="27"/>
  <c r="I34" i="27"/>
  <c r="I38" i="27" s="1"/>
  <c r="E14" i="27"/>
  <c r="A7" i="27"/>
  <c r="A9" i="27" s="1"/>
  <c r="A11" i="27" s="1"/>
  <c r="A12" i="27" s="1"/>
  <c r="A13" i="27" s="1"/>
  <c r="A14" i="27" s="1"/>
  <c r="A16" i="27" s="1"/>
  <c r="A18" i="27" s="1"/>
  <c r="A21" i="27" s="1"/>
  <c r="A22" i="27" s="1"/>
  <c r="K37" i="29" l="1"/>
  <c r="H42" i="29" s="1"/>
  <c r="I37" i="29"/>
  <c r="J37" i="29"/>
  <c r="G67" i="27"/>
  <c r="H68" i="27" s="1"/>
  <c r="E22" i="27" s="1"/>
  <c r="G22" i="27" s="1"/>
  <c r="H76" i="27"/>
  <c r="L94" i="28"/>
  <c r="N82" i="28"/>
  <c r="I67" i="27"/>
  <c r="L37" i="29"/>
  <c r="A23" i="29"/>
  <c r="A25" i="29" s="1"/>
  <c r="A26" i="29" s="1"/>
  <c r="A27" i="29" s="1"/>
  <c r="A28" i="29" s="1"/>
  <c r="A30" i="29" s="1"/>
  <c r="A80" i="28"/>
  <c r="A81" i="28"/>
  <c r="A82" i="28" s="1"/>
  <c r="A83" i="28" s="1"/>
  <c r="A84" i="28" s="1"/>
  <c r="A85" i="28" s="1"/>
  <c r="A86" i="28" s="1"/>
  <c r="A87" i="28" s="1"/>
  <c r="A88" i="28" s="1"/>
  <c r="A89" i="28" s="1"/>
  <c r="A90" i="28" s="1"/>
  <c r="A91" i="28" s="1"/>
  <c r="A92" i="28" s="1"/>
  <c r="A93" i="28" s="1"/>
  <c r="A94" i="28" s="1"/>
  <c r="A96" i="28" s="1"/>
  <c r="A98" i="28" s="1"/>
  <c r="A100" i="28" s="1"/>
  <c r="A102" i="28" s="1"/>
  <c r="A104" i="28" s="1"/>
  <c r="A106" i="28" s="1"/>
  <c r="H40" i="28"/>
  <c r="I40" i="28" s="1"/>
  <c r="G41" i="28"/>
  <c r="G84" i="28"/>
  <c r="H83" i="28"/>
  <c r="M83" i="28" s="1"/>
  <c r="H31" i="28"/>
  <c r="G32" i="28"/>
  <c r="H82" i="28"/>
  <c r="N40" i="28"/>
  <c r="N91" i="28"/>
  <c r="E25" i="27"/>
  <c r="F132" i="2" s="1"/>
  <c r="L75" i="27"/>
  <c r="E23" i="27"/>
  <c r="G23" i="27" s="1"/>
  <c r="M75" i="27"/>
  <c r="A24" i="27"/>
  <c r="M76" i="27"/>
  <c r="A23" i="27"/>
  <c r="K68" i="27"/>
  <c r="C25" i="27"/>
  <c r="A25" i="27"/>
  <c r="A26" i="27" s="1"/>
  <c r="A28" i="27" s="1"/>
  <c r="A30" i="27" s="1"/>
  <c r="A33" i="27" s="1"/>
  <c r="A34" i="27" s="1"/>
  <c r="H75" i="27"/>
  <c r="M40" i="28" l="1"/>
  <c r="P40" i="28" s="1"/>
  <c r="A35" i="29"/>
  <c r="A37" i="29" s="1"/>
  <c r="A39" i="29" s="1"/>
  <c r="A40" i="29" s="1"/>
  <c r="A41" i="29" s="1"/>
  <c r="A42" i="29" s="1"/>
  <c r="A43" i="29" s="1"/>
  <c r="A44" i="29" s="1"/>
  <c r="A45" i="29" s="1"/>
  <c r="G85" i="28"/>
  <c r="H84" i="28"/>
  <c r="M84" i="28" s="1"/>
  <c r="M82" i="28"/>
  <c r="P82" i="28" s="1"/>
  <c r="P83" i="28" s="1"/>
  <c r="P84" i="28" s="1"/>
  <c r="I82" i="28"/>
  <c r="I83" i="28" s="1"/>
  <c r="H41" i="28"/>
  <c r="M41" i="28" s="1"/>
  <c r="G42" i="28"/>
  <c r="A37" i="27"/>
  <c r="A36" i="27"/>
  <c r="A35" i="27"/>
  <c r="C38" i="27"/>
  <c r="A38" i="27"/>
  <c r="A39" i="27" s="1"/>
  <c r="A41" i="27" s="1"/>
  <c r="G25" i="27"/>
  <c r="F136" i="2" s="1"/>
  <c r="P41" i="28" l="1"/>
  <c r="I84" i="28"/>
  <c r="H85" i="28"/>
  <c r="M85" i="28" s="1"/>
  <c r="P85" i="28" s="1"/>
  <c r="G86" i="28"/>
  <c r="I41" i="28"/>
  <c r="H73" i="28"/>
  <c r="H42" i="28"/>
  <c r="M42" i="28" s="1"/>
  <c r="G43" i="28"/>
  <c r="A44" i="27"/>
  <c r="A43" i="27"/>
  <c r="A42" i="27"/>
  <c r="C45" i="27"/>
  <c r="A45" i="27"/>
  <c r="A46" i="27" s="1"/>
  <c r="A48" i="27" s="1"/>
  <c r="A50" i="27" s="1"/>
  <c r="A51" i="27" s="1"/>
  <c r="A53" i="27" s="1"/>
  <c r="A55" i="27" s="1"/>
  <c r="A56" i="27" s="1"/>
  <c r="P42" i="28" l="1"/>
  <c r="I42" i="28"/>
  <c r="G87" i="28"/>
  <c r="H86" i="28"/>
  <c r="M86" i="28" s="1"/>
  <c r="P86" i="28" s="1"/>
  <c r="G44" i="28"/>
  <c r="H43" i="28"/>
  <c r="M43" i="28" s="1"/>
  <c r="I85" i="28"/>
  <c r="I86" i="28" s="1"/>
  <c r="A57" i="27"/>
  <c r="C60" i="27"/>
  <c r="A60" i="27"/>
  <c r="A59" i="27"/>
  <c r="A58" i="27"/>
  <c r="P43" i="28" l="1"/>
  <c r="I43" i="28"/>
  <c r="G45" i="28"/>
  <c r="H44" i="28"/>
  <c r="M44" i="28" s="1"/>
  <c r="G88" i="28"/>
  <c r="H87" i="28"/>
  <c r="M87" i="28" s="1"/>
  <c r="P87" i="28" s="1"/>
  <c r="A62" i="27"/>
  <c r="P44" i="28" l="1"/>
  <c r="G89" i="28"/>
  <c r="H88" i="28"/>
  <c r="M88" i="28" s="1"/>
  <c r="P88" i="28" s="1"/>
  <c r="H45" i="28"/>
  <c r="M45" i="28" s="1"/>
  <c r="G46" i="28"/>
  <c r="I87" i="28"/>
  <c r="I88" i="28" s="1"/>
  <c r="I44" i="28"/>
  <c r="I45" i="28" s="1"/>
  <c r="A63" i="27"/>
  <c r="C66" i="27"/>
  <c r="A66" i="27"/>
  <c r="A65" i="27"/>
  <c r="A64" i="27"/>
  <c r="P45" i="28" l="1"/>
  <c r="H46" i="28"/>
  <c r="M46" i="28" s="1"/>
  <c r="G47" i="28"/>
  <c r="I46" i="28"/>
  <c r="H89" i="28"/>
  <c r="M89" i="28" s="1"/>
  <c r="P89" i="28" s="1"/>
  <c r="G90" i="28"/>
  <c r="A67" i="27"/>
  <c r="E67" i="27"/>
  <c r="P46" i="28" l="1"/>
  <c r="G91" i="28"/>
  <c r="H90" i="28"/>
  <c r="M90" i="28" s="1"/>
  <c r="P90" i="28" s="1"/>
  <c r="G48" i="28"/>
  <c r="H47" i="28"/>
  <c r="M47" i="28" s="1"/>
  <c r="I89" i="28"/>
  <c r="I90" i="28" s="1"/>
  <c r="E68" i="27"/>
  <c r="A68" i="27"/>
  <c r="A70" i="27" s="1"/>
  <c r="A71" i="27" s="1"/>
  <c r="A73" i="27" s="1"/>
  <c r="A74" i="27" s="1"/>
  <c r="A75" i="27" s="1"/>
  <c r="P47" i="28" l="1"/>
  <c r="I47" i="28"/>
  <c r="G49" i="28"/>
  <c r="H48" i="28"/>
  <c r="M48" i="28" s="1"/>
  <c r="G92" i="28"/>
  <c r="H91" i="28"/>
  <c r="M91" i="28" s="1"/>
  <c r="P91" i="28" s="1"/>
  <c r="A78" i="27"/>
  <c r="A79" i="27" s="1"/>
  <c r="A81" i="27" s="1"/>
  <c r="A83" i="27" s="1"/>
  <c r="A85" i="27" s="1"/>
  <c r="A86" i="27" s="1"/>
  <c r="A87" i="27" s="1"/>
  <c r="A88" i="27" s="1"/>
  <c r="A89" i="27" s="1"/>
  <c r="A90" i="27" s="1"/>
  <c r="A91" i="27" s="1"/>
  <c r="A92" i="27" s="1"/>
  <c r="A93" i="27" s="1"/>
  <c r="A94" i="27" s="1"/>
  <c r="A95" i="27" s="1"/>
  <c r="A96" i="27" s="1"/>
  <c r="A97" i="27" s="1"/>
  <c r="A98" i="27" s="1"/>
  <c r="A99" i="27" s="1"/>
  <c r="A100" i="27" s="1"/>
  <c r="A101" i="27" s="1"/>
  <c r="A102" i="27" s="1"/>
  <c r="A104" i="27" s="1"/>
  <c r="A106" i="27" s="1"/>
  <c r="A108" i="27" s="1"/>
  <c r="A110" i="27" s="1"/>
  <c r="A112" i="27" s="1"/>
  <c r="A114" i="27" s="1"/>
  <c r="A116" i="27" s="1"/>
  <c r="A118" i="27" s="1"/>
  <c r="A120" i="27" s="1"/>
  <c r="A123" i="27" s="1"/>
  <c r="A76" i="27"/>
  <c r="P48" i="28" l="1"/>
  <c r="H49" i="28"/>
  <c r="M49" i="28" s="1"/>
  <c r="G50" i="28"/>
  <c r="I91" i="28"/>
  <c r="H92" i="28"/>
  <c r="M92" i="28" s="1"/>
  <c r="P92" i="28" s="1"/>
  <c r="G93" i="28"/>
  <c r="H93" i="28" s="1"/>
  <c r="M93" i="28" s="1"/>
  <c r="I48" i="28"/>
  <c r="I49" i="28" s="1"/>
  <c r="P49" i="28" l="1"/>
  <c r="P93" i="28"/>
  <c r="G73" i="28" s="1"/>
  <c r="G75" i="28" s="1"/>
  <c r="G51" i="28"/>
  <c r="H51" i="28" s="1"/>
  <c r="M51" i="28" s="1"/>
  <c r="H50" i="28"/>
  <c r="M50" i="28" s="1"/>
  <c r="I92" i="28"/>
  <c r="I93" i="28" s="1"/>
  <c r="I50" i="28" l="1"/>
  <c r="I51" i="28" s="1"/>
  <c r="P50" i="28"/>
  <c r="P51" i="28" s="1"/>
  <c r="G31" i="28" s="1"/>
  <c r="G33" i="28" s="1"/>
  <c r="G46" i="11"/>
  <c r="G45" i="11"/>
  <c r="G44" i="11"/>
  <c r="G43" i="11"/>
  <c r="G42" i="11"/>
  <c r="G41" i="11"/>
  <c r="K81" i="3"/>
  <c r="K43" i="3"/>
  <c r="E29" i="4" l="1"/>
  <c r="K24" i="6" l="1"/>
  <c r="J24" i="6"/>
  <c r="E24" i="6"/>
  <c r="D24" i="6"/>
  <c r="I24" i="6" l="1"/>
  <c r="H24" i="6"/>
  <c r="E41" i="7" l="1"/>
  <c r="C41" i="7"/>
  <c r="H43" i="6" l="1"/>
  <c r="G43" i="6"/>
  <c r="F112" i="2" l="1"/>
  <c r="F15" i="10" l="1"/>
  <c r="F123" i="2" l="1"/>
  <c r="K111" i="2"/>
  <c r="F13" i="7" l="1"/>
  <c r="E36" i="11" l="1"/>
  <c r="G55" i="11" s="1"/>
  <c r="G53" i="11"/>
  <c r="G52" i="11"/>
  <c r="G51" i="11"/>
  <c r="G50" i="11"/>
  <c r="I46" i="11" l="1"/>
  <c r="H28" i="11"/>
  <c r="F45" i="2" l="1"/>
  <c r="H27" i="11" l="1"/>
  <c r="M192" i="2" l="1"/>
  <c r="M150" i="2"/>
  <c r="M85" i="2"/>
  <c r="M32" i="2"/>
  <c r="F29" i="9" l="1"/>
  <c r="F30" i="9" s="1"/>
  <c r="E17" i="8" s="1"/>
  <c r="E23" i="8" s="1"/>
  <c r="F38" i="2" l="1"/>
  <c r="E24" i="4"/>
  <c r="H175" i="2"/>
  <c r="K15" i="10"/>
  <c r="G15" i="10"/>
  <c r="F20" i="10"/>
  <c r="I61" i="3"/>
  <c r="F52" i="2" l="1"/>
  <c r="K155" i="2"/>
  <c r="E38" i="8"/>
  <c r="K159" i="2" l="1"/>
  <c r="K161" i="2" s="1"/>
  <c r="H166" i="2" s="1"/>
  <c r="A48" i="6"/>
  <c r="I38" i="2" l="1"/>
  <c r="K38" i="2" s="1"/>
  <c r="A190" i="2"/>
  <c r="A189" i="2"/>
  <c r="A188" i="2"/>
  <c r="A148" i="2"/>
  <c r="A147" i="2"/>
  <c r="A146" i="2"/>
  <c r="A83" i="2"/>
  <c r="A82" i="2"/>
  <c r="A81" i="2"/>
  <c r="A30" i="2"/>
  <c r="A29" i="2"/>
  <c r="A28" i="2"/>
  <c r="K20" i="10" l="1"/>
  <c r="J20" i="10"/>
  <c r="I20" i="10"/>
  <c r="H20" i="10"/>
  <c r="G20" i="10"/>
  <c r="J15" i="10"/>
  <c r="I15" i="10"/>
  <c r="H15" i="10"/>
  <c r="L16" i="10" l="1"/>
  <c r="F211" i="2" s="1"/>
  <c r="L21" i="10"/>
  <c r="F212" i="2" s="1"/>
  <c r="C63" i="11"/>
  <c r="E19" i="4" l="1"/>
  <c r="E23" i="4" s="1"/>
  <c r="F126" i="2"/>
  <c r="E25" i="15"/>
  <c r="E28" i="15" s="1"/>
  <c r="D25" i="15"/>
  <c r="D28" i="15" s="1"/>
  <c r="F130" i="2" l="1"/>
  <c r="F18" i="35"/>
  <c r="F133" i="2" s="1"/>
  <c r="F137" i="2" s="1"/>
  <c r="F135" i="2"/>
  <c r="I168" i="2"/>
  <c r="I167" i="2"/>
  <c r="I165" i="2"/>
  <c r="E28" i="4" l="1"/>
  <c r="F61" i="3"/>
  <c r="H94" i="3"/>
  <c r="J94" i="3"/>
  <c r="C98" i="3"/>
  <c r="H98" i="3"/>
  <c r="J98" i="3"/>
  <c r="F19" i="14"/>
  <c r="F21" i="14" s="1"/>
  <c r="F11" i="15"/>
  <c r="F12" i="15"/>
  <c r="F13" i="15"/>
  <c r="F14" i="15"/>
  <c r="F15" i="15"/>
  <c r="F16" i="15"/>
  <c r="D17" i="15"/>
  <c r="E17" i="15"/>
  <c r="F20" i="15"/>
  <c r="F21" i="15"/>
  <c r="F22" i="15"/>
  <c r="F23" i="15"/>
  <c r="F24" i="15"/>
  <c r="F25" i="15"/>
  <c r="F26" i="15"/>
  <c r="F27" i="15"/>
  <c r="E25" i="4"/>
  <c r="E26" i="4"/>
  <c r="E30" i="4" s="1"/>
  <c r="K20" i="5"/>
  <c r="K24" i="5"/>
  <c r="F40" i="2"/>
  <c r="F41" i="2" s="1"/>
  <c r="G24" i="6"/>
  <c r="F70" i="2" s="1"/>
  <c r="F74" i="2"/>
  <c r="F75" i="2"/>
  <c r="F47" i="2"/>
  <c r="F48" i="2" s="1"/>
  <c r="D43" i="6"/>
  <c r="F66" i="2" s="1"/>
  <c r="K66" i="2" s="1"/>
  <c r="E43" i="6"/>
  <c r="F67" i="2" s="1"/>
  <c r="K67" i="2" s="1"/>
  <c r="F43" i="6"/>
  <c r="F58" i="2" s="1"/>
  <c r="F59" i="2"/>
  <c r="F60" i="2"/>
  <c r="I43" i="6"/>
  <c r="F61" i="2" s="1"/>
  <c r="J43" i="6"/>
  <c r="F63" i="2" s="1"/>
  <c r="F53" i="6"/>
  <c r="F54" i="6"/>
  <c r="F55" i="6"/>
  <c r="F56" i="6"/>
  <c r="F57" i="6"/>
  <c r="F58" i="6"/>
  <c r="F59" i="6"/>
  <c r="F60" i="6"/>
  <c r="F61" i="6"/>
  <c r="F62" i="6"/>
  <c r="F63" i="6"/>
  <c r="F64" i="6"/>
  <c r="F65" i="6"/>
  <c r="D66" i="6"/>
  <c r="E66" i="6"/>
  <c r="K71" i="6"/>
  <c r="K72" i="6"/>
  <c r="F73" i="6"/>
  <c r="I22" i="7"/>
  <c r="K176" i="2" s="1"/>
  <c r="D41" i="7"/>
  <c r="F22" i="7" s="1"/>
  <c r="F14" i="7" s="1"/>
  <c r="F41" i="7"/>
  <c r="F15" i="7" s="1"/>
  <c r="G41" i="7"/>
  <c r="F16" i="7" s="1"/>
  <c r="F23" i="11"/>
  <c r="G23" i="11" s="1"/>
  <c r="F24" i="11"/>
  <c r="G24" i="11" s="1"/>
  <c r="F25" i="11"/>
  <c r="G25" i="11" s="1"/>
  <c r="F26" i="11"/>
  <c r="G26" i="11" s="1"/>
  <c r="F27" i="11"/>
  <c r="G27" i="11" s="1"/>
  <c r="F28" i="11"/>
  <c r="G28" i="11" s="1"/>
  <c r="F29" i="11"/>
  <c r="G29" i="11" s="1"/>
  <c r="F30" i="11"/>
  <c r="G30" i="11" s="1"/>
  <c r="F31" i="11"/>
  <c r="G31" i="11" s="1"/>
  <c r="F32" i="11"/>
  <c r="G32" i="11" s="1"/>
  <c r="F33" i="11"/>
  <c r="G33" i="11" s="1"/>
  <c r="F34" i="11"/>
  <c r="G34" i="11" s="1"/>
  <c r="F35" i="11"/>
  <c r="G35" i="11" s="1"/>
  <c r="I42" i="11"/>
  <c r="I43" i="11"/>
  <c r="I44" i="11"/>
  <c r="I45" i="11"/>
  <c r="D47" i="11"/>
  <c r="D54" i="11" s="1"/>
  <c r="H47" i="11"/>
  <c r="H54" i="11" s="1"/>
  <c r="F16" i="12"/>
  <c r="F35" i="12"/>
  <c r="M31" i="2"/>
  <c r="K37" i="2"/>
  <c r="K39" i="2"/>
  <c r="K44" i="2"/>
  <c r="K46" i="2"/>
  <c r="F51" i="2"/>
  <c r="F53" i="2"/>
  <c r="M84" i="2"/>
  <c r="K101" i="2"/>
  <c r="K103" i="2"/>
  <c r="F105" i="2"/>
  <c r="F106" i="2" s="1"/>
  <c r="F73" i="2" s="1"/>
  <c r="M149" i="2"/>
  <c r="F170" i="2"/>
  <c r="F12" i="4"/>
  <c r="H176" i="2"/>
  <c r="F13" i="4" s="1"/>
  <c r="I176" i="2"/>
  <c r="H13" i="4" s="1"/>
  <c r="I177" i="2"/>
  <c r="H14" i="4" s="1"/>
  <c r="M191" i="2"/>
  <c r="F37" i="12" l="1"/>
  <c r="K28" i="5"/>
  <c r="F54" i="2"/>
  <c r="F55" i="2" s="1"/>
  <c r="F76" i="2"/>
  <c r="E31" i="4"/>
  <c r="F21" i="7"/>
  <c r="H21" i="7" s="1"/>
  <c r="I21" i="7" s="1"/>
  <c r="I41" i="11"/>
  <c r="I47" i="11" s="1"/>
  <c r="F28" i="15"/>
  <c r="K185" i="2" s="1"/>
  <c r="F15" i="2" s="1"/>
  <c r="F17" i="15"/>
  <c r="K183" i="2" s="1"/>
  <c r="F14" i="2" s="1"/>
  <c r="J102" i="3"/>
  <c r="F176" i="2"/>
  <c r="E13" i="4" s="1"/>
  <c r="F17" i="7"/>
  <c r="F23" i="7" s="1"/>
  <c r="H102" i="3"/>
  <c r="K73" i="6"/>
  <c r="F64" i="2" s="1"/>
  <c r="K64" i="2" s="1"/>
  <c r="E26" i="8"/>
  <c r="E30" i="8"/>
  <c r="E34" i="8"/>
  <c r="E43" i="8"/>
  <c r="E46" i="8"/>
  <c r="E49" i="8"/>
  <c r="E25" i="8"/>
  <c r="E42" i="8"/>
  <c r="E48" i="8"/>
  <c r="E27" i="8"/>
  <c r="E31" i="8"/>
  <c r="E44" i="8"/>
  <c r="E47" i="8"/>
  <c r="E50" i="8"/>
  <c r="E24" i="8"/>
  <c r="E28" i="8"/>
  <c r="E32" i="8"/>
  <c r="E41" i="8"/>
  <c r="E45" i="8"/>
  <c r="E51" i="8"/>
  <c r="E29" i="8"/>
  <c r="E33" i="8"/>
  <c r="E52" i="8"/>
  <c r="F66" i="6"/>
  <c r="K51" i="2"/>
  <c r="K53" i="2"/>
  <c r="E30" i="15"/>
  <c r="H24" i="11"/>
  <c r="H26" i="11"/>
  <c r="H30" i="11"/>
  <c r="H34" i="11"/>
  <c r="I13" i="4"/>
  <c r="F24" i="6"/>
  <c r="F65" i="2" s="1"/>
  <c r="K65" i="2" s="1"/>
  <c r="I12" i="3" s="1"/>
  <c r="F55" i="3" s="1"/>
  <c r="F57" i="3" s="1"/>
  <c r="F65" i="3" s="1"/>
  <c r="G36" i="11"/>
  <c r="K58" i="2"/>
  <c r="G47" i="11"/>
  <c r="G54" i="11" s="1"/>
  <c r="G56" i="11" s="1"/>
  <c r="H33" i="11"/>
  <c r="H35" i="11"/>
  <c r="H31" i="11"/>
  <c r="H23" i="11"/>
  <c r="F24" i="14"/>
  <c r="H29" i="11"/>
  <c r="H25" i="11"/>
  <c r="H32" i="11"/>
  <c r="D30" i="15"/>
  <c r="F177" i="2" l="1"/>
  <c r="D14" i="11"/>
  <c r="F68" i="2"/>
  <c r="F78" i="2" s="1"/>
  <c r="I70" i="2"/>
  <c r="I74" i="2"/>
  <c r="K74" i="2" s="1"/>
  <c r="F175" i="2"/>
  <c r="F18" i="2"/>
  <c r="I166" i="2"/>
  <c r="I170" i="2" s="1"/>
  <c r="K170" i="2" s="1"/>
  <c r="F30" i="15"/>
  <c r="F24" i="7"/>
  <c r="G23" i="7" s="1"/>
  <c r="F28" i="14"/>
  <c r="F30" i="14" s="1"/>
  <c r="F20" i="2" s="1"/>
  <c r="K20" i="2" s="1"/>
  <c r="I54" i="11"/>
  <c r="H36" i="11"/>
  <c r="I36" i="11" s="1"/>
  <c r="E14" i="4" l="1"/>
  <c r="I23" i="7"/>
  <c r="K177" i="2" s="1"/>
  <c r="H177" i="2"/>
  <c r="F14" i="4" s="1"/>
  <c r="I14" i="4" s="1"/>
  <c r="K175" i="2"/>
  <c r="E12" i="4"/>
  <c r="F179" i="2"/>
  <c r="D13" i="11"/>
  <c r="D15" i="11" s="1"/>
  <c r="I47" i="2"/>
  <c r="K47" i="2" s="1"/>
  <c r="I117" i="2"/>
  <c r="K117" i="2" s="1"/>
  <c r="I96" i="2"/>
  <c r="K96" i="2" s="1"/>
  <c r="I93" i="2"/>
  <c r="K93" i="2" s="1"/>
  <c r="I116" i="2"/>
  <c r="K116" i="2" s="1"/>
  <c r="I94" i="2"/>
  <c r="K94" i="2" s="1"/>
  <c r="I17" i="2"/>
  <c r="K17" i="2" s="1"/>
  <c r="I109" i="2"/>
  <c r="K109" i="2" s="1"/>
  <c r="I91" i="2"/>
  <c r="K91" i="2" s="1"/>
  <c r="I45" i="2"/>
  <c r="K45" i="2" s="1"/>
  <c r="I15" i="2"/>
  <c r="K15" i="2" s="1"/>
  <c r="I104" i="2"/>
  <c r="K104" i="2" s="1"/>
  <c r="I90" i="2"/>
  <c r="K90" i="2" s="1"/>
  <c r="I14" i="2"/>
  <c r="K14" i="2" s="1"/>
  <c r="I99" i="2"/>
  <c r="K99" i="2" s="1"/>
  <c r="I92" i="2"/>
  <c r="K92" i="2" s="1"/>
  <c r="K70" i="2"/>
  <c r="I16" i="2"/>
  <c r="K16" i="2" s="1"/>
  <c r="D37" i="5"/>
  <c r="C92" i="3" l="1"/>
  <c r="C94" i="3" s="1"/>
  <c r="C102" i="3" s="1"/>
  <c r="E15" i="4"/>
  <c r="I24" i="7"/>
  <c r="K105" i="2"/>
  <c r="K48" i="2"/>
  <c r="I175" i="2"/>
  <c r="H12" i="4" s="1"/>
  <c r="I12" i="4" s="1"/>
  <c r="K179" i="2"/>
  <c r="F141" i="2" s="1"/>
  <c r="I40" i="2"/>
  <c r="I95" i="2"/>
  <c r="K95" i="2" s="1"/>
  <c r="I97" i="2"/>
  <c r="K97" i="2" s="1"/>
  <c r="I110" i="2"/>
  <c r="K18" i="2"/>
  <c r="I27" i="3" s="1"/>
  <c r="I28" i="3" s="1"/>
  <c r="K52" i="2"/>
  <c r="F127" i="2" l="1"/>
  <c r="F134" i="2" s="1"/>
  <c r="K106" i="2"/>
  <c r="K110" i="2"/>
  <c r="K40" i="2"/>
  <c r="E21" i="4"/>
  <c r="I15" i="4"/>
  <c r="I13" i="3"/>
  <c r="I55" i="3" s="1"/>
  <c r="I57" i="3" s="1"/>
  <c r="I65" i="3" s="1"/>
  <c r="K28" i="3"/>
  <c r="K41" i="2" l="1"/>
  <c r="K112" i="2"/>
  <c r="K73" i="2"/>
  <c r="F138" i="2"/>
  <c r="K134" i="2"/>
  <c r="I16" i="3"/>
  <c r="K54" i="2"/>
  <c r="I20" i="3"/>
  <c r="E20" i="4"/>
  <c r="I41" i="2" l="1"/>
  <c r="K55" i="2"/>
  <c r="I21" i="3"/>
  <c r="K21" i="3" s="1"/>
  <c r="I17" i="3"/>
  <c r="K17" i="3" s="1"/>
  <c r="I55" i="2" l="1"/>
  <c r="I122" i="2"/>
  <c r="K122" i="2" s="1"/>
  <c r="I120" i="2"/>
  <c r="K120" i="2" s="1"/>
  <c r="I121" i="2"/>
  <c r="K121" i="2" s="1"/>
  <c r="I119" i="2"/>
  <c r="K119" i="2" s="1"/>
  <c r="I75" i="2"/>
  <c r="K75" i="2" s="1"/>
  <c r="I63" i="2"/>
  <c r="K63" i="2" s="1"/>
  <c r="I62" i="2"/>
  <c r="K62" i="2" s="1"/>
  <c r="I59" i="2"/>
  <c r="K59" i="2" s="1"/>
  <c r="I136" i="2"/>
  <c r="K136" i="2" s="1"/>
  <c r="H29" i="4"/>
  <c r="I29" i="4" s="1"/>
  <c r="I60" i="2"/>
  <c r="K60" i="2" s="1"/>
  <c r="H30" i="4"/>
  <c r="I30" i="4" s="1"/>
  <c r="H28" i="4"/>
  <c r="I28" i="4" s="1"/>
  <c r="I135" i="2"/>
  <c r="K135" i="2" s="1"/>
  <c r="I137" i="2"/>
  <c r="K137" i="2" s="1"/>
  <c r="I61" i="2"/>
  <c r="K61" i="2" s="1"/>
  <c r="F143" i="2"/>
  <c r="K123" i="2" l="1"/>
  <c r="K76" i="2"/>
  <c r="K68" i="2"/>
  <c r="K138" i="2"/>
  <c r="I24" i="3" l="1"/>
  <c r="I25" i="3" s="1"/>
  <c r="K25" i="3" s="1"/>
  <c r="K30" i="3" s="1"/>
  <c r="G60" i="3" s="1"/>
  <c r="H60" i="3" s="1"/>
  <c r="K78" i="2"/>
  <c r="I33" i="3"/>
  <c r="I34" i="3" s="1"/>
  <c r="K34" i="3" s="1"/>
  <c r="J36" i="4"/>
  <c r="G55" i="3" l="1"/>
  <c r="H55" i="3" s="1"/>
  <c r="G63" i="3"/>
  <c r="H63" i="3" s="1"/>
  <c r="G56" i="3"/>
  <c r="H56" i="3" s="1"/>
  <c r="G59" i="3"/>
  <c r="H59" i="3" s="1"/>
  <c r="H61" i="3" s="1"/>
  <c r="J7" i="4"/>
  <c r="J16" i="4" s="1"/>
  <c r="I27" i="4" s="1"/>
  <c r="I31" i="4" s="1"/>
  <c r="J31" i="4" s="1"/>
  <c r="J33" i="4" s="1"/>
  <c r="K141" i="2"/>
  <c r="J35" i="4" s="1"/>
  <c r="J37" i="4" s="1"/>
  <c r="H57" i="3" l="1"/>
  <c r="H65" i="3" s="1"/>
  <c r="J38" i="4"/>
  <c r="J39" i="4"/>
  <c r="I37" i="3"/>
  <c r="K143" i="2"/>
  <c r="K11" i="2" s="1"/>
  <c r="I38" i="3"/>
  <c r="K38" i="3" s="1"/>
  <c r="K40" i="3" s="1"/>
  <c r="J40" i="4" l="1"/>
  <c r="F100" i="3" s="1"/>
  <c r="M143" i="2"/>
  <c r="J59" i="3"/>
  <c r="K59" i="3" s="1"/>
  <c r="D96" i="3" s="1"/>
  <c r="J55" i="3"/>
  <c r="K55" i="3" s="1"/>
  <c r="D92" i="3" s="1"/>
  <c r="J60" i="3"/>
  <c r="K60" i="3" s="1"/>
  <c r="D97" i="3" s="1"/>
  <c r="J63" i="3"/>
  <c r="K63" i="3" s="1"/>
  <c r="D100" i="3" s="1"/>
  <c r="J56" i="3"/>
  <c r="K56" i="3" s="1"/>
  <c r="D93" i="3" s="1"/>
  <c r="F93" i="3" l="1"/>
  <c r="G93" i="3" s="1"/>
  <c r="F92" i="3"/>
  <c r="F97" i="3"/>
  <c r="G97" i="3" s="1"/>
  <c r="F96" i="3"/>
  <c r="G96" i="3" s="1"/>
  <c r="G100" i="3"/>
  <c r="I97" i="3"/>
  <c r="H23" i="5" s="1"/>
  <c r="K57" i="3"/>
  <c r="K61" i="3"/>
  <c r="I100" i="3"/>
  <c r="H26" i="5" s="1"/>
  <c r="D94" i="3"/>
  <c r="G92" i="3"/>
  <c r="D98" i="3"/>
  <c r="I92" i="3"/>
  <c r="I93" i="3" l="1"/>
  <c r="K93" i="3" s="1"/>
  <c r="E19" i="5" s="1"/>
  <c r="I96" i="3"/>
  <c r="K96" i="3" s="1"/>
  <c r="E22" i="5" s="1"/>
  <c r="F98" i="3"/>
  <c r="F94" i="3"/>
  <c r="K97" i="3"/>
  <c r="E23" i="5" s="1"/>
  <c r="E24" i="5" s="1"/>
  <c r="I98" i="3"/>
  <c r="K100" i="3"/>
  <c r="E26" i="5" s="1"/>
  <c r="H22" i="5"/>
  <c r="H24" i="5" s="1"/>
  <c r="K65" i="3"/>
  <c r="G94" i="3"/>
  <c r="D102" i="3"/>
  <c r="G98" i="3"/>
  <c r="K92" i="3"/>
  <c r="F102" i="3"/>
  <c r="H19" i="5" l="1"/>
  <c r="H20" i="5" s="1"/>
  <c r="H28" i="5" s="1"/>
  <c r="K94" i="3"/>
  <c r="I94" i="3"/>
  <c r="I102" i="3" s="1"/>
  <c r="K98" i="3"/>
  <c r="G102" i="3"/>
  <c r="K102" i="3" l="1"/>
  <c r="E20" i="5"/>
  <c r="E28" i="5" s="1"/>
  <c r="F18" i="5" s="1"/>
  <c r="G18" i="5" s="1"/>
  <c r="I18" i="5" s="1"/>
  <c r="F16" i="5" l="1"/>
  <c r="G16" i="5" s="1"/>
  <c r="I16" i="5" s="1"/>
  <c r="F22" i="5"/>
  <c r="G22" i="5" s="1"/>
  <c r="F19" i="5"/>
  <c r="G19" i="5" s="1"/>
  <c r="I19" i="5" s="1"/>
  <c r="I20" i="5" s="1"/>
  <c r="F26" i="5"/>
  <c r="G26" i="5" s="1"/>
  <c r="I26" i="5" s="1"/>
  <c r="F23" i="5"/>
  <c r="G23" i="5" s="1"/>
  <c r="I23" i="5" s="1"/>
  <c r="I22" i="5" l="1"/>
  <c r="I24" i="5" s="1"/>
  <c r="I28" i="5" s="1"/>
  <c r="G24" i="5"/>
  <c r="F28" i="5"/>
  <c r="G20" i="5"/>
  <c r="G28" i="5" l="1"/>
  <c r="F11" i="8"/>
  <c r="D29" i="8" s="1"/>
  <c r="G29" i="8" s="1"/>
  <c r="I29" i="8" s="1"/>
  <c r="D23" i="8" l="1"/>
  <c r="G23" i="8" s="1"/>
  <c r="I23" i="8" s="1"/>
  <c r="D32" i="8"/>
  <c r="G32" i="8" s="1"/>
  <c r="I32" i="8" s="1"/>
  <c r="D25" i="8"/>
  <c r="G25" i="8" s="1"/>
  <c r="I25" i="8" s="1"/>
  <c r="D24" i="8"/>
  <c r="G24" i="8" s="1"/>
  <c r="I24" i="8" s="1"/>
  <c r="D27" i="8"/>
  <c r="G27" i="8" s="1"/>
  <c r="I27" i="8" s="1"/>
  <c r="H56" i="8"/>
  <c r="D34" i="8"/>
  <c r="G34" i="8" s="1"/>
  <c r="I34" i="8" s="1"/>
  <c r="D30" i="8"/>
  <c r="G30" i="8" s="1"/>
  <c r="I30" i="8" s="1"/>
  <c r="D26" i="8"/>
  <c r="G26" i="8" s="1"/>
  <c r="I26" i="8" s="1"/>
  <c r="D33" i="8"/>
  <c r="G33" i="8" s="1"/>
  <c r="I33" i="8" s="1"/>
  <c r="D28" i="8"/>
  <c r="G28" i="8" s="1"/>
  <c r="I28" i="8" s="1"/>
  <c r="D31" i="8"/>
  <c r="G31" i="8" s="1"/>
  <c r="I31" i="8" s="1"/>
  <c r="I35" i="8" l="1"/>
  <c r="D38" i="8" s="1"/>
  <c r="G38" i="8" s="1"/>
  <c r="I38" i="8" s="1"/>
  <c r="D41" i="8" s="1"/>
  <c r="G35" i="8"/>
  <c r="H41" i="8" l="1"/>
  <c r="G41" i="8"/>
  <c r="H51" i="8" l="1"/>
  <c r="I41" i="8"/>
  <c r="D42" i="8" s="1"/>
  <c r="G42" i="8" s="1"/>
  <c r="H48" i="8"/>
  <c r="H46" i="8"/>
  <c r="H44" i="8"/>
  <c r="H43" i="8"/>
  <c r="H45" i="8"/>
  <c r="H47" i="8"/>
  <c r="H50" i="8"/>
  <c r="H49" i="8"/>
  <c r="H52" i="8"/>
  <c r="H42" i="8"/>
  <c r="H55" i="8" l="1"/>
  <c r="H57" i="8" s="1"/>
  <c r="G31" i="5" s="1"/>
  <c r="I42" i="8"/>
  <c r="D43" i="8" s="1"/>
  <c r="G43" i="8" s="1"/>
  <c r="J18" i="5" l="1"/>
  <c r="L18" i="5" s="1"/>
  <c r="I43" i="8"/>
  <c r="D44" i="8" s="1"/>
  <c r="I44" i="8" s="1"/>
  <c r="D45" i="8" s="1"/>
  <c r="J16" i="5"/>
  <c r="L16" i="5" s="1"/>
  <c r="J26" i="5"/>
  <c r="L26" i="5" s="1"/>
  <c r="J22" i="5"/>
  <c r="L22" i="5" s="1"/>
  <c r="J23" i="5"/>
  <c r="L23" i="5" s="1"/>
  <c r="J19" i="5"/>
  <c r="L19" i="5" s="1"/>
  <c r="L20" i="5" l="1"/>
  <c r="G44" i="8"/>
  <c r="L24" i="5"/>
  <c r="J24" i="5"/>
  <c r="J20" i="5"/>
  <c r="I45" i="8"/>
  <c r="D46" i="8" s="1"/>
  <c r="G45" i="8"/>
  <c r="L28" i="5" l="1"/>
  <c r="F21" i="2" s="1"/>
  <c r="J28" i="5"/>
  <c r="G46" i="8"/>
  <c r="I46" i="8"/>
  <c r="D47" i="8" s="1"/>
  <c r="K21" i="2" l="1"/>
  <c r="K23" i="2" s="1"/>
  <c r="I47" i="8"/>
  <c r="D48" i="8" s="1"/>
  <c r="G47" i="8"/>
  <c r="I48" i="8" l="1"/>
  <c r="D49" i="8" s="1"/>
  <c r="G48" i="8"/>
  <c r="G49" i="8" l="1"/>
  <c r="I49" i="8"/>
  <c r="D50" i="8" s="1"/>
  <c r="I50" i="8" l="1"/>
  <c r="D51" i="8" s="1"/>
  <c r="G50" i="8"/>
  <c r="G51" i="8" l="1"/>
  <c r="I51" i="8"/>
  <c r="D52" i="8" s="1"/>
  <c r="I52" i="8" l="1"/>
  <c r="G52" i="8"/>
  <c r="G53" i="8" s="1"/>
</calcChain>
</file>

<file path=xl/sharedStrings.xml><?xml version="1.0" encoding="utf-8"?>
<sst xmlns="http://schemas.openxmlformats.org/spreadsheetml/2006/main" count="1987" uniqueCount="1108">
  <si>
    <t>The FERC's annual charges for the year assessed the Transmission Owner for service under this tariff.  To the extent the charges are separately identified on the FERC Form 1, page 350, column 1, the line number will be added to the source in Column 2 for reference.  Line item references can change from year to year.  Items not specifically identified in the FERC Form 1, page 350 will be obtained from Company books and records.</t>
  </si>
  <si>
    <t>Cash Working Capital assigned to transmission is one-eighth of O&amp;M allocated to transmission at page 3, line 17, column 5 minus amortization of Regulatory Asset at page 3, line 14, column 5.  Prepayments are the electric related prepayments booked to Account No. 165 and reported on page 111, line 57 in the Form 1.</t>
  </si>
  <si>
    <t>(Col. 3 * Col. 4)</t>
  </si>
  <si>
    <t>(Note E)</t>
  </si>
  <si>
    <t>(Col. 6 * Col. 7)</t>
  </si>
  <si>
    <t>Page 2 of 3</t>
  </si>
  <si>
    <t>1a</t>
  </si>
  <si>
    <t>1b</t>
  </si>
  <si>
    <t>3a</t>
  </si>
  <si>
    <t>3b</t>
  </si>
  <si>
    <t>Project B</t>
  </si>
  <si>
    <t>Total Schedule 12</t>
  </si>
  <si>
    <t>Project D</t>
  </si>
  <si>
    <t>Project C</t>
  </si>
  <si>
    <t>Total Zonal</t>
  </si>
  <si>
    <t>Other</t>
  </si>
  <si>
    <t>Annual Totals</t>
  </si>
  <si>
    <t>DDDD</t>
  </si>
  <si>
    <t>CCCC</t>
  </si>
  <si>
    <t>BBBB</t>
  </si>
  <si>
    <t>Notes</t>
  </si>
  <si>
    <t>Project Gross Plant is the total capital investment including CWIP for the project calculated from Company books and records in the same method as the gross plant value in line 1.  This value includes subsequent capital investments required to maintain the facilities to their original capabilities.</t>
  </si>
  <si>
    <t>Project Net Plant is the Project Gross Plant Identified in Column 3 less the associated Accumulated Depreciation plus CWIP in rate base if applicable and Unamortized Abandoned Plant.</t>
  </si>
  <si>
    <t>Requires approval by FERC of incentive return applicable to the specified project(s).</t>
  </si>
  <si>
    <t>True-Up Adjustment is calculated on the Project True-up Schedule for the relevant true-up year.</t>
  </si>
  <si>
    <t>Page 3 of 3</t>
  </si>
  <si>
    <t>Project Depreciation/Amortization Expense</t>
  </si>
  <si>
    <t>Annual Revenue Requirement</t>
  </si>
  <si>
    <t>Incentive Return in Basis Points</t>
  </si>
  <si>
    <t>Incentive Return</t>
  </si>
  <si>
    <t>Ceiling Rate</t>
  </si>
  <si>
    <t>Competitive Concession</t>
  </si>
  <si>
    <t>Net Revenue Requirement</t>
  </si>
  <si>
    <t>True-Up Adjustment</t>
  </si>
  <si>
    <t>(9)</t>
  </si>
  <si>
    <t>(10)</t>
  </si>
  <si>
    <t>(11)</t>
  </si>
  <si>
    <t>(12)</t>
  </si>
  <si>
    <t>(13)</t>
  </si>
  <si>
    <t>(14)</t>
  </si>
  <si>
    <t>(15)</t>
  </si>
  <si>
    <t>(16)</t>
  </si>
  <si>
    <t>(12a)</t>
  </si>
  <si>
    <t>(Note F)</t>
  </si>
  <si>
    <t>(Sum Col. 5, 8 &amp; 9)</t>
  </si>
  <si>
    <t>(Note G)</t>
  </si>
  <si>
    <t>(Sum Col. 10 &amp; 12)</t>
  </si>
  <si>
    <t>(Note H)</t>
  </si>
  <si>
    <t>(Sum Col. 10 &amp; 12 Less Col. 13)</t>
  </si>
  <si>
    <t>Total Annual Revenue Requirement</t>
  </si>
  <si>
    <t>The Competitive Concession is the reduction in revenue, if any, that the company agreed to, for instance, to be selected to build facilities as the result of a competitive process and equals the amount by which the  annual revenue requirement is reduced from the ceiling rate.</t>
  </si>
  <si>
    <t>Rate Base</t>
  </si>
  <si>
    <t>Long Term Debt</t>
  </si>
  <si>
    <t>Preferred Stock</t>
  </si>
  <si>
    <t>Common Stock</t>
  </si>
  <si>
    <t>Total (sum lines 3-5)</t>
  </si>
  <si>
    <t>INCOME TAXES</t>
  </si>
  <si>
    <t>CIT=(T/1-T) * (1-(WCLTD/R)) =</t>
  </si>
  <si>
    <t>Amortized Investment Tax Credit (266.8f) (enter negative)</t>
  </si>
  <si>
    <t>Tax Effect of Permanent Differences (Note B)</t>
  </si>
  <si>
    <t>Notes:</t>
  </si>
  <si>
    <t>Attachment 2</t>
  </si>
  <si>
    <t>Page 1 of 1</t>
  </si>
  <si>
    <t>Attachment 3</t>
  </si>
  <si>
    <t>Formula Rate True-Up</t>
  </si>
  <si>
    <t>Line</t>
  </si>
  <si>
    <t>True-Up Year</t>
  </si>
  <si>
    <t>Project # Or Other Identifier</t>
  </si>
  <si>
    <t>Projected True-Up Year Revenue Requirement Calculation</t>
  </si>
  <si>
    <t>Actual True-Up Year Revenue Req.</t>
  </si>
  <si>
    <t>Annual True-Up Calculation</t>
  </si>
  <si>
    <t>% of Total Revenue  Requirement</t>
  </si>
  <si>
    <t>4a</t>
  </si>
  <si>
    <t>4b</t>
  </si>
  <si>
    <t>6a</t>
  </si>
  <si>
    <t>6b</t>
  </si>
  <si>
    <t>Prior Period Adjustment</t>
  </si>
  <si>
    <t>Adjustment Amount</t>
  </si>
  <si>
    <t>Prior Period Adjustment (Note 5)</t>
  </si>
  <si>
    <t>Description of Adjustment</t>
  </si>
  <si>
    <t>Attachment 11</t>
  </si>
  <si>
    <t>1)</t>
  </si>
  <si>
    <t>2)</t>
  </si>
  <si>
    <t>3)</t>
  </si>
  <si>
    <t>4)</t>
  </si>
  <si>
    <t>5)</t>
  </si>
  <si>
    <t>The revenue received is the total amount of revenue distributed to company in the  year as shown on pages 328-330 of the Form No 1. The Revenue Received is input on line 2, Col. E.</t>
  </si>
  <si>
    <t>Interest due on the true up is calculated for the 24 month period from the start of the true-up year until the end of the year following the true-up year when the true up will be included in rates. Total True up Interest calculate on Attachment 6 and allocated to projects based on the percentage in Column D.</t>
  </si>
  <si>
    <t>Corrections to true-ups for previous rate years including interest will be computed on Attachment 11 and entered on the appropriate line 3-8 above.</t>
  </si>
  <si>
    <t>W</t>
  </si>
  <si>
    <t>Allocator (W)</t>
  </si>
  <si>
    <t>DA = Direct Assignment; GP = Gross Plant Allocator (page 2, line 5); N/A = Not Applicable; NP = Net Plant Allocator (page 2, line 17); TP = Transmission Plant Allocator (page 4, line 5); WS = Wage and Salary Allocator (page 4, line 11).</t>
  </si>
  <si>
    <t>INTANGIBLE PLANT</t>
  </si>
  <si>
    <t>Organization</t>
  </si>
  <si>
    <t>Franchises and Consents</t>
  </si>
  <si>
    <t>Overhead Conductors &amp; Devices</t>
  </si>
  <si>
    <t>Roads and Trails</t>
  </si>
  <si>
    <t>Computer Hardware</t>
  </si>
  <si>
    <t>Initial Annual Depreciation Rates</t>
  </si>
  <si>
    <t>(Notes A and B)</t>
  </si>
  <si>
    <t>This Attachment 3 is used to calculate the annual formula rate true-up. Any projects for which the RTO requires a true-up on an individual project basis, as shown on Attachment 1, will be computed separately. The remainder of the revenue requirement will also be trued up. The utility will individually enter the projected true-up year revenue requirements in Column C. A percentage of total will be calculated in Column D. Actual revenue received during the true-up year is entered into Column E, line 2 and allocated using the Column D percentage. The utility will prepare this formula rate template with the actual inputs for the true-up year, with the resulting revenue requirement for each line being separately entered in Column F.  In Col. G, Col. F is subtracted from Col. E to calculate the true-up adjustment. Interest on the true-up is computed in Column H. Any adjustments to prior period true-ups are entered in Col. I.  Col. J computes the total true-up as the sum of Col. G, H and I.</t>
  </si>
  <si>
    <t>Net Under/(Over) Collection   (F)-(E)</t>
  </si>
  <si>
    <t>Page 1 of 2</t>
  </si>
  <si>
    <t>Rate Base Worksheet</t>
  </si>
  <si>
    <t>Attachment 4</t>
  </si>
  <si>
    <t>Line No</t>
  </si>
  <si>
    <t>Month</t>
  </si>
  <si>
    <t>General &amp; Intangible</t>
  </si>
  <si>
    <t>CWIP in Rate Base</t>
  </si>
  <si>
    <t>Held for Future Use</t>
  </si>
  <si>
    <t>Materials &amp; Supplies</t>
  </si>
  <si>
    <t>Prepayments</t>
  </si>
  <si>
    <t>Gross Plant in Service</t>
  </si>
  <si>
    <t>CWIP</t>
  </si>
  <si>
    <t>LHFFU</t>
  </si>
  <si>
    <t>Working Capital</t>
  </si>
  <si>
    <t>Accumulated Depreciation</t>
  </si>
  <si>
    <t>(a)</t>
  </si>
  <si>
    <t>(b)</t>
  </si>
  <si>
    <t>(d)</t>
  </si>
  <si>
    <t xml:space="preserve">(c) </t>
  </si>
  <si>
    <t xml:space="preserve">(e) </t>
  </si>
  <si>
    <t>(f)</t>
  </si>
  <si>
    <t>(g)</t>
  </si>
  <si>
    <t>(h)</t>
  </si>
  <si>
    <t>(i)</t>
  </si>
  <si>
    <t>227.8.c &amp; 227.16.c for end of year, records for other months</t>
  </si>
  <si>
    <t>111.57.c for end of year, records for other months</t>
  </si>
  <si>
    <t>(Note A)</t>
  </si>
  <si>
    <t>December Prior Year</t>
  </si>
  <si>
    <t>January</t>
  </si>
  <si>
    <t>February</t>
  </si>
  <si>
    <t>March</t>
  </si>
  <si>
    <t>April</t>
  </si>
  <si>
    <t>May</t>
  </si>
  <si>
    <t>June</t>
  </si>
  <si>
    <t>July</t>
  </si>
  <si>
    <t>August</t>
  </si>
  <si>
    <t>September</t>
  </si>
  <si>
    <t>October</t>
  </si>
  <si>
    <t>November</t>
  </si>
  <si>
    <t>December</t>
  </si>
  <si>
    <t>Average of the 13 Monthly Balances</t>
  </si>
  <si>
    <t>Adjustments to Rate Base</t>
  </si>
  <si>
    <t>Unamortized Regulatory Asset</t>
  </si>
  <si>
    <t>Unamortized Abandoned Plant</t>
  </si>
  <si>
    <t>Account No. 281 Accumulated Deferred Income Taxes (Note E)</t>
  </si>
  <si>
    <t>Account No. 282 Accumulated Deferred Income Taxes (Note E)</t>
  </si>
  <si>
    <t>Account No. 283 Accumulated Deferred Income Taxes (Note E)</t>
  </si>
  <si>
    <t>Account No. 190 Accumulated Deferred Income Taxes (Note E)</t>
  </si>
  <si>
    <t>Note C</t>
  </si>
  <si>
    <t>Note D</t>
  </si>
  <si>
    <t>272.8.b &amp; 273.8.k</t>
  </si>
  <si>
    <t>274.2.b &amp; 275.2.k</t>
  </si>
  <si>
    <t>276.9.b &amp; 277.9.k</t>
  </si>
  <si>
    <t>234.8.b &amp; c</t>
  </si>
  <si>
    <t>Consistent with 266.8.b &amp; 267.8.h</t>
  </si>
  <si>
    <t>Reconciliation of CWIP in Rate Base to FERC Form 1 - Note B</t>
  </si>
  <si>
    <t>Total CWIP</t>
  </si>
  <si>
    <t>Less: CWIP and AFUDC Excluded from Rate Base</t>
  </si>
  <si>
    <t>CWIP allowed in Rate Base</t>
  </si>
  <si>
    <t>(c) = (a) - (b)</t>
  </si>
  <si>
    <t>216.b for end of year, records for other months</t>
  </si>
  <si>
    <t>Company records</t>
  </si>
  <si>
    <t>Unfunded Reserves   (Notes A and F and G)</t>
  </si>
  <si>
    <t>Enter 1 if NOT in a trust or reserved account, enter zero (0) if included in a trust or reserved account</t>
  </si>
  <si>
    <t>Enter 1 if the accrual account is included in the formula rate, enter (0) if the accrual account is NOT included in the formula rate</t>
  </si>
  <si>
    <t>Enter the percentage paid for by customers less the percent associated with an offsetting liability on the balance sheet (Note H)</t>
  </si>
  <si>
    <t>Allocation (Plant or Labor Allocator)</t>
  </si>
  <si>
    <t>List of all reserves</t>
  </si>
  <si>
    <t>Amount</t>
  </si>
  <si>
    <t>Reserve 1</t>
  </si>
  <si>
    <t>Reserve 2</t>
  </si>
  <si>
    <t>42a</t>
  </si>
  <si>
    <t>42b</t>
  </si>
  <si>
    <t>Recovery of abandoned plant is limited to any abandoned plant recovery authorized by FERC.</t>
  </si>
  <si>
    <t>ADIT is computed using the average of the beginning of the year and the end of the year balances. Electric ADIT only, Excludes ARO-related ADIT.</t>
  </si>
  <si>
    <t>The Formula Rate shall include a credit to rate base for all unfunded reserves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 count (see Note H)).  Each unfunded reserve will be included on lines 42 above. The allocator in Col. (g) will be the same allocator used in the formula for the cost accruals to the account that is recovered under the Formula Rate.  Since reserves can be created by creating an offsetting balance sheet account, rather than through cost accruals, the amount to be deducted from rate base should exclude the portion offset by another balance sheet account.</t>
  </si>
  <si>
    <t>The inputs in Column (f) are the percentage of the unfunded reserve that was created by an offsetting liability. The percentage shown in Column (f) is then equal to the percentage that customers have contributed to the unfunded reserve.</t>
  </si>
  <si>
    <t>Page 2 of 2</t>
  </si>
  <si>
    <t>Calculate using 13 month average balance, except ADIT which is calculated based on the average of the beginning of the year and the end of the year balances</t>
  </si>
  <si>
    <t>Recovery of CWIP in rate base must be approved by FERC.  Lines 29-41 of page 2 provide a reconciliation of the Company's total CWIP to the CWIP allowed in rate base. The annual report filed pursuant to the Protocols will include for each project under construction (i) the CWIP balance eligible for inclusion in rate base; (ii) the CWIP balance ineligible for inclusion in rate base; and (iii) a demonstration that AFUDC is only applied to the CWIP balance that is not included in rate base.  The annual report will also describe the reconciliation prepared on this Attachment.</t>
  </si>
  <si>
    <t>Attachment 7</t>
  </si>
  <si>
    <t>Recovery of a Regulatory Asset is permitted only for pre-commercial and formation expenses, and is subject to FERC approval before the amortization of the Regulatory Asset can be included in rates. Recovery of any other regulatory assets requires authorization from the Commission.</t>
  </si>
  <si>
    <t>Not all unfunded reserves are created only from contributions from customers. Many are created by creating an offsetting liability in whole or in part.  Column (f) ensures only the portion of the unfunded reserve contributed by the customer (and not created by an offsetting liability) is a reduction to rate base.</t>
  </si>
  <si>
    <t>Note B - page 2, column C</t>
  </si>
  <si>
    <t>Amount Allocated, col. c x col. d x col. e x col. f x col. g</t>
  </si>
  <si>
    <t>Attachment 5</t>
  </si>
  <si>
    <t>Return on Rate Base Worksheet</t>
  </si>
  <si>
    <t>RETURN ON RATE BASE ( R )</t>
  </si>
  <si>
    <t>Preferred Dividends (118.29c) (positive number)</t>
  </si>
  <si>
    <t xml:space="preserve">(Sum of Lines 3 through 6)   </t>
  </si>
  <si>
    <t>(Sum of Lines 8 through 10)</t>
  </si>
  <si>
    <t xml:space="preserve">( c ) </t>
  </si>
  <si>
    <t xml:space="preserve">(d) </t>
  </si>
  <si>
    <t xml:space="preserve">( e ) </t>
  </si>
  <si>
    <t>Monthly Balances for Capital Structure</t>
  </si>
  <si>
    <t>Preferred Stock (112.3.c)</t>
  </si>
  <si>
    <t>Undistributed Sub Earnings 216.1 (112.12.c)</t>
  </si>
  <si>
    <t>Accum Other Comp. Income 219 (112.15.c)</t>
  </si>
  <si>
    <t>Preferred Stock balance will reflect the 13 month average of the balances, of which the 1st and 13th are found on page 112 line 3.c in the Form No. 1</t>
  </si>
  <si>
    <t>Common Stock balance will reflect the 13 month average of the balances, of which the 1st and 13th are found on Form 1 page 112 line 16.c less lines 3.c , 12.c, and 15.c</t>
  </si>
  <si>
    <t>=WCLTD</t>
  </si>
  <si>
    <t>=R</t>
  </si>
  <si>
    <t>Proprietary Capital (112.16.c)</t>
  </si>
  <si>
    <t>Attachment 6</t>
  </si>
  <si>
    <t>Interest on True-Up</t>
  </si>
  <si>
    <t>Projected Revenue Requirement (Note A)</t>
  </si>
  <si>
    <t>Less</t>
  </si>
  <si>
    <t>Actual Net Revenue Requirement (Note B)</t>
  </si>
  <si>
    <t>Equals</t>
  </si>
  <si>
    <t>Over (Under) Recovery</t>
  </si>
  <si>
    <t>Interest Rate on Amount of Refunds or Surcharges</t>
  </si>
  <si>
    <t>Over (Under) Recovery Plus Interest</t>
  </si>
  <si>
    <t>Monthly Interest Rate on Attachment 6a</t>
  </si>
  <si>
    <t>Months</t>
  </si>
  <si>
    <t>Calculated Interest</t>
  </si>
  <si>
    <t>Surcharge (Refund) Owed</t>
  </si>
  <si>
    <t>Calculation of Interest</t>
  </si>
  <si>
    <t>Monthly</t>
  </si>
  <si>
    <t>January through December</t>
  </si>
  <si>
    <t>Annual</t>
  </si>
  <si>
    <t>Over (Under) Recovery Plus Interest Amortized and Recovered Over 12 Months</t>
  </si>
  <si>
    <t>Total Amount of True-Up Adjustment</t>
  </si>
  <si>
    <t>Less Over (Under) Recovery</t>
  </si>
  <si>
    <t>Total Interest</t>
  </si>
  <si>
    <t>Amortization</t>
  </si>
  <si>
    <t>This Attachment is used to compute the interest rate to be applied to each year's revenue requirement true-up.</t>
  </si>
  <si>
    <t>Average Rate</t>
  </si>
  <si>
    <t>Monthly Average Rate</t>
  </si>
  <si>
    <t>Note A - Lines 1-17 are the FERC interest rates under section 35.19a of the regulations for the period shown. Line 18 is the average of lines 1-17.</t>
  </si>
  <si>
    <t>Attachment 6a</t>
  </si>
  <si>
    <t>True-Up Interest Rate Calculator</t>
  </si>
  <si>
    <t>Applicable FERC Interest Rate (Note A):</t>
  </si>
  <si>
    <t>Cost of Debt Prior to Issuing Non-Construction Financing</t>
  </si>
  <si>
    <t>Attachment 8</t>
  </si>
  <si>
    <t>If construction debt has not or will not be issued when construction starts, a proxy rate will be used for the cost of debt, which will be supported in the initial section 205 filing. The proxy rate will be entered on line 36 of this attachment.</t>
  </si>
  <si>
    <t>If construction financing has been obtained, the cost of debt prior the issuance of non-construction financing shall be based on the terms of the construction financing and determined below. Up-front fees including origination fees will be amortized and included in the cost of debt.</t>
  </si>
  <si>
    <t>If construction financing is obtained, all rates, fees and monthly debt balances will be subject to true up pursuant to Attachment 9.</t>
  </si>
  <si>
    <t>Any hypothetical amounts in a filed template will be removed and replaced with actual amounts in the first year actual construction loans are borrowed or projected to be borrowed without the need for a section 205 filing to modify the template.</t>
  </si>
  <si>
    <t xml:space="preserve">Calculate rate base using 13 month average balance, except ADIT.  The calculation of ADIT in the annual true-up calculation will use the beginning-of-year and end-of-year balances, and will be performed in accordance with IRS regulation Section 1.167(l)-1(h)(6).  The calculation of ADIT in the annual projection will be performed in accordance with IRS Regulation Section 1.167(l)-1(h)(6). </t>
  </si>
  <si>
    <t>(Sum of Lines 7 through 10)</t>
  </si>
  <si>
    <t>(line 3 divided by line 1, col 3)</t>
  </si>
  <si>
    <t>(line 5 divided by line 1, col 3)</t>
  </si>
  <si>
    <t>(line 7 divided by line 1, col 3)</t>
  </si>
  <si>
    <t>(line 9 divided by line 1, col 3)</t>
  </si>
  <si>
    <t>Sum of lines 4, 6, 8, and 10</t>
  </si>
  <si>
    <t>(line 12 divided by line 2, col 3)</t>
  </si>
  <si>
    <t>(line 14 divided by line 2, col 3)</t>
  </si>
  <si>
    <t>Sum of lines 13 and 15</t>
  </si>
  <si>
    <t>(Page 1, line 11)</t>
  </si>
  <si>
    <t>(Page 1, line 16)</t>
  </si>
  <si>
    <t>1 / (1 - T)</t>
  </si>
  <si>
    <t>Line 7 times Line 10</t>
  </si>
  <si>
    <t>Income Tax Calculation</t>
  </si>
  <si>
    <t>Line 13 times Line 14</t>
  </si>
  <si>
    <t>ITC adjustment</t>
  </si>
  <si>
    <t>Line 13 times Line 16</t>
  </si>
  <si>
    <t>Permanent Differences Tax Adjustment</t>
  </si>
  <si>
    <t>Sum of Lines 17 through 20</t>
  </si>
  <si>
    <t>Line 3</t>
  </si>
  <si>
    <t>Return</t>
  </si>
  <si>
    <t>Income Tax</t>
  </si>
  <si>
    <t>Line 1</t>
  </si>
  <si>
    <t>13-Month Average</t>
  </si>
  <si>
    <t xml:space="preserve">Less Account 216.1 Undistributed Subsidiary Earnings (Line 25 (d))     </t>
  </si>
  <si>
    <t xml:space="preserve">Less Account 219 Accum. Other Comprehensive Income (Line 25 (e))        </t>
  </si>
  <si>
    <t>Proprietary Capital (Line 25 (c))</t>
  </si>
  <si>
    <t>Total Loan Amount ($000)</t>
  </si>
  <si>
    <t>Interest Rate Information</t>
  </si>
  <si>
    <t>Interest rate on Construction Debt for Rate Year - Line 19 (g)</t>
  </si>
  <si>
    <t>Rate Year Debt Fee expense - Line 35 (e)</t>
  </si>
  <si>
    <t>Commitment Fee Rate (%)</t>
  </si>
  <si>
    <t>Projected Average Drawn Rate for Rate Year (%) - Note A</t>
  </si>
  <si>
    <t>Month During Rate Year</t>
  </si>
  <si>
    <t>(c)</t>
  </si>
  <si>
    <t>(e)</t>
  </si>
  <si>
    <t>Principal Drawn ($000)</t>
  </si>
  <si>
    <t>Commitment Fee &amp; Utilization Fee ($000)</t>
  </si>
  <si>
    <t>Interest Expense ($000)</t>
  </si>
  <si>
    <t>Effective Annual Interest Rate (%)</t>
  </si>
  <si>
    <t>Unutilized Loan Balance ($000)</t>
  </si>
  <si>
    <t>Example Fee Calculation - All amounts represent actual rate year expenses.</t>
  </si>
  <si>
    <t xml:space="preserve">Origination Fees           </t>
  </si>
  <si>
    <t>Underwriting Discount</t>
  </si>
  <si>
    <t>Arrangement Fee</t>
  </si>
  <si>
    <t>Upfront Fee</t>
  </si>
  <si>
    <t>Rating Agency Fee</t>
  </si>
  <si>
    <t>Legal Fees</t>
  </si>
  <si>
    <t>Total Fees</t>
  </si>
  <si>
    <t>13 Month Average Debt balance - Line 19 (c)</t>
  </si>
  <si>
    <t>Rate Year cost of fees</t>
  </si>
  <si>
    <t>Proxy Debt rate. Used prior to issuance of construction financing and supported in initial section 205 filing.</t>
  </si>
  <si>
    <t>Projected rate will be Average LIBOR for rate year + spread. Spread will be supported in initial section 205 filing. LIBOR will be updated based on information in the Wall Street Journal as of the 15th day of the month prior to population of this template.</t>
  </si>
  <si>
    <t>LIBOR</t>
  </si>
  <si>
    <t>Spread</t>
  </si>
  <si>
    <t>Rate/Fees</t>
  </si>
  <si>
    <t>Gross Fee Amount ($000)</t>
  </si>
  <si>
    <t>Year Fee Incurred</t>
  </si>
  <si>
    <t>Fee Amortization Period (years)</t>
  </si>
  <si>
    <t>Rate Year Amortized Fee Amount, col. b / col. d</t>
  </si>
  <si>
    <t>Prior Years Accumulated Fee Amortization</t>
  </si>
  <si>
    <t>Unamortized Balance - End of Rate Year</t>
  </si>
  <si>
    <t>Total Interest and Fees</t>
  </si>
  <si>
    <t>True-Up Cost of Debt (Line 3 / Line 17)</t>
  </si>
  <si>
    <t>Attachment 9</t>
  </si>
  <si>
    <t>True-Up - Construction Financing Cost of Debt</t>
  </si>
  <si>
    <t>One time up-front debt fees, including origination fees will be amortized and included in the cost of debt.</t>
  </si>
  <si>
    <t>Attachment 10</t>
  </si>
  <si>
    <t>Depreciation Rates</t>
  </si>
  <si>
    <t>INITIAL PROPOSED TRANSMISSION AND GENERAL PLANT DEPRECIATION RATES</t>
  </si>
  <si>
    <t>GENERAL PLANT</t>
  </si>
  <si>
    <t>Structures &amp; Improvements</t>
  </si>
  <si>
    <t>Station Equipment</t>
  </si>
  <si>
    <t>Towers &amp; Fixtures</t>
  </si>
  <si>
    <t>Poles &amp; Fixtures</t>
  </si>
  <si>
    <t>Office Furniture &amp; Equipment</t>
  </si>
  <si>
    <t>Transportation Equipment</t>
  </si>
  <si>
    <t>Stores Equipment</t>
  </si>
  <si>
    <t>Communication Equipment</t>
  </si>
  <si>
    <t>These depreciation rates will not be changed absent a FERC order.</t>
  </si>
  <si>
    <t>Prior Period Adjustments</t>
  </si>
  <si>
    <t>Calendar Year</t>
  </si>
  <si>
    <t>Description</t>
  </si>
  <si>
    <t>Revenue Impact of Correction</t>
  </si>
  <si>
    <t>Revenue Requirement</t>
  </si>
  <si>
    <t>Filing Name and Date</t>
  </si>
  <si>
    <t>Original Revenue Requirement</t>
  </si>
  <si>
    <t>Description of Correction 1</t>
  </si>
  <si>
    <t>Description of Correction 2</t>
  </si>
  <si>
    <t>Total Corrections</t>
  </si>
  <si>
    <t>Corrected Revenue Requirement</t>
  </si>
  <si>
    <t>Average Monthly FERC Refund Rate</t>
  </si>
  <si>
    <t>Number of Months of Interest</t>
  </si>
  <si>
    <t>Interest on Correction</t>
  </si>
  <si>
    <t>The interest rate on corrections will be the average monthly FERC interest rate for the period from the beginning of the year being corrected through the most recent  month available as of the time the correction is computed and included in an annual filing.</t>
  </si>
  <si>
    <t>The number of months interest due on the correction will be the number of months from the beginning of the year being corrected through June of the year in which the correction will be reflected in rates. In this manner the interest computed will reflect all years prior to when the correction is reflected in rates plus interest on the average unrefunded balance of the correction during the year the correction is reflected in rates.</t>
  </si>
  <si>
    <t>Line 4 + 5</t>
  </si>
  <si>
    <t>Line 7</t>
  </si>
  <si>
    <t>Note A</t>
  </si>
  <si>
    <t>Note B</t>
  </si>
  <si>
    <t>Line 12 x 14 x 15</t>
  </si>
  <si>
    <t>Line 2 + 7</t>
  </si>
  <si>
    <t>Line 12 + 16</t>
  </si>
  <si>
    <t>Attachment 12</t>
  </si>
  <si>
    <t>Revenue Credit Detail</t>
  </si>
  <si>
    <t>Less: Non Transmission</t>
  </si>
  <si>
    <t>Transmission-related</t>
  </si>
  <si>
    <t>Account 454 - Rent from Electric Property</t>
  </si>
  <si>
    <t>Joint pole attachments - telephone</t>
  </si>
  <si>
    <t>Joint pole attachments - cable</t>
  </si>
  <si>
    <t>Underground rentals</t>
  </si>
  <si>
    <t>Transmission tower wireless rentals</t>
  </si>
  <si>
    <t>Other rentals</t>
  </si>
  <si>
    <t>Account 454 Revenue Credit</t>
  </si>
  <si>
    <t>Account 456.1 Other Operating Revenues</t>
  </si>
  <si>
    <t>Over/Under recovery deferral</t>
  </si>
  <si>
    <t>Form 1 300.19.b</t>
  </si>
  <si>
    <t>(Line 8 + line 18)</t>
  </si>
  <si>
    <t>N/A</t>
  </si>
  <si>
    <t>Total Annual Revenue Requirements</t>
  </si>
  <si>
    <t>Production</t>
  </si>
  <si>
    <t>Total True-Up        (G) + (H) + (I)</t>
  </si>
  <si>
    <t>Allocation of Revenue Received                                                            (E, Line 2) x (D)</t>
  </si>
  <si>
    <t xml:space="preserve">Allocated </t>
  </si>
  <si>
    <t>No.</t>
  </si>
  <si>
    <t>Total (W&amp;S Allocator is 1 if lines 7-10 are zero)</t>
  </si>
  <si>
    <t>Page 3, Line 6 - Subtract all EPRI Annual Membership Dues listed in Form 1 at 353.f, all Regulatory Commission Expenses in account 928 itemized at 351.h, and non-safety related advertising included in Account 930.1.</t>
  </si>
  <si>
    <t>GENERAL AND INTANGIBLE (G&amp;I) DEPRECIATION EXPENSE</t>
  </si>
  <si>
    <t>Total G&amp;I Depreciation Expense</t>
  </si>
  <si>
    <t>Page 1 of 5</t>
  </si>
  <si>
    <t>Source</t>
  </si>
  <si>
    <t>(1)</t>
  </si>
  <si>
    <t>(2)</t>
  </si>
  <si>
    <t>(3)</t>
  </si>
  <si>
    <t>(4)</t>
  </si>
  <si>
    <t>(5)</t>
  </si>
  <si>
    <t>Total</t>
  </si>
  <si>
    <t>Allocator</t>
  </si>
  <si>
    <t>TP</t>
  </si>
  <si>
    <r>
      <rPr>
        <sz val="7"/>
        <rFont val="Times New Roman"/>
        <family val="1"/>
      </rPr>
      <t>For the 12 months ended</t>
    </r>
  </si>
  <si>
    <t>Recovery of Regulatory Asset permitted only for pre-commercial and formation expenses as authorized by the Commission. Recovery of any other regulatory assets requires authorization from the Commission. A carrying charge equal to the AFUDC rate will be applied to the Regulatory Asset prior to the rate year when costs are first recovered.</t>
  </si>
  <si>
    <t>Unamortized Abandoned Plant and Amortization of Abandoned Plant will be zero until the Commission accepts or approves recovery of the cost of Abandoned Plant. Utility must submit a Section 205 filing to recover the cost of abandoned plant.</t>
  </si>
  <si>
    <t>DA</t>
  </si>
  <si>
    <t>Line No.</t>
  </si>
  <si>
    <t>Formula Rate - Non-Levelized</t>
  </si>
  <si>
    <t>Line 9</t>
  </si>
  <si>
    <t>Page 2 of 5</t>
  </si>
  <si>
    <t>Company Total</t>
  </si>
  <si>
    <t>Transmission</t>
  </si>
  <si>
    <t>(Col 3 times Col 4)</t>
  </si>
  <si>
    <t>GP=</t>
  </si>
  <si>
    <t>219.20-24.c for end of year, records for other months</t>
  </si>
  <si>
    <t>NP=</t>
  </si>
  <si>
    <t>NP</t>
  </si>
  <si>
    <t>GP</t>
  </si>
  <si>
    <t>Page 3 of 5</t>
  </si>
  <si>
    <t>O&amp;M</t>
  </si>
  <si>
    <t>321.112.b</t>
  </si>
  <si>
    <t>PLANT RELATED</t>
  </si>
  <si>
    <t>Page 4 of 5</t>
  </si>
  <si>
    <t>SUPPORTING CALCULATIONS AND NOTES</t>
  </si>
  <si>
    <t>TRANSMISSION PLANT INCLUDED IN ISO RATES</t>
  </si>
  <si>
    <t>(Note S)</t>
  </si>
  <si>
    <t>(Note P)</t>
  </si>
  <si>
    <t xml:space="preserve">TP = </t>
  </si>
  <si>
    <t>$</t>
  </si>
  <si>
    <t>A</t>
  </si>
  <si>
    <t>Allocation</t>
  </si>
  <si>
    <t>=</t>
  </si>
  <si>
    <t>WS</t>
  </si>
  <si>
    <t>W&amp;S Allocator</t>
  </si>
  <si>
    <t>($ / Allocation)</t>
  </si>
  <si>
    <t>Weighted</t>
  </si>
  <si>
    <t>%</t>
  </si>
  <si>
    <t>WCLTD</t>
  </si>
  <si>
    <t>R</t>
  </si>
  <si>
    <t>Cost</t>
  </si>
  <si>
    <t>Page 5 of 5</t>
  </si>
  <si>
    <t>B</t>
  </si>
  <si>
    <t>Company will not have any grandfathered agreements. Therefore, this line shall remain zero.</t>
  </si>
  <si>
    <t>Plant In Service, Accumulated Depreciation, and Depreciation Expenses shall exclude Asset Retirement Obligation amounts.</t>
  </si>
  <si>
    <t>C</t>
  </si>
  <si>
    <t>D</t>
  </si>
  <si>
    <t>Identified in FERC Form 1, or Company records if not so indicated on the FERC Form 1, as being transmission related.</t>
  </si>
  <si>
    <t>Page 3, Line 8-Add back Regulatory Commission Expenses directly related to transmission service, ISO filings, or transmission siting itemized at 351.h.</t>
  </si>
  <si>
    <t>E</t>
  </si>
  <si>
    <t>F</t>
  </si>
  <si>
    <t>G</t>
  </si>
  <si>
    <t>H</t>
  </si>
  <si>
    <t>I</t>
  </si>
  <si>
    <t>J</t>
  </si>
  <si>
    <t>K</t>
  </si>
  <si>
    <t>M</t>
  </si>
  <si>
    <t>N</t>
  </si>
  <si>
    <t>O</t>
  </si>
  <si>
    <t>Removes transmission plant determined by Commission order to be state-jurisdictional according to the seven-factor test (until Form 1 balances are adjusted to reflect application of seven-factor test).</t>
  </si>
  <si>
    <t>P</t>
  </si>
  <si>
    <t>Q</t>
  </si>
  <si>
    <t>Removes dollar amount of transmission plant to be included in the development of OATT ancillary services rates and generation step-up facilities, which are deemed to be included in OATT ancillary services. For these purposes, generation step-up facilities are those facilities at a generator substation on which there is no through-flow when the generator is shut down.</t>
  </si>
  <si>
    <t>Includes only income related to transmission facilities, such as pole attachments, rentals and special use from general ledger.</t>
  </si>
  <si>
    <t>Add back any lease expense of transmission assets used to provide service under this tariff included in account 565. Amount to be obtained from company books and records.</t>
  </si>
  <si>
    <t>S</t>
  </si>
  <si>
    <t>T</t>
  </si>
  <si>
    <t>U</t>
  </si>
  <si>
    <t>V</t>
  </si>
  <si>
    <t>Inputs Required:</t>
  </si>
  <si>
    <t xml:space="preserve">FIT = </t>
  </si>
  <si>
    <t xml:space="preserve">SIT = </t>
  </si>
  <si>
    <t xml:space="preserve">p = </t>
  </si>
  <si>
    <t>Page 1 of 3</t>
  </si>
  <si>
    <t>Project Revenue Requirement Worksheet</t>
  </si>
  <si>
    <t>Attachment 1</t>
  </si>
  <si>
    <t>Line 
No.</t>
  </si>
  <si>
    <t>Gross Transmission Plant plus CWIP</t>
  </si>
  <si>
    <t>Net Transmission Plant plus CWIP and Abandoned Plant</t>
  </si>
  <si>
    <t>O&amp;M EXPENSE</t>
  </si>
  <si>
    <t>Total O&amp;M Allocated to Transmission</t>
  </si>
  <si>
    <t>Annual Allocation Factor for O&amp;M</t>
  </si>
  <si>
    <t>Total Other Taxes</t>
  </si>
  <si>
    <t>TAXES OTHER THAN INCOME TAXES</t>
  </si>
  <si>
    <t>Annual Allocation Factor for Other Taxes</t>
  </si>
  <si>
    <t>Less Revenue Credits</t>
  </si>
  <si>
    <t>Annual Allocation Factor for Revenue Credits</t>
  </si>
  <si>
    <t>Annual Allocation Factor for Expense</t>
  </si>
  <si>
    <t xml:space="preserve">INCOME TAXES </t>
  </si>
  <si>
    <t>Total Income Taxes</t>
  </si>
  <si>
    <t>Annual Allocation Factor for Income Taxes</t>
  </si>
  <si>
    <t>RETURN</t>
  </si>
  <si>
    <t>Return on Rate Base</t>
  </si>
  <si>
    <t>Annual Allocation Factor for Return on Rate Base</t>
  </si>
  <si>
    <t>Annual Allocation Factor for Return</t>
  </si>
  <si>
    <t>Any hypothetical amounts or project names in a filed template will be removed and replaced with actual amounts in the first year actual values are available without the need for a section 205 filing to modify the template.</t>
  </si>
  <si>
    <t>(6)</t>
  </si>
  <si>
    <t>(7)</t>
  </si>
  <si>
    <t>(8)</t>
  </si>
  <si>
    <t>Project Name</t>
  </si>
  <si>
    <t>Project Gross Plant</t>
  </si>
  <si>
    <t>Annual Expense Charge</t>
  </si>
  <si>
    <t>Project Net Plant</t>
  </si>
  <si>
    <t>Annual Return Charge</t>
  </si>
  <si>
    <t>(Note D)</t>
  </si>
  <si>
    <t>321.97.b less line 14</t>
  </si>
  <si>
    <t>Land Rights</t>
  </si>
  <si>
    <t>Computer Software</t>
  </si>
  <si>
    <t>An over or under collection will be recovered pro rata over year collected, held for one year and returned pro rata over next year</t>
  </si>
  <si>
    <t>TRANSMISSION PLANT</t>
  </si>
  <si>
    <t>-</t>
  </si>
  <si>
    <t>Attachment 12, Line 8, Col. C (Note U)</t>
  </si>
  <si>
    <t>Attachment 12, Line 18, Col. C (Note A)</t>
  </si>
  <si>
    <t xml:space="preserve">Less Preferred Stock (Line 9) </t>
  </si>
  <si>
    <t>351.h (Note I)</t>
  </si>
  <si>
    <t>263.i</t>
  </si>
  <si>
    <t>266.8f (enter negative) (Note D)</t>
  </si>
  <si>
    <t>(Note I)</t>
  </si>
  <si>
    <t>(Sum Col. 14 &amp; 15)</t>
  </si>
  <si>
    <t>Sum of Lines 23 and 24</t>
  </si>
  <si>
    <t>Line 22 less Line 25</t>
  </si>
  <si>
    <t>Line 26 divided by Line 27</t>
  </si>
  <si>
    <t>From the Attachment 1, lines 1a through 6, col. 16 from the template in which the true-up year revenue requirement was initially projected.</t>
  </si>
  <si>
    <t>From True-Up revenue requirement template Attachment 1, lines 1a through 6, col. 14.</t>
  </si>
  <si>
    <t>Long-term interest will exclude any short-term interest included in FERC Account 430, Interest on Debt to Associated Companies</t>
  </si>
  <si>
    <t>Long Term Interest (117, sum of 62.c through 67.c) (Note D)</t>
  </si>
  <si>
    <t>Total Cost of Debt - Sum of Lines 1 and 2</t>
  </si>
  <si>
    <t xml:space="preserve">   Total Issuance Expense / Origination Fees - Sum of Lines 20-25</t>
  </si>
  <si>
    <t>214.47.d for end of year, records for other months</t>
  </si>
  <si>
    <t>Balance of Account 255 will be reduced by prior flow throughs and excluded if the utility chooses to utilize amortization of tax credits against taxable income.</t>
  </si>
  <si>
    <t>Account No. 255 Accumulated Deferred Investment Credit (Note I)</t>
  </si>
  <si>
    <t xml:space="preserve">Less Transmission plant excluded from ISO rates
</t>
  </si>
  <si>
    <t>Less Transmission plant included in OATT Ancillary Service rates</t>
  </si>
  <si>
    <t>(b.i)</t>
  </si>
  <si>
    <t>(b.ii)</t>
  </si>
  <si>
    <t xml:space="preserve">FERC balance sheet account where reserves are recorded </t>
  </si>
  <si>
    <t>FERC income statement account where expenses are recorded</t>
  </si>
  <si>
    <t>Total Annual Amount Due from / (to) Customers</t>
  </si>
  <si>
    <t>Corporations</t>
  </si>
  <si>
    <t>Individuals</t>
  </si>
  <si>
    <t>Funds</t>
  </si>
  <si>
    <t>Mutual</t>
  </si>
  <si>
    <t>Pensions, IRAs</t>
  </si>
  <si>
    <t>Keogh Plans</t>
  </si>
  <si>
    <t>UBTI</t>
  </si>
  <si>
    <t>Entities</t>
  </si>
  <si>
    <t>Subchapter C</t>
  </si>
  <si>
    <t>Average</t>
  </si>
  <si>
    <t xml:space="preserve">Weighted Average Federal Income Tax Rate </t>
  </si>
  <si>
    <t xml:space="preserve">Weighted </t>
  </si>
  <si>
    <t>Line 1 x Line 2</t>
  </si>
  <si>
    <t xml:space="preserve">Weighted Average </t>
  </si>
  <si>
    <t/>
  </si>
  <si>
    <t>Sum of Line 3, Col. (c)-(h)</t>
  </si>
  <si>
    <t>Line 5 x Line 6</t>
  </si>
  <si>
    <t>Sum of Line 7, Col. (c)-(h)</t>
  </si>
  <si>
    <t>Allocated Income Percentage</t>
  </si>
  <si>
    <t>T=1 - {[(1 - SIT) * (1 - FIT)] / (1 - SIT * FIT * p)}</t>
  </si>
  <si>
    <t>Weighted Average State Income Tax Rate</t>
  </si>
  <si>
    <t>(Percent of federal income tax deductible for state purposes)</t>
  </si>
  <si>
    <t>Weighted Average Federal and State Income Tax Rates</t>
  </si>
  <si>
    <t>Weighted Marginal Federal Income Tax Rate</t>
  </si>
  <si>
    <t>Weighted Marginal State Income Tax Rate</t>
  </si>
  <si>
    <t>All 454 and 456.1 revenues will be detailed from Company books and records or FERC Form 1, and additional rows added if necessary.  Non-transmission-related amounts will be deducted to determine transmission-related amounts.</t>
  </si>
  <si>
    <t>Total Interest on True-Up - Attachment 6</t>
  </si>
  <si>
    <t>Non-Taxpaying</t>
  </si>
  <si>
    <t>T=1 - {[(1 - SIT) * (1 - FIT)] / (1 - SIT * FIT * p)} =</t>
  </si>
  <si>
    <t>(Weighted Average Federal Income Tax Rate (Attachment 7, line 4, col. (i))</t>
  </si>
  <si>
    <t>(Weighted Average State Income Tax Rate (Attachment 7, line 8, col. (i))</t>
  </si>
  <si>
    <t>This percentage is developed based on the distributive income allocated to each category of partners rather than their respective ownership percentages.</t>
  </si>
  <si>
    <t>Rate Formula Template</t>
  </si>
  <si>
    <t>DesertLink, LLC</t>
  </si>
  <si>
    <t>Formula Rate Index</t>
  </si>
  <si>
    <t>The Tax Effect of Permanent Differences captures the differences in the income taxes due under the Federal and State calculations and the income taxes calculated in Appendix III that are not the result of a timing difference.</t>
  </si>
  <si>
    <t>Gross Transmission Plant is that identified on page 2 line 2 of Appendix III inclusive of any CWIP or unamortized abandoned plant included in rate base when authorized by FERC order.</t>
  </si>
  <si>
    <t>Net Plant is that identified on page 2 line 14 of Appendix III inclusive of any CWIP or unamortized Abandoned Plant included in rate base when authorized by FERC order less any prefunded AFUDC, if applicable.</t>
  </si>
  <si>
    <t>Project Depreciation Expense is the actual value booked for the project (excluding General and Intangible depreciation) at Appendix III, page 3, line 19, plus amortization of Abandoned Plant at Appendix III, page 3, line 21.</t>
  </si>
  <si>
    <t>To be completed in conjunction with Appendix III.</t>
  </si>
  <si>
    <t>Appendix III, Page, Line, Col.</t>
  </si>
  <si>
    <t>Appendix III, Page 2, Line 35, Col.5</t>
  </si>
  <si>
    <t xml:space="preserve">(Notes Q &amp; R from Appendix III) </t>
  </si>
  <si>
    <t>(Notes Q, R, &amp; T from Appendix III)</t>
  </si>
  <si>
    <t>FIT, SIT &amp; p are as given in Appendix III footnote N.</t>
  </si>
  <si>
    <t>Appendix III, Page 3, Line 39</t>
  </si>
  <si>
    <t>Appendix III, Page 3, Line 40</t>
  </si>
  <si>
    <t>Appendix III, Page 3, Line 41</t>
  </si>
  <si>
    <t>(Appendix III, page 3, line 48, col 5)</t>
  </si>
  <si>
    <t>(Appendix III, page 3, line 46, col 5)</t>
  </si>
  <si>
    <t>Remaining Appendix III</t>
  </si>
  <si>
    <t>Line 25 (a), Note A and Appendix III Note Q</t>
  </si>
  <si>
    <t>Line 25 (b), Note B and Appendix III Note Q</t>
  </si>
  <si>
    <t>Line 7, Note C  and Appendix III Notes Q and T</t>
  </si>
  <si>
    <t>Note A - Projected ATRR for the true-up year from Page 1, Line 1 of Projection Appendix III minus Line 6 of Projection Appendix III.</t>
  </si>
  <si>
    <t>Note B - Actual Net ATRR for the true-up year from Page 1, Line 9 of True-Up Appendix III.</t>
  </si>
  <si>
    <t>This Attachment 8 is to be utilized to determine the cost of debt prior to issuing non-construction financing.  Once non-construction financing is issued the cost of debt shall be determined using the methodology described in Note Q on Appendix III.</t>
  </si>
  <si>
    <t>This Attachment 9 is to be utilized only in the event construction financing has been obtained to compute the actual cost of debt to be included in the return on rate base calculation for the true-up each year prior to the issuance of non-construction financing. Once non-construction financing has been obtained the cost of debt shall be determined using the methodology described in Note Q on Appendix III.</t>
  </si>
  <si>
    <t>Worksheet Name</t>
  </si>
  <si>
    <t>Table of Contents</t>
  </si>
  <si>
    <t>Formula Rate Template</t>
  </si>
  <si>
    <t>6A</t>
  </si>
  <si>
    <t>1 / (1 - T), T from Line 35</t>
  </si>
  <si>
    <t>1 / (1 - T)  = (from line 35)</t>
  </si>
  <si>
    <t>(Sum of Lines 14 through 15) Ties to 321.97b</t>
  </si>
  <si>
    <t>The revenues credited on page 1, lines 2-6, shall include only the amounts received by DesertLink for service rendered using facilities for which recovery is provided under this tariff. They do not include revenues associated with FERC annual charges, gross receipts taxes, or facilities not included in this template (e.g., direct assignment facilities and GSUs) which are not recovered under this Rate Formula Template.</t>
  </si>
  <si>
    <t xml:space="preserve">For each Rate Year, DesertLink will develop a schedule calculating the weighted average federal income tax rate for each category of partners. </t>
  </si>
  <si>
    <t xml:space="preserve">For each Rate Year, DesertLink will develop a schedule calculating the weighted average state income tax rate for each category of partners. </t>
  </si>
  <si>
    <t>The cost of debt will be determined based on the financing in place during each stage of project development. Before debt is obtained, a proxy interest rate which will be supported in the original Section 205 filing will be used. This rate is provided on Attachment 8 line 36. If construction debt (wherein principal is drawn down over time) is issued, the rate plus an amortization of fees projected to be incurred on the construction debt during the rate year will be the cost of debt. This construction debt rate (inclusive of fees) will be reset and trued-up every year using the method on Attachment 9 for multi-year construction projects. Once non-construction debt is obtained, the actual interest rate and fees on the debt in place at the end of the year such non-construction debt is obtained will become the cost of debt. In the first full year after non-construction debt is obtained, the cost of debt will be the actual cost of debt determined using the method on Attachment 5. 
A hypothetical capital structure of 50% Equity and 50% debt will be used until the first transmission asset is placed in service, or until otherwise authorized by the Commission.  After the facilities are placed in service, the lesser of a 50% equity hypothetical capital structure or the actual capital structure (with respect to equity) will be used.</t>
  </si>
  <si>
    <t>Appendix III, p 2, line 2, col 5 plus line 25, col 5 (Note A)</t>
  </si>
  <si>
    <t>Appendix III, p 2, line 14, col 5 plus line 25 &amp; 27, col 5 (Note B)</t>
  </si>
  <si>
    <t>Appendix III, p 3, line 17, col 5</t>
  </si>
  <si>
    <t>Appendix III, p 3, line 20, col 5 (Note C)</t>
  </si>
  <si>
    <t>Appendix III, p 3, line 32, col 5</t>
  </si>
  <si>
    <t>Appendix III, p 1, line 6 col 5</t>
  </si>
  <si>
    <t>Appendix III, p 3, line 46, col 5</t>
  </si>
  <si>
    <t>Appendix III, p 3, line 48, col 5</t>
  </si>
  <si>
    <t>This worksheet is used to compute project specific revenue requirements for any projects for which such calculation is required by CAISO. Other projects which comprise the remaining revenue requirement on Appendix III will not be entered on this schedule.</t>
  </si>
  <si>
    <t>CAISO Category</t>
  </si>
  <si>
    <t>Identifier</t>
  </si>
  <si>
    <t>CAISO NITS</t>
  </si>
  <si>
    <t>CAISO Point to Point</t>
  </si>
  <si>
    <t>Other Transmission Service Revenues</t>
  </si>
  <si>
    <t>Taken directly from DesertLink affiliate Nevada Power Company for property in same FERC accounts, other than Accounts 301.0 and 302.0.</t>
  </si>
  <si>
    <t>Attachment No</t>
  </si>
  <si>
    <t>Attachments:</t>
  </si>
  <si>
    <t>Underground Conduit</t>
  </si>
  <si>
    <t>Underground Conduit  &amp; Devices</t>
  </si>
  <si>
    <t>CAISO Identification</t>
  </si>
  <si>
    <t>Attachment 3, Line 9, Col. J</t>
  </si>
  <si>
    <t>Long Term Interest and Fees (117, sum of 62.c through 67.c) -- Notes A and B</t>
  </si>
  <si>
    <t>Line of Credit Fees (68.c) -- Note C</t>
  </si>
  <si>
    <t>Line of credit fees will include only those related to long-term debt and not for short-term debt.</t>
  </si>
  <si>
    <t>Long-term interest will exclude any short-term interest included in FERC Account 430, Interest on Debt to Associated Companies.</t>
  </si>
  <si>
    <t>13 Month Average Long-Term Debt - Notes A and D</t>
  </si>
  <si>
    <t>(Line 15 - line 16 - line 17)</t>
  </si>
  <si>
    <t>Long Term debt balance will reflect the 13 month average of the balances, of which the 1st and 13th are found on page 112, line 24, columns d and c, respectively, in the Form No. 1; the cost is calculated by dividing line 1 by the Long Term Debt balance on line 8.</t>
  </si>
  <si>
    <t>General and Intangible Depreciation and Amortization Expense includes all expenses (except depreciation and armortization of G&amp;I Asset Retirement Obligations) not directly associated with a project, which is entered on page 3 , column 9.</t>
  </si>
  <si>
    <t>219.25.c less ARO for end of year, records for other months</t>
  </si>
  <si>
    <t>219.28.c &amp; 200.21.c less ARO for end of year, records for other months</t>
  </si>
  <si>
    <t>Long-term debt will exclude any short-term debt included in FERC Account 233, Notes Payable to Associated Companies.</t>
  </si>
  <si>
    <t>207.58.g less 207.57.g for end of year, records for other months</t>
  </si>
  <si>
    <t>205.5.g &amp; 207.99.g less 207.98.g for end of year, records for other months</t>
  </si>
  <si>
    <t>(Page 4, Line 20)</t>
  </si>
  <si>
    <t>(Page 4, Line 21)</t>
  </si>
  <si>
    <t>(Page 2, Line 35 times Page 4, Line 18)</t>
  </si>
  <si>
    <t>(Sum of Lines 1, 4, 10, 12, and 16 less Sum of Lines 2, 3, and 5 through 8)</t>
  </si>
  <si>
    <t>(Sum of Lines 19 through 21)</t>
  </si>
  <si>
    <t>( Sum of Lines 25 through 31)</t>
  </si>
  <si>
    <t>(Line 35 times Line 48)</t>
  </si>
  <si>
    <t>(Line 38 times Line 39)</t>
  </si>
  <si>
    <t>(Line 38 times Line 41)</t>
  </si>
  <si>
    <t>( Sum of Lines  17, 22, 32, 46, and 48)</t>
  </si>
  <si>
    <t>Annual Allocation Factor for G&amp;I Depreciation Expense</t>
  </si>
  <si>
    <t>The rate of return on common equity ("ROE") will be supported in the original Section 205 filing and shall, at no time during the life of the Project, be higher than 9.8%, including adders.  No change in ROE may be made absent a filing with FERC.</t>
  </si>
  <si>
    <t>The Tax Effect of Permanent Differences captures the differences in the income taxes due under the Federal and State calculations and the income taxes calculated in Appendix III that are not the result of a timing difference. Tax Effect equals Permanent Differences multiplied by T.</t>
  </si>
  <si>
    <t>Contributions in Aid of Construction</t>
  </si>
  <si>
    <t>100 Basis Point Incentive Return</t>
  </si>
  <si>
    <t>100 Basis Point Incentive Return multiplied by Rate Base (line 1 * line 6)</t>
  </si>
  <si>
    <t>Cost = Appendix III, Page 4, Line 17, plus 100 bp</t>
  </si>
  <si>
    <t>Return and Income Taxes with 100 basis point increase in ROE</t>
  </si>
  <si>
    <t>Return and Income Taxes without 100 basis point increase in ROE</t>
  </si>
  <si>
    <t>Incremental Return and Income Taxes for 100 basis point increase in ROE</t>
  </si>
  <si>
    <t>Incremental Return and Income Taxes for 100 basis point increase in ROE divided by Rate Base</t>
  </si>
  <si>
    <t>In the event a Contribution in Aid of Construction (CIAC) is made for a transmission facility, the transmission depreciation rates above will be weighted based on the relative amount of underlying plant booked to the accounts shown in lines 4-12 above, and the resultant weighted average depreciation rate will be used to amortize the CIAC.   The CIAC depreciation rate for each facility will be determined at the time the plant is placed into service, and will not change  without FERC approval.</t>
  </si>
  <si>
    <t>(Attachment 2, Line 28 Incentive Return * Col. 6 * Col. 11/100)</t>
  </si>
  <si>
    <t>The 100 basis point increase in ROE is used only to determine the increase in return and income taxes associated with a 100 basis point increase in ROE and does not reflect what incentives the Commission may approve for a specific transmission project. The overall ROE inclusive of incentives is subject to the limitations noted in Appendix III, Note T.  Any ROE actual incentive must be approved by the Commission.</t>
  </si>
  <si>
    <r>
      <rPr>
        <sz val="9"/>
        <rFont val="Times New Roman"/>
        <family val="1"/>
      </rPr>
      <t>Utilizing FERC Form 1 Data</t>
    </r>
  </si>
  <si>
    <r>
      <rPr>
        <sz val="9"/>
        <rFont val="Times New Roman"/>
        <family val="1"/>
      </rPr>
      <t>For the 12 months ended</t>
    </r>
  </si>
  <si>
    <r>
      <rPr>
        <sz val="9"/>
        <rFont val="Times New Roman"/>
        <family val="1"/>
      </rPr>
      <t>GROSS REVENUE REQUIREMENT, without incentives</t>
    </r>
  </si>
  <si>
    <r>
      <rPr>
        <sz val="9"/>
        <rFont val="Times New Roman"/>
        <family val="1"/>
      </rPr>
      <t>(Page 3, Line 49)</t>
    </r>
  </si>
  <si>
    <r>
      <rPr>
        <sz val="9"/>
        <rFont val="Times New Roman"/>
        <family val="1"/>
      </rPr>
      <t>REVENUE CREDITS</t>
    </r>
  </si>
  <si>
    <r>
      <rPr>
        <sz val="9"/>
        <rFont val="Times New Roman"/>
        <family val="1"/>
      </rPr>
      <t>(Note A)</t>
    </r>
  </si>
  <si>
    <r>
      <rPr>
        <sz val="9"/>
        <rFont val="Times New Roman"/>
        <family val="1"/>
      </rPr>
      <t>Account No. 454</t>
    </r>
  </si>
  <si>
    <r>
      <rPr>
        <sz val="9"/>
        <rFont val="Times New Roman"/>
        <family val="1"/>
      </rPr>
      <t>Account No. 456.1</t>
    </r>
  </si>
  <si>
    <r>
      <rPr>
        <sz val="9"/>
        <rFont val="Times New Roman"/>
        <family val="1"/>
      </rPr>
      <t>Revenues from Grandfathered Interzonal Transactions</t>
    </r>
  </si>
  <si>
    <r>
      <rPr>
        <sz val="9"/>
        <rFont val="Times New Roman"/>
        <family val="1"/>
      </rPr>
      <t>(Note B)</t>
    </r>
  </si>
  <si>
    <r>
      <rPr>
        <sz val="9"/>
        <rFont val="Times New Roman"/>
        <family val="1"/>
      </rPr>
      <t>Revenues from service provided by the ISO at a discount</t>
    </r>
  </si>
  <si>
    <r>
      <rPr>
        <sz val="9"/>
        <rFont val="Times New Roman"/>
        <family val="1"/>
      </rPr>
      <t>TOTAL REVENUE CREDITS</t>
    </r>
  </si>
  <si>
    <r>
      <rPr>
        <sz val="9"/>
        <rFont val="Times New Roman"/>
        <family val="1"/>
      </rPr>
      <t>(Sum of Lines 2 through 5)</t>
    </r>
  </si>
  <si>
    <r>
      <rPr>
        <sz val="9"/>
        <rFont val="Times New Roman"/>
        <family val="1"/>
      </rPr>
      <t>Prior Period Adjustments</t>
    </r>
  </si>
  <si>
    <r>
      <rPr>
        <sz val="9"/>
        <rFont val="Times New Roman"/>
        <family val="1"/>
      </rPr>
      <t>Attachment 11, Line 18, Col. B</t>
    </r>
  </si>
  <si>
    <r>
      <rPr>
        <sz val="9"/>
        <rFont val="Times New Roman"/>
        <family val="1"/>
      </rPr>
      <t>True-up Adjustment with Interest</t>
    </r>
  </si>
  <si>
    <r>
      <rPr>
        <sz val="9"/>
        <rFont val="Times New Roman"/>
        <family val="1"/>
      </rPr>
      <t>NET ANNUAL TRANSMISSION REVENUE REQUIREMENT</t>
    </r>
  </si>
  <si>
    <r>
      <rPr>
        <sz val="9"/>
        <rFont val="Times New Roman"/>
        <family val="1"/>
      </rPr>
      <t>(Line 1 less Line 6 plus Lines 7 and 8)</t>
    </r>
  </si>
  <si>
    <r>
      <rPr>
        <b/>
        <sz val="9"/>
        <rFont val="Times New Roman"/>
        <family val="1"/>
      </rPr>
      <t>RATE BASE: (Note R)</t>
    </r>
  </si>
  <si>
    <r>
      <rPr>
        <sz val="9"/>
        <rFont val="Times New Roman"/>
        <family val="1"/>
      </rPr>
      <t>GROSS PLANT IN SERVICE</t>
    </r>
  </si>
  <si>
    <r>
      <rPr>
        <sz val="9"/>
        <rFont val="Times New Roman"/>
        <family val="1"/>
      </rPr>
      <t>Note C</t>
    </r>
  </si>
  <si>
    <r>
      <rPr>
        <sz val="9"/>
        <rFont val="Times New Roman"/>
        <family val="1"/>
      </rPr>
      <t>Production</t>
    </r>
  </si>
  <si>
    <r>
      <rPr>
        <sz val="9"/>
        <rFont val="Times New Roman"/>
        <family val="1"/>
      </rPr>
      <t>205.46.g for end of year, records for other months</t>
    </r>
  </si>
  <si>
    <r>
      <rPr>
        <sz val="9"/>
        <rFont val="Times New Roman"/>
        <family val="1"/>
      </rPr>
      <t>Transmission</t>
    </r>
  </si>
  <si>
    <r>
      <rPr>
        <sz val="9"/>
        <rFont val="Times New Roman"/>
        <family val="1"/>
      </rPr>
      <t>Attachment 4, Line 14, Col. (b)</t>
    </r>
  </si>
  <si>
    <r>
      <rPr>
        <sz val="9"/>
        <rFont val="Times New Roman"/>
        <family val="1"/>
      </rPr>
      <t>Distribution</t>
    </r>
  </si>
  <si>
    <r>
      <rPr>
        <sz val="9"/>
        <rFont val="Times New Roman"/>
        <family val="1"/>
      </rPr>
      <t>207.75.g for end of year, records for other months</t>
    </r>
  </si>
  <si>
    <r>
      <rPr>
        <sz val="9"/>
        <rFont val="Times New Roman"/>
        <family val="1"/>
      </rPr>
      <t>General &amp; Intangible</t>
    </r>
  </si>
  <si>
    <r>
      <rPr>
        <sz val="9"/>
        <rFont val="Times New Roman"/>
        <family val="1"/>
      </rPr>
      <t>Attachment 4, Line 14, Col. (c)</t>
    </r>
  </si>
  <si>
    <r>
      <rPr>
        <sz val="9"/>
        <rFont val="Times New Roman"/>
        <family val="1"/>
      </rPr>
      <t>TOTAL GROSS PLANT</t>
    </r>
  </si>
  <si>
    <r>
      <rPr>
        <sz val="9"/>
        <rFont val="Times New Roman"/>
        <family val="1"/>
      </rPr>
      <t>(Sum of Lines 1 through 4)</t>
    </r>
  </si>
  <si>
    <r>
      <rPr>
        <sz val="9"/>
        <rFont val="Times New Roman"/>
        <family val="1"/>
      </rPr>
      <t>ACCUMULATED DEPRECIATION</t>
    </r>
  </si>
  <si>
    <r>
      <rPr>
        <sz val="9"/>
        <rFont val="Times New Roman"/>
        <family val="1"/>
      </rPr>
      <t>Attachment 4, Line 14, Col. (h)</t>
    </r>
  </si>
  <si>
    <r>
      <rPr>
        <sz val="9"/>
        <rFont val="Times New Roman"/>
        <family val="1"/>
      </rPr>
      <t>219.26.c for end of year, records for other months</t>
    </r>
  </si>
  <si>
    <r>
      <rPr>
        <sz val="9"/>
        <rFont val="Times New Roman"/>
        <family val="1"/>
      </rPr>
      <t>Attachment 4, Line 14, Col. (i)</t>
    </r>
  </si>
  <si>
    <r>
      <rPr>
        <sz val="9"/>
        <rFont val="Times New Roman"/>
        <family val="1"/>
      </rPr>
      <t>TOTAL ACCUM. DEPRECIATION</t>
    </r>
  </si>
  <si>
    <r>
      <rPr>
        <sz val="9"/>
        <rFont val="Times New Roman"/>
        <family val="1"/>
      </rPr>
      <t>(Sum of Lines 7 through 10)</t>
    </r>
  </si>
  <si>
    <r>
      <rPr>
        <sz val="9"/>
        <rFont val="Times New Roman"/>
        <family val="1"/>
      </rPr>
      <t>NET PLANT IN SERVICE</t>
    </r>
  </si>
  <si>
    <r>
      <rPr>
        <sz val="9"/>
        <rFont val="Times New Roman"/>
        <family val="1"/>
      </rPr>
      <t>(Line 1 - Line 7)</t>
    </r>
  </si>
  <si>
    <r>
      <rPr>
        <sz val="9"/>
        <rFont val="Times New Roman"/>
        <family val="1"/>
      </rPr>
      <t>(Line 2 - Line 8)</t>
    </r>
  </si>
  <si>
    <r>
      <rPr>
        <sz val="9"/>
        <rFont val="Times New Roman"/>
        <family val="1"/>
      </rPr>
      <t>(Line 3 - Line 9)</t>
    </r>
  </si>
  <si>
    <r>
      <rPr>
        <sz val="9"/>
        <rFont val="Times New Roman"/>
        <family val="1"/>
      </rPr>
      <t>(Line 4 - Line 10)</t>
    </r>
  </si>
  <si>
    <r>
      <rPr>
        <sz val="9"/>
        <rFont val="Times New Roman"/>
        <family val="1"/>
      </rPr>
      <t>TOTAL NET PLANT</t>
    </r>
  </si>
  <si>
    <r>
      <rPr>
        <sz val="9"/>
        <rFont val="Times New Roman"/>
        <family val="1"/>
      </rPr>
      <t>( Sum of Lines 13 through 16)</t>
    </r>
  </si>
  <si>
    <r>
      <rPr>
        <sz val="9"/>
        <rFont val="Times New Roman"/>
        <family val="1"/>
      </rPr>
      <t>ADJUSTMENTS TO RATE BASE</t>
    </r>
  </si>
  <si>
    <r>
      <rPr>
        <sz val="9"/>
        <rFont val="Times New Roman"/>
        <family val="1"/>
      </rPr>
      <t>Account No. 281 (enter negative)</t>
    </r>
  </si>
  <si>
    <r>
      <rPr>
        <sz val="9"/>
        <rFont val="Times New Roman"/>
        <family val="1"/>
      </rPr>
      <t>Attachment 4, Line 28, Col. (d) (Note D)</t>
    </r>
  </si>
  <si>
    <r>
      <rPr>
        <sz val="9"/>
        <rFont val="Times New Roman"/>
        <family val="1"/>
      </rPr>
      <t>Account No. 282 (enter negative)</t>
    </r>
  </si>
  <si>
    <r>
      <rPr>
        <sz val="9"/>
        <rFont val="Times New Roman"/>
        <family val="1"/>
      </rPr>
      <t>Attachment 4, Line 28, Col. (e) (Note D)</t>
    </r>
  </si>
  <si>
    <r>
      <rPr>
        <sz val="9"/>
        <rFont val="Times New Roman"/>
        <family val="1"/>
      </rPr>
      <t>Account No. 283 (enter negative)</t>
    </r>
  </si>
  <si>
    <r>
      <rPr>
        <sz val="9"/>
        <rFont val="Times New Roman"/>
        <family val="1"/>
      </rPr>
      <t>Attachment 4, Line 28, Col. (f) (Note D)</t>
    </r>
  </si>
  <si>
    <r>
      <rPr>
        <sz val="9"/>
        <rFont val="Times New Roman"/>
        <family val="1"/>
      </rPr>
      <t>Account No. 190</t>
    </r>
  </si>
  <si>
    <r>
      <rPr>
        <sz val="9"/>
        <rFont val="Times New Roman"/>
        <family val="1"/>
      </rPr>
      <t>Attachment 4, Line 28, Col. (g) (Note D)</t>
    </r>
  </si>
  <si>
    <r>
      <rPr>
        <sz val="9"/>
        <rFont val="Times New Roman"/>
        <family val="1"/>
      </rPr>
      <t>Account No. 255 (enter negative)</t>
    </r>
  </si>
  <si>
    <r>
      <rPr>
        <sz val="9"/>
        <rFont val="Times New Roman"/>
        <family val="1"/>
      </rPr>
      <t>Attachment 4, Line 28, Col. (h) (Note D)</t>
    </r>
  </si>
  <si>
    <r>
      <rPr>
        <sz val="9"/>
        <rFont val="Times New Roman"/>
        <family val="1"/>
      </rPr>
      <t>Unfunded Reserves (enter negative)</t>
    </r>
  </si>
  <si>
    <r>
      <rPr>
        <sz val="9"/>
        <rFont val="Times New Roman"/>
        <family val="1"/>
      </rPr>
      <t>Attachment 4, Line 43, Col. (h)</t>
    </r>
  </si>
  <si>
    <r>
      <rPr>
        <sz val="9"/>
        <rFont val="Times New Roman"/>
        <family val="1"/>
      </rPr>
      <t>CWIP</t>
    </r>
  </si>
  <si>
    <r>
      <rPr>
        <sz val="9"/>
        <rFont val="Times New Roman"/>
        <family val="1"/>
      </rPr>
      <t>Attachment 4, Line 14, Col. (d)</t>
    </r>
  </si>
  <si>
    <r>
      <rPr>
        <sz val="9"/>
        <rFont val="Times New Roman"/>
        <family val="1"/>
      </rPr>
      <t>Unamortized Regulatory Asset</t>
    </r>
  </si>
  <si>
    <r>
      <rPr>
        <sz val="9"/>
        <rFont val="Times New Roman"/>
        <family val="1"/>
      </rPr>
      <t>Attachment 4, Line 28, Col. (b) (Note E)</t>
    </r>
  </si>
  <si>
    <r>
      <rPr>
        <sz val="9"/>
        <rFont val="Times New Roman"/>
        <family val="1"/>
      </rPr>
      <t>Unamortized Abandoned Plant</t>
    </r>
  </si>
  <si>
    <r>
      <rPr>
        <sz val="9"/>
        <rFont val="Times New Roman"/>
        <family val="1"/>
      </rPr>
      <t>Attachment 4, Line 28, Col. (c) (Note F)</t>
    </r>
  </si>
  <si>
    <r>
      <rPr>
        <sz val="9"/>
        <rFont val="Times New Roman"/>
        <family val="1"/>
      </rPr>
      <t>TOTAL ADJUSTMENTS</t>
    </r>
  </si>
  <si>
    <r>
      <rPr>
        <sz val="9"/>
        <rFont val="Times New Roman"/>
        <family val="1"/>
      </rPr>
      <t>( Sum of Lines 19 through 27)</t>
    </r>
  </si>
  <si>
    <r>
      <rPr>
        <sz val="9"/>
        <rFont val="Times New Roman"/>
        <family val="1"/>
      </rPr>
      <t>LAND HELD FOR FUTURE USE</t>
    </r>
  </si>
  <si>
    <r>
      <rPr>
        <sz val="9"/>
        <rFont val="Times New Roman"/>
        <family val="1"/>
      </rPr>
      <t>Attachment 4, Line 14, Col. (e) (Note G)</t>
    </r>
  </si>
  <si>
    <r>
      <rPr>
        <sz val="9"/>
        <rFont val="Times New Roman"/>
        <family val="1"/>
      </rPr>
      <t>WORKING CAPITAL</t>
    </r>
  </si>
  <si>
    <r>
      <rPr>
        <sz val="9"/>
        <rFont val="Times New Roman"/>
        <family val="1"/>
      </rPr>
      <t>Note H</t>
    </r>
  </si>
  <si>
    <r>
      <rPr>
        <sz val="9"/>
        <rFont val="Times New Roman"/>
        <family val="1"/>
      </rPr>
      <t>Cash Working Capital</t>
    </r>
  </si>
  <si>
    <r>
      <rPr>
        <sz val="9"/>
        <rFont val="Times New Roman"/>
        <family val="1"/>
      </rPr>
      <t>1/8*(Page 3, Line 17 minus Page 3, Line 14)</t>
    </r>
  </si>
  <si>
    <r>
      <rPr>
        <sz val="9"/>
        <rFont val="Times New Roman"/>
        <family val="1"/>
      </rPr>
      <t>Materials &amp; Supplies</t>
    </r>
  </si>
  <si>
    <r>
      <rPr>
        <sz val="9"/>
        <rFont val="Times New Roman"/>
        <family val="1"/>
      </rPr>
      <t>Attachment 4, Line 14, Col. (f)</t>
    </r>
  </si>
  <si>
    <r>
      <rPr>
        <sz val="9"/>
        <rFont val="Times New Roman"/>
        <family val="1"/>
      </rPr>
      <t>Prepayments (Account 165)</t>
    </r>
  </si>
  <si>
    <r>
      <rPr>
        <sz val="9"/>
        <rFont val="Times New Roman"/>
        <family val="1"/>
      </rPr>
      <t>Attachment 4, Line 14, Col. (g)</t>
    </r>
  </si>
  <si>
    <r>
      <rPr>
        <sz val="9"/>
        <rFont val="Times New Roman"/>
        <family val="1"/>
      </rPr>
      <t>TOTAL WORKING CAPITAL</t>
    </r>
  </si>
  <si>
    <r>
      <rPr>
        <sz val="9"/>
        <rFont val="Times New Roman"/>
        <family val="1"/>
      </rPr>
      <t>( Sum of Lines 31 through 33)</t>
    </r>
  </si>
  <si>
    <r>
      <rPr>
        <sz val="9"/>
        <rFont val="Times New Roman"/>
        <family val="1"/>
      </rPr>
      <t>RATE BASE</t>
    </r>
  </si>
  <si>
    <r>
      <rPr>
        <sz val="9"/>
        <rFont val="Times New Roman"/>
        <family val="1"/>
      </rPr>
      <t>( Sum of Lines 17, 28, 29, and 34)</t>
    </r>
  </si>
  <si>
    <r>
      <rPr>
        <sz val="9"/>
        <rFont val="Times New Roman"/>
        <family val="1"/>
      </rPr>
      <t>Less Account 566 (Misc Trans Expense)</t>
    </r>
  </si>
  <si>
    <r>
      <rPr>
        <sz val="9"/>
        <rFont val="Times New Roman"/>
        <family val="1"/>
      </rPr>
      <t>321.97.b</t>
    </r>
  </si>
  <si>
    <r>
      <rPr>
        <sz val="9"/>
        <rFont val="Times New Roman"/>
        <family val="1"/>
      </rPr>
      <t>Less Account 565</t>
    </r>
  </si>
  <si>
    <r>
      <rPr>
        <sz val="9"/>
        <rFont val="Times New Roman"/>
        <family val="1"/>
      </rPr>
      <t>321.96.b</t>
    </r>
  </si>
  <si>
    <r>
      <rPr>
        <sz val="9"/>
        <rFont val="Times New Roman"/>
        <family val="1"/>
      </rPr>
      <t>A&amp;G</t>
    </r>
  </si>
  <si>
    <r>
      <rPr>
        <sz val="9"/>
        <rFont val="Times New Roman"/>
        <family val="1"/>
      </rPr>
      <t>323.197.b</t>
    </r>
  </si>
  <si>
    <r>
      <rPr>
        <sz val="9"/>
        <rFont val="Times New Roman"/>
        <family val="1"/>
      </rPr>
      <t>Less FERC Annual Fees</t>
    </r>
  </si>
  <si>
    <r>
      <rPr>
        <sz val="9"/>
        <rFont val="Times New Roman"/>
        <family val="1"/>
      </rPr>
      <t>Less EPRI Dues</t>
    </r>
  </si>
  <si>
    <r>
      <rPr>
        <sz val="9"/>
        <rFont val="Times New Roman"/>
        <family val="1"/>
      </rPr>
      <t>Note J</t>
    </r>
  </si>
  <si>
    <r>
      <rPr>
        <sz val="9"/>
        <rFont val="Times New Roman"/>
        <family val="1"/>
      </rPr>
      <t>Less Reg. Commission Expense Account 928</t>
    </r>
  </si>
  <si>
    <r>
      <rPr>
        <sz val="9"/>
        <rFont val="Times New Roman"/>
        <family val="1"/>
      </rPr>
      <t>Less: Non-safety Advertising account 930.1</t>
    </r>
  </si>
  <si>
    <r>
      <rPr>
        <sz val="9"/>
        <rFont val="Times New Roman"/>
        <family val="1"/>
      </rPr>
      <t>Plus Transmission Related Reg. Comm. Exp.</t>
    </r>
  </si>
  <si>
    <r>
      <rPr>
        <sz val="9"/>
        <rFont val="Times New Roman"/>
        <family val="1"/>
      </rPr>
      <t>Note K</t>
    </r>
  </si>
  <si>
    <r>
      <rPr>
        <sz val="9"/>
        <rFont val="Times New Roman"/>
        <family val="1"/>
      </rPr>
      <t>Plus Transmission Lease Payments in Acct 565</t>
    </r>
  </si>
  <si>
    <r>
      <rPr>
        <sz val="9"/>
        <rFont val="Times New Roman"/>
        <family val="1"/>
      </rPr>
      <t>Note V</t>
    </r>
  </si>
  <si>
    <r>
      <rPr>
        <sz val="9"/>
        <rFont val="Times New Roman"/>
        <family val="1"/>
      </rPr>
      <t>Account 566</t>
    </r>
  </si>
  <si>
    <r>
      <rPr>
        <sz val="9"/>
        <rFont val="Times New Roman"/>
        <family val="1"/>
      </rPr>
      <t>Amortization of Regulatory Asset</t>
    </r>
  </si>
  <si>
    <r>
      <rPr>
        <sz val="9"/>
        <rFont val="Times New Roman"/>
        <family val="1"/>
      </rPr>
      <t>Note E</t>
    </r>
  </si>
  <si>
    <r>
      <rPr>
        <sz val="9"/>
        <rFont val="Times New Roman"/>
        <family val="1"/>
      </rPr>
      <t>Misc. Transmission Expense (less amort. of regulatory asset)</t>
    </r>
  </si>
  <si>
    <r>
      <rPr>
        <sz val="9"/>
        <rFont val="Times New Roman"/>
        <family val="1"/>
      </rPr>
      <t>Total Account 566</t>
    </r>
  </si>
  <si>
    <r>
      <rPr>
        <sz val="9"/>
        <rFont val="Times New Roman"/>
        <family val="1"/>
      </rPr>
      <t>TOTAL O&amp;M</t>
    </r>
  </si>
  <si>
    <r>
      <rPr>
        <sz val="9"/>
        <rFont val="Times New Roman"/>
        <family val="1"/>
      </rPr>
      <t>DEPRECIATION EXPENSE</t>
    </r>
  </si>
  <si>
    <r>
      <rPr>
        <sz val="9"/>
        <rFont val="Times New Roman"/>
        <family val="1"/>
      </rPr>
      <t>336.7.b&amp;d</t>
    </r>
  </si>
  <si>
    <r>
      <rPr>
        <sz val="9"/>
        <rFont val="Times New Roman"/>
        <family val="1"/>
      </rPr>
      <t>336.10.b&amp;d, 336.1.b&amp;d</t>
    </r>
  </si>
  <si>
    <r>
      <rPr>
        <sz val="9"/>
        <rFont val="Times New Roman"/>
        <family val="1"/>
      </rPr>
      <t>Amortization of Abandoned Plant</t>
    </r>
  </si>
  <si>
    <r>
      <rPr>
        <sz val="9"/>
        <rFont val="Times New Roman"/>
        <family val="1"/>
      </rPr>
      <t>Note F</t>
    </r>
  </si>
  <si>
    <r>
      <rPr>
        <sz val="9"/>
        <rFont val="Times New Roman"/>
        <family val="1"/>
      </rPr>
      <t>TOTAL DEPRECIATION</t>
    </r>
  </si>
  <si>
    <r>
      <rPr>
        <sz val="9"/>
        <rFont val="Times New Roman"/>
        <family val="1"/>
      </rPr>
      <t>TAXES OTHER THAN INCOME TAXES   (Note M)</t>
    </r>
  </si>
  <si>
    <r>
      <rPr>
        <sz val="9"/>
        <rFont val="Times New Roman"/>
        <family val="1"/>
      </rPr>
      <t>LABOR RELATED</t>
    </r>
  </si>
  <si>
    <r>
      <rPr>
        <sz val="9"/>
        <rFont val="Times New Roman"/>
        <family val="1"/>
      </rPr>
      <t>Payroll</t>
    </r>
  </si>
  <si>
    <r>
      <rPr>
        <sz val="9"/>
        <rFont val="Times New Roman"/>
        <family val="1"/>
      </rPr>
      <t>263.i</t>
    </r>
  </si>
  <si>
    <r>
      <rPr>
        <sz val="9"/>
        <rFont val="Times New Roman"/>
        <family val="1"/>
      </rPr>
      <t xml:space="preserve">Highway and vehicle
</t>
    </r>
  </si>
  <si>
    <r>
      <rPr>
        <sz val="9"/>
        <rFont val="Times New Roman"/>
        <family val="1"/>
      </rPr>
      <t>Property</t>
    </r>
  </si>
  <si>
    <r>
      <rPr>
        <sz val="9"/>
        <rFont val="Times New Roman"/>
        <family val="1"/>
      </rPr>
      <t>Gross Receipts</t>
    </r>
  </si>
  <si>
    <r>
      <rPr>
        <sz val="9"/>
        <rFont val="Times New Roman"/>
        <family val="1"/>
      </rPr>
      <t>Other</t>
    </r>
  </si>
  <si>
    <r>
      <rPr>
        <sz val="9"/>
        <rFont val="Times New Roman"/>
        <family val="1"/>
      </rPr>
      <t>Payments in lieu of taxes</t>
    </r>
  </si>
  <si>
    <r>
      <rPr>
        <sz val="9"/>
        <rFont val="Times New Roman"/>
        <family val="1"/>
      </rPr>
      <t>TOTAL OTHER TAXES</t>
    </r>
  </si>
  <si>
    <r>
      <rPr>
        <sz val="9"/>
        <rFont val="Times New Roman"/>
        <family val="1"/>
      </rPr>
      <t>INCOME TAXES    (Note N)</t>
    </r>
  </si>
  <si>
    <r>
      <rPr>
        <sz val="9"/>
        <rFont val="Times New Roman"/>
        <family val="1"/>
      </rPr>
      <t>Note N</t>
    </r>
  </si>
  <si>
    <r>
      <rPr>
        <sz val="9"/>
        <rFont val="Times New Roman"/>
        <family val="1"/>
      </rPr>
      <t>CIT=(T/1-T) * (1-(WCLTD/R)) =</t>
    </r>
  </si>
  <si>
    <r>
      <rPr>
        <sz val="9"/>
        <rFont val="Times New Roman"/>
        <family val="1"/>
      </rPr>
      <t>WCLTD = Page 4, Line 15, R = Page 4, Line 18</t>
    </r>
  </si>
  <si>
    <r>
      <rPr>
        <sz val="9"/>
        <rFont val="Times New Roman"/>
        <family val="1"/>
      </rPr>
      <t>FIT &amp; SIT &amp; P</t>
    </r>
  </si>
  <si>
    <r>
      <rPr>
        <sz val="9"/>
        <rFont val="Times New Roman"/>
        <family val="1"/>
      </rPr>
      <t>Amortized Investment Tax Credit</t>
    </r>
  </si>
  <si>
    <r>
      <rPr>
        <sz val="9"/>
        <rFont val="Times New Roman"/>
        <family val="1"/>
      </rPr>
      <t>Permanent Differences Tax Adjustment</t>
    </r>
  </si>
  <si>
    <r>
      <rPr>
        <sz val="9"/>
        <rFont val="Times New Roman"/>
        <family val="1"/>
      </rPr>
      <t>Total Income Taxes</t>
    </r>
  </si>
  <si>
    <r>
      <rPr>
        <sz val="9"/>
        <rFont val="Times New Roman"/>
        <family val="1"/>
      </rPr>
      <t>RETURN</t>
    </r>
  </si>
  <si>
    <r>
      <rPr>
        <sz val="9"/>
        <rFont val="Times New Roman"/>
        <family val="1"/>
      </rPr>
      <t>Rate Base times Return</t>
    </r>
  </si>
  <si>
    <r>
      <rPr>
        <sz val="9"/>
        <rFont val="Times New Roman"/>
        <family val="1"/>
      </rPr>
      <t>GROSS REVENUE REQUIREMENT</t>
    </r>
  </si>
  <si>
    <r>
      <rPr>
        <sz val="9"/>
        <rFont val="Times New Roman"/>
        <family val="1"/>
      </rPr>
      <t>Total Transmission plant</t>
    </r>
  </si>
  <si>
    <r>
      <rPr>
        <sz val="9"/>
        <rFont val="Times New Roman"/>
        <family val="1"/>
      </rPr>
      <t>(Page 2, Line 2, Col. 3)</t>
    </r>
  </si>
  <si>
    <r>
      <rPr>
        <sz val="9"/>
        <rFont val="Times New Roman"/>
        <family val="1"/>
      </rPr>
      <t>Transmission plant included in ISO rates</t>
    </r>
  </si>
  <si>
    <r>
      <rPr>
        <sz val="9"/>
        <rFont val="Times New Roman"/>
        <family val="1"/>
      </rPr>
      <t>(Line 1 minus Lines 2 and 3)</t>
    </r>
  </si>
  <si>
    <r>
      <rPr>
        <sz val="9"/>
        <rFont val="Times New Roman"/>
        <family val="1"/>
      </rPr>
      <t>Percentage of Transmission plant included in ISO Rates</t>
    </r>
  </si>
  <si>
    <r>
      <rPr>
        <sz val="9"/>
        <rFont val="Times New Roman"/>
        <family val="1"/>
      </rPr>
      <t>(Line 4 divided by Line 1)</t>
    </r>
  </si>
  <si>
    <r>
      <rPr>
        <sz val="9"/>
        <rFont val="Times New Roman"/>
        <family val="1"/>
      </rPr>
      <t>WAGES &amp; SALARY ALLOCATOR (W&amp;S)</t>
    </r>
  </si>
  <si>
    <r>
      <rPr>
        <sz val="9"/>
        <rFont val="Times New Roman"/>
        <family val="1"/>
      </rPr>
      <t>Form 1 Reference</t>
    </r>
  </si>
  <si>
    <r>
      <rPr>
        <sz val="9"/>
        <rFont val="Times New Roman"/>
        <family val="1"/>
      </rPr>
      <t>354.20.b</t>
    </r>
  </si>
  <si>
    <r>
      <rPr>
        <sz val="9"/>
        <rFont val="Times New Roman"/>
        <family val="1"/>
      </rPr>
      <t>354.21.b</t>
    </r>
  </si>
  <si>
    <r>
      <rPr>
        <sz val="9"/>
        <rFont val="Times New Roman"/>
        <family val="1"/>
      </rPr>
      <t>354.23.b</t>
    </r>
  </si>
  <si>
    <r>
      <rPr>
        <sz val="9"/>
        <rFont val="Times New Roman"/>
        <family val="1"/>
      </rPr>
      <t>354.24,25,26.b</t>
    </r>
  </si>
  <si>
    <r>
      <rPr>
        <sz val="9"/>
        <rFont val="Times New Roman"/>
        <family val="1"/>
      </rPr>
      <t>RETURN (R)</t>
    </r>
  </si>
  <si>
    <r>
      <rPr>
        <sz val="9"/>
        <rFont val="Times New Roman"/>
        <family val="1"/>
      </rPr>
      <t>Long Term Debt</t>
    </r>
  </si>
  <si>
    <r>
      <rPr>
        <sz val="9"/>
        <rFont val="Times New Roman"/>
        <family val="1"/>
      </rPr>
      <t>Attachment 5, Line 8 (Notes Q &amp; R)</t>
    </r>
  </si>
  <si>
    <r>
      <rPr>
        <sz val="9"/>
        <rFont val="Times New Roman"/>
        <family val="1"/>
      </rPr>
      <t>Preferred Stock (112.3.c)</t>
    </r>
  </si>
  <si>
    <r>
      <rPr>
        <sz val="9"/>
        <rFont val="Times New Roman"/>
        <family val="1"/>
      </rPr>
      <t>Attachment 5, Line 9 (Notes Q &amp; R)</t>
    </r>
  </si>
  <si>
    <r>
      <rPr>
        <sz val="9"/>
        <rFont val="Times New Roman"/>
        <family val="1"/>
      </rPr>
      <t>Common Stock</t>
    </r>
  </si>
  <si>
    <r>
      <rPr>
        <sz val="9"/>
        <rFont val="Times New Roman"/>
        <family val="1"/>
      </rPr>
      <t>Attachment 5, Line 10 (Notes Q, R, and T)</t>
    </r>
  </si>
  <si>
    <r>
      <rPr>
        <sz val="9"/>
        <rFont val="Times New Roman"/>
        <family val="1"/>
      </rPr>
      <t>Total</t>
    </r>
  </si>
  <si>
    <r>
      <rPr>
        <sz val="9"/>
        <rFont val="Times New Roman"/>
        <family val="1"/>
      </rPr>
      <t>( Sum of Lines 15 through 17)</t>
    </r>
  </si>
  <si>
    <r>
      <rPr>
        <sz val="9"/>
        <rFont val="Times New Roman"/>
        <family val="1"/>
      </rPr>
      <t>ACCOUNT 454 (RENT FROM ELECTRIC
PROPERTY)</t>
    </r>
  </si>
  <si>
    <r>
      <rPr>
        <sz val="9"/>
        <rFont val="Times New Roman"/>
        <family val="1"/>
      </rPr>
      <t>ACCOUNT 456.1 (OTHER ELECTRIC REVENUES)</t>
    </r>
  </si>
  <si>
    <r>
      <rPr>
        <sz val="9"/>
        <rFont val="Times New Roman"/>
        <family val="1"/>
      </rPr>
      <t>General Note: References to pages in this formula rate template are indicated as: (Page #, Line #, Col. #)</t>
    </r>
  </si>
  <si>
    <r>
      <rPr>
        <sz val="9"/>
        <rFont val="Times New Roman"/>
        <family val="1"/>
      </rPr>
      <t>References to data from FERC Form 1 are indicated as: #.y.x (page, line, column)</t>
    </r>
  </si>
  <si>
    <r>
      <rPr>
        <sz val="9"/>
        <rFont val="Times New Roman"/>
        <family val="1"/>
      </rPr>
      <t>Notes</t>
    </r>
  </si>
  <si>
    <r>
      <t xml:space="preserve">FIT is the weighted average Federal income tax rate and SIT is the weighted average State income tax rate, both from Attachment 7, and p is the "the percentage of federal income tax deductible for state income taxes". A utility that elected to utilize amortization of tax credits against taxable income, rather than book tax credits to Account No. 255 and reduce rate base, must reduce its income tax expense by the amount of the Amortized Investment Tax Credit (Form 1, 266.8.f) multiplied by (1/1-T) (page 3, line 26).  Excess Deferred Income Taxes reduce income tax expense by the amount of the expense multiplied by </t>
    </r>
    <r>
      <rPr>
        <sz val="9"/>
        <color theme="1"/>
        <rFont val="Times New Roman"/>
        <family val="1"/>
      </rPr>
      <t>(1/(1-T)).</t>
    </r>
  </si>
  <si>
    <r>
      <rPr>
        <sz val="9"/>
        <rFont val="Times New Roman"/>
        <family val="1"/>
      </rPr>
      <t>Company books</t>
    </r>
  </si>
  <si>
    <r>
      <rPr>
        <sz val="9"/>
        <rFont val="Times New Roman"/>
        <family val="1"/>
      </rPr>
      <t>Total Per Books</t>
    </r>
  </si>
  <si>
    <r>
      <rPr>
        <sz val="9"/>
        <rFont val="Times New Roman"/>
        <family val="1"/>
      </rPr>
      <t>Form 1 330.n</t>
    </r>
  </si>
  <si>
    <r>
      <rPr>
        <sz val="9"/>
        <rFont val="Times New Roman"/>
        <family val="1"/>
      </rPr>
      <t>Less: revenues received pursuant to this Formula Rate</t>
    </r>
  </si>
  <si>
    <r>
      <rPr>
        <sz val="9"/>
        <rFont val="Times New Roman"/>
        <family val="1"/>
      </rPr>
      <t>Less: Over/Under recovery deferral</t>
    </r>
  </si>
  <si>
    <r>
      <rPr>
        <b/>
        <sz val="9"/>
        <rFont val="Times New Roman"/>
        <family val="1"/>
      </rPr>
      <t>Account 456.1 Revenue Credit</t>
    </r>
  </si>
  <si>
    <r>
      <rPr>
        <b/>
        <sz val="9"/>
        <rFont val="Times New Roman"/>
        <family val="1"/>
      </rPr>
      <t>Total Revenue Credits</t>
    </r>
  </si>
  <si>
    <r>
      <rPr>
        <b/>
        <sz val="9"/>
        <rFont val="Times New Roman"/>
        <family val="1"/>
      </rPr>
      <t>Annual Fees</t>
    </r>
  </si>
  <si>
    <r>
      <rPr>
        <sz val="9"/>
        <rFont val="Times New Roman"/>
        <family val="1"/>
      </rPr>
      <t>Annual Rating Agency Fee</t>
    </r>
  </si>
  <si>
    <r>
      <rPr>
        <sz val="9"/>
        <rFont val="Times New Roman"/>
        <family val="1"/>
      </rPr>
      <t>Annual Bank Agency Fee</t>
    </r>
  </si>
  <si>
    <r>
      <rPr>
        <sz val="9"/>
        <rFont val="Times New Roman"/>
        <family val="1"/>
      </rPr>
      <t>Utilization Fee</t>
    </r>
  </si>
  <si>
    <r>
      <rPr>
        <sz val="9"/>
        <rFont val="Times New Roman"/>
        <family val="1"/>
      </rPr>
      <t>Other Fees</t>
    </r>
  </si>
  <si>
    <r>
      <t xml:space="preserve">Long Term Debt </t>
    </r>
    <r>
      <rPr>
        <sz val="9"/>
        <rFont val="Times New Roman"/>
        <family val="1"/>
      </rPr>
      <t>(Note A)</t>
    </r>
  </si>
  <si>
    <r>
      <t xml:space="preserve">Long Term debt balance will reflect the 13 month average of the balances, of which the 1st and 13th are found on page 112, </t>
    </r>
    <r>
      <rPr>
        <sz val="9"/>
        <color rgb="FFFF0000"/>
        <rFont val="Times New Roman"/>
        <family val="1"/>
      </rPr>
      <t xml:space="preserve"> </t>
    </r>
    <r>
      <rPr>
        <sz val="9"/>
        <rFont val="Times New Roman"/>
        <family val="1"/>
      </rPr>
      <t>lines 18.c to 21.c</t>
    </r>
    <r>
      <rPr>
        <sz val="9"/>
        <color indexed="8"/>
        <rFont val="Times New Roman"/>
        <family val="1"/>
      </rPr>
      <t>, in the Form No. 1; the cost is calculated by dividing line 1 by the Long Term Debt balance on line 8.</t>
    </r>
  </si>
  <si>
    <r>
      <t>True-Up Year Revenue Received</t>
    </r>
    <r>
      <rPr>
        <b/>
        <vertAlign val="superscript"/>
        <sz val="9"/>
        <color indexed="8"/>
        <rFont val="Times New Roman"/>
        <family val="1"/>
      </rPr>
      <t>1</t>
    </r>
  </si>
  <si>
    <r>
      <t>Net Revenue Requirement</t>
    </r>
    <r>
      <rPr>
        <vertAlign val="superscript"/>
        <sz val="9"/>
        <color indexed="8"/>
        <rFont val="Times New Roman"/>
        <family val="1"/>
      </rPr>
      <t>2</t>
    </r>
  </si>
  <si>
    <r>
      <t>True-Up Net Revenue Requirement</t>
    </r>
    <r>
      <rPr>
        <vertAlign val="superscript"/>
        <sz val="9"/>
        <color indexed="8"/>
        <rFont val="Times New Roman"/>
        <family val="1"/>
      </rPr>
      <t>3</t>
    </r>
  </si>
  <si>
    <r>
      <t>True-Up Interest Income (Expense)</t>
    </r>
    <r>
      <rPr>
        <vertAlign val="superscript"/>
        <sz val="9"/>
        <color indexed="8"/>
        <rFont val="Times New Roman"/>
        <family val="1"/>
      </rPr>
      <t>4</t>
    </r>
    <r>
      <rPr>
        <sz val="9"/>
        <color indexed="8"/>
        <rFont val="Times New Roman"/>
        <family val="1"/>
      </rPr>
      <t xml:space="preserve"> (D) x (H, line 10)</t>
    </r>
  </si>
  <si>
    <r>
      <t>Prior Period Adjustment with Interest</t>
    </r>
    <r>
      <rPr>
        <vertAlign val="superscript"/>
        <sz val="9"/>
        <color indexed="8"/>
        <rFont val="Times New Roman"/>
        <family val="1"/>
      </rPr>
      <t>5</t>
    </r>
  </si>
  <si>
    <t>Appendix III K23</t>
  </si>
  <si>
    <t xml:space="preserve">Line No. </t>
  </si>
  <si>
    <t>Rate Base Adjustment Mechanism - Summary</t>
  </si>
  <si>
    <t>Account</t>
  </si>
  <si>
    <t>182.3 (debit or &lt;credit&gt;)</t>
  </si>
  <si>
    <t>254 (debit or &lt;credit&gt;)</t>
  </si>
  <si>
    <t>Income Tax Allowance Adjustment Mechanism - Summary</t>
  </si>
  <si>
    <t>Tax Gross-up Factor</t>
  </si>
  <si>
    <t>(j)</t>
  </si>
  <si>
    <t>Description (+ = debit, &lt;&gt; = credit)</t>
  </si>
  <si>
    <t>Whether subject to normalization rules
(Note 6)</t>
  </si>
  <si>
    <t>Amortization period and method</t>
  </si>
  <si>
    <t>Debit or &lt;Credit&gt; to Account 410.1</t>
  </si>
  <si>
    <t>Debit or &lt;Credit&gt; to Account 411.1</t>
  </si>
  <si>
    <t>Debit or &lt;Credit&gt; to Account 190</t>
  </si>
  <si>
    <t>Debit or &lt;Credit&gt; to Account 283</t>
  </si>
  <si>
    <t>Debit or &lt;Credit&gt;</t>
  </si>
  <si>
    <t>Account 410.1</t>
  </si>
  <si>
    <t>Account 411.1</t>
  </si>
  <si>
    <t>Account 410.2</t>
  </si>
  <si>
    <t>Account 411.2</t>
  </si>
  <si>
    <t>22a</t>
  </si>
  <si>
    <t>X</t>
  </si>
  <si>
    <t>Attachment 13, Line 7 (Note X)</t>
  </si>
  <si>
    <t>(Sum of Lines 42 through 45)</t>
  </si>
  <si>
    <t xml:space="preserve">Upon enactment of changes in tax law, ADIT balances are re-measured and adjusted in the Company’s books of account, resulting in excess or deficient accumulated deferred income tax assets and liabilities.  Excess or deficient ADIT attributable to timing differences between the amounts of expenses or revenues recognized for income tax purposes and amounts of expenses or revenues recognized for ratemaking purposes as well as subsequent recoverable or refundable amortization of such amounts will be based upon Company records and be calculated and recorded in accordance with ASC 740 and any applicable normalization requirements of the taxing jurisdiction.  The Deficient or (Excess) Deferred Income Tax Adjustment (page 3, line 44) is computed by multiplying each component of Deficient or (Excess) Deferred Income Taxes (page 3, line 40) by the applicable tax gross-up factor.  For each re-measurement of ADIT, the amounts entered as the Deficient or (Excess) Accumulated Deferred Income Taxes component of ADJUSTMENTS TO RATE BASE (page 2, line 22a) or as the Deficient or (Excess) Deferred Income Tax Adjustment component of INCOME TAXES (page 3, line 44) will be supported by Attachment 13 (Deficient or Excess Accumulated Deferred Income Taxes) providing the balance for each taxing jurisdiction at the beginning and end of the year, amortization for the year, calculation of the gross-up to the revenue requirement level and any other information required to support compliance with any applicable normalization requirements.    </t>
  </si>
  <si>
    <t>References</t>
  </si>
  <si>
    <t>Total Deficient or (Excess) ADIT (sum of lines 5-6)</t>
  </si>
  <si>
    <t>Amortization or Mitigation of Deficient or &lt;Excess&gt; ADIT</t>
  </si>
  <si>
    <t>Amortization or Mitigation with Tax Gross-up</t>
  </si>
  <si>
    <t>[Insert rows as necessary]</t>
  </si>
  <si>
    <t xml:space="preserve">[Explanatory statements as needed]  </t>
  </si>
  <si>
    <t>Rate Base Adjustment Mechanism - Reconciliation of Beginning and End of Test Period Balances</t>
  </si>
  <si>
    <t>Balance at Beginning of Year</t>
  </si>
  <si>
    <t>Re-measurement of ADIT</t>
  </si>
  <si>
    <t>Annual Amortization (Note 4)</t>
  </si>
  <si>
    <t>Other Adjustments
(Note 5)</t>
  </si>
  <si>
    <t>Balance at End of Year 
(d)+(e)+(f)+
(g)</t>
  </si>
  <si>
    <t>Total for account 182.3</t>
  </si>
  <si>
    <t>FN1. pg 232</t>
  </si>
  <si>
    <t>Total for account 254</t>
  </si>
  <si>
    <t>FN1. pg 278</t>
  </si>
  <si>
    <t>Income Tax Allowance Adjustment Mechanism</t>
  </si>
  <si>
    <t>The income tax allowance adjustment mechanism may include amortization of excess or deficient ADIT pertaining to deferred tax expense or benefit reflected in rates at a historical tax rate when the underlying timing difference(s) originated (computed under Amortization of Excess or Deficient ADIT within the Income Tax Allowance Adjustment Mechanism section of this worksheet) as well as an adjustment for tax law changes with prospective effective dates intended to mitigate the over- or under-recovery of deferred income taxes originating prior to the effective date of such tax law changes (computed under Adjustment for Tax Law Changes with Prospective Effective Dates within the Income Tax Allowance Adjustment Mechanism section of this worksheet).</t>
  </si>
  <si>
    <t>Amortization of Excess or Deficient ADIT</t>
  </si>
  <si>
    <t>Annual Amortization from Table Above
(Note 4)</t>
  </si>
  <si>
    <t>Comments</t>
  </si>
  <si>
    <t xml:space="preserve">Total for account 254 </t>
  </si>
  <si>
    <t>Total amortization and offsetting entries</t>
  </si>
  <si>
    <t>Net income tax expense or benefit</t>
  </si>
  <si>
    <t>Adjustment for Tax Law Changes with Prospective Effective Dates</t>
  </si>
  <si>
    <t>In the case of tax law changes with an effective date(s) after the beginning of the test period, the impact of a timing difference on current tax expense or benefit differs from the impact on ADIT.  For example, in the case of a deductible timing difference originating in a tax year with a higher enacted tax rate than will apply when the difference will reverse, the current tax benefit will exceed the deferred tax expense.  In this situation, the adjustment computed below to recoverable income tax expense is made in order to avoid over-recovering income tax expense in the current test period due to the excess of current tax benefit over deferred tax expense (computed based on the estimated amount of the future tax liability) with respect to a given timing difference.  The adjustment to recoverable tax expense during the test period in which a timing difference originates mitigates the need for refund of a regulatory liability for excess deferred taxes in a future period (or, as applicable, the need for recovery of a regulatory asset for deficient deferred taxes in a future period).  Amounts in column (i) are reported in the Income Tax Allowance Adjustment Mechanism - Summary on this worksheet.</t>
  </si>
  <si>
    <t>(k)</t>
  </si>
  <si>
    <t>Originating Taxable or (Deductible) Book / Tax Difference for Test Year</t>
  </si>
  <si>
    <t>Tax Rate for Test Year</t>
  </si>
  <si>
    <t>Current Tax Expense or (Benefit) in Test Year</t>
  </si>
  <si>
    <t>Tax Gross-up Factor for Test Year</t>
  </si>
  <si>
    <t>Revemue Requirement Imapct for Test Year</t>
  </si>
  <si>
    <t>Enacted Tax Rate for the Reversal Year(s)</t>
  </si>
  <si>
    <t>Deferred Tax Expense or (Benefit) in Test Year</t>
  </si>
  <si>
    <t>Total Tax Expense or (Benefit) in Test Year</t>
  </si>
  <si>
    <t xml:space="preserve">Adjustment to Mitigate Over/under-recovery of Deferred Taxes </t>
  </si>
  <si>
    <t>(c) x (d)</t>
  </si>
  <si>
    <t>1 / (1- (d))</t>
  </si>
  <si>
    <t>(e) x (f)</t>
  </si>
  <si>
    <t>- [(c) x (h)]</t>
  </si>
  <si>
    <t>(e) + (i)</t>
  </si>
  <si>
    <t>(j) x (f)</t>
  </si>
  <si>
    <t>Note 1 - Summary of re-measurement of ADIT resulting from tax law changes</t>
  </si>
  <si>
    <t>The purposes of this portion of the worksheet are, for each change in tax law, to explain: 
- how any ADIT accounts were re-measured, 
- the excess or deficient ADIT contained therein, and 
- the accounting for any excess or deficient amounts in Accounts 182.3 (Other Regulatory Assets) and 254 (Other Regulatory Liabilities).
Note 2 describes how ADIT accounts are re-measured upon a change in income tax law.  A separate summary (i.e., Note 1a, Note 1b, etc.) will be added for each tax law change resulting in a re-measurement of ADIT.</t>
  </si>
  <si>
    <t xml:space="preserve">Note 1a - Summary of re-measurement of ADIT resulting from </t>
  </si>
  <si>
    <t>[name of tax law change]</t>
  </si>
  <si>
    <t xml:space="preserve">Additional information is provided in Note </t>
  </si>
  <si>
    <t xml:space="preserve">Re-measurement entry </t>
  </si>
  <si>
    <t>Comments or References</t>
  </si>
  <si>
    <t>182.3 (tax-related, included in rate base - protected)</t>
  </si>
  <si>
    <t>182.3 (tax-related, included in rate base - unprotected)</t>
  </si>
  <si>
    <t>182.3 (tax-related, not in rate base))</t>
  </si>
  <si>
    <t>190 (related to portion of acct. 182.3 not in rate base)</t>
  </si>
  <si>
    <t>254 (tax-related, included in rate base - protected)</t>
  </si>
  <si>
    <t>254 (tax-related, included in rate base - unprotected)</t>
  </si>
  <si>
    <t>254 (tax-related, not in rate base)</t>
  </si>
  <si>
    <t>283 (related to portion of acct. 254 not in rate base)</t>
  </si>
  <si>
    <t xml:space="preserve"> (sum of lines </t>
  </si>
  <si>
    <t>[Insert additional analysis.]</t>
  </si>
  <si>
    <t xml:space="preserve">Note 1b - Summary of </t>
  </si>
  <si>
    <t>[Continuation of note with respect to particular changes in tax law.]</t>
  </si>
  <si>
    <t>[Insert additional notes as needed.]</t>
  </si>
  <si>
    <t>Attachment 13 - Excess or Deficient Accumulated Deferred Income Taxes - Summary</t>
  </si>
  <si>
    <t xml:space="preserve">The primary purposes of this worksheet are to: 
 - reconcile the amounts of regulatory assets and liabilities comprising the rate base adjustment mechanism on Appendix III, Page 2, Line 22a (ADJUSTMENTS TO RATE BASE &gt; Deficient or (Excess) ADIT) as of the beginning and end of the current test period (summarized beginning at Line 3 below) and 
- to support the amount of excess deferred tax expense or benefit recognized due to enacted change(s) in tax rate(s) on Appendix III, Page 3, Line 40 (INCOME TAXES &gt; Deficient or (Excess) Deferred Income Taxes) and the effect of such excess deferred tax expense or benefit on the revenue requirement as reflected in the income tax allowance adjustment mechanism on Appendix III, Page 3, Line 44 (INCOME TAXES &gt; Deficient or (Excess) Deferred Income Tax Adjustment) during the test period (summarized beginning on Line 9 below).  
This worksheet supports the computation of the projected revenue requirement or, as appropriate, the actual revenue requirement used to compute the true-up adjustment.
Each tax law change addressed by this worksheet with its associated explanatory note is listed below.  Amounts related to each tax law change are provided and supported throughout this worksheet.  Additional lines and explanatory notes will be added to this worksheet as necessary as tax law changes are enacted without the need for an FPA Section 205 filing. </t>
  </si>
  <si>
    <t>To Appendix III, Page 2, Line 22a, Col. (3)</t>
  </si>
  <si>
    <t>To Appendix III, Page 3, Line 40, Col. (3)</t>
  </si>
  <si>
    <t>To Appendix III, Page 3, Line 44, Col. (3)</t>
  </si>
  <si>
    <t>Rate year =</t>
  </si>
  <si>
    <t>Test period days after rates become effective</t>
  </si>
  <si>
    <t xml:space="preserve">This attachment includes sections that are populated only with actual data and thus, these sections remain blank when the formula rate template is calculating a projected revenue requirement. Columns (i) through (n) below are not used for the projection and are only populated with actual data for the Annual Update.   </t>
  </si>
  <si>
    <t>Account 182.3 - Other Regulatory Assets (portion related to deficient or excess ADIT)</t>
  </si>
  <si>
    <t>Amount
debit / &lt;credit&gt;</t>
  </si>
  <si>
    <t>Beginning balance  (debit or &lt;credit&gt;)</t>
  </si>
  <si>
    <t>Less:  Portion not related to transmission</t>
  </si>
  <si>
    <t>Less:  Portion not reflected in rate base</t>
  </si>
  <si>
    <t>Subtotal:  Portion reflected in rate base</t>
  </si>
  <si>
    <t>Less:  Portion subject to proration</t>
  </si>
  <si>
    <t>Portion subject to averaging  (debit or &lt;credit&gt;)</t>
  </si>
  <si>
    <t>Ending balance  (debit or &lt;credit&gt;)</t>
  </si>
  <si>
    <t>Less:  Portion subject to proration (before proration)</t>
  </si>
  <si>
    <t>Portion subject to averaging (before averaging)  (debit or &lt;credit&gt;)</t>
  </si>
  <si>
    <t>Ending balance of portion subject to proration (prorated)  (debit or &lt;credit&gt;)</t>
  </si>
  <si>
    <t>Average balance of portion subject to averaging</t>
  </si>
  <si>
    <t>Amount reflected in rate base  (debit or &lt;credit&gt;)</t>
  </si>
  <si>
    <t>Columns (i) through (n) are not used for the calculation of the projected revenue requirement</t>
  </si>
  <si>
    <t>(l)</t>
  </si>
  <si>
    <t>(m)</t>
  </si>
  <si>
    <t>(n)</t>
  </si>
  <si>
    <t>Year</t>
  </si>
  <si>
    <t>Forecasted Monthly Activity
debit / &lt;credit&gt;</t>
  </si>
  <si>
    <t>Forecasted 
Month-end Balance
debit / &lt;credit&gt;</t>
  </si>
  <si>
    <t>Days until End of Test Period</t>
  </si>
  <si>
    <t>Days in Test Period</t>
  </si>
  <si>
    <t>Prorated Forecasted Monthly Activity
debit / &lt;credit&gt;</t>
  </si>
  <si>
    <t>Forecasted  Prorated Month-end Balance
debit / &lt;credit&gt;</t>
  </si>
  <si>
    <t>Actual Monthly Activity</t>
  </si>
  <si>
    <t>Difference between projected monthly and actual monthly activity.</t>
  </si>
  <si>
    <t xml:space="preserve">Preserve projected proration when actual monthly and projected monthly activity are either both increases or decreases.  </t>
  </si>
  <si>
    <t xml:space="preserve">Fifty percent of the difference between projected and actual activity when actual and projected activity are either both increases or decreases.  </t>
  </si>
  <si>
    <t>Fifty percent of actual monthly activity when projected activity is an increase while actual activity is a decrease OR projected activity is a decrease while actual activity is an increase.</t>
  </si>
  <si>
    <t xml:space="preserve">Balance reflecting proration or averaging </t>
  </si>
  <si>
    <t xml:space="preserve"> </t>
  </si>
  <si>
    <t>prior month (d) + (c)</t>
  </si>
  <si>
    <t>Line 2</t>
  </si>
  <si>
    <t>[(c) x (e) / (f)]</t>
  </si>
  <si>
    <t>prior month (h) + (g)</t>
  </si>
  <si>
    <t>(i) - (c) 
 [Note 4]</t>
  </si>
  <si>
    <t>[Note 5]</t>
  </si>
  <si>
    <t>[Note 6]</t>
  </si>
  <si>
    <t>[Note 7]</t>
  </si>
  <si>
    <t>(k) + (l) + (m) 
[Note 8]</t>
  </si>
  <si>
    <t>December 31,</t>
  </si>
  <si>
    <t>NA</t>
  </si>
  <si>
    <t xml:space="preserve">January </t>
  </si>
  <si>
    <t xml:space="preserve">March </t>
  </si>
  <si>
    <t xml:space="preserve">August </t>
  </si>
  <si>
    <t xml:space="preserve">Total </t>
  </si>
  <si>
    <t>Account 254 - Other Regulatory Liabilities (portion related to deficient or excess ADIT)</t>
  </si>
  <si>
    <t>Support for Attachment 13 (Excess or Deficient Accumulated Deferred Income Taxes - Summary)</t>
  </si>
  <si>
    <t xml:space="preserve">Attachment 13.1 - Regulatory Assets/Liabilities for Deficient/Excess ADIT - Averaging and Proration Adjustments </t>
  </si>
  <si>
    <t>To Att. 13, Line 5</t>
  </si>
  <si>
    <t>To Att. 13, Line 6</t>
  </si>
  <si>
    <t>This worksheet will be included in support of the revenue requirement computation until the excess or deficient ADIT is fully amortized.  A similar worksheet will be used for subsequent changes in tax law resulting in re-measurement of ADIT.</t>
  </si>
  <si>
    <t>Balances and rates prior to remeasurement</t>
  </si>
  <si>
    <t>Temporary Difference</t>
  </si>
  <si>
    <t>Item</t>
  </si>
  <si>
    <t>Normalized?</t>
  </si>
  <si>
    <t>Remeasured balances and rates</t>
  </si>
  <si>
    <t>Other accounts affected by remeasurement</t>
  </si>
  <si>
    <t>Summary of Effects on Tax-related Regulatory Assets and Liabilities</t>
  </si>
  <si>
    <t>Account 182.3 - included in rate base, subject to normalization rules</t>
  </si>
  <si>
    <t>Account 182.3 - included in rate base, not subject to normalization rules</t>
  </si>
  <si>
    <t>Account 182.3 - not included in rate base</t>
  </si>
  <si>
    <t>Account 254 - included in rate base, subject to normalization rules</t>
  </si>
  <si>
    <t>Account 254 - included in rate base, not subject to normalization rules</t>
  </si>
  <si>
    <t>Account 254 - not included in rate base</t>
  </si>
  <si>
    <t xml:space="preserve">The ratemaking treatment of each item in terms of whether it is subject to the normalization requirements (i.e., P or "protected") or not subject to the normalization requirements (i.e., U or "unprotected") and included in rate base or not (i.e., RB or non-RB) is indicated in column (b).  The balances are measured at the composite tax rate in effect immediately before effective date of the change in tax law and remeasured immediately after the change in tax law.  Each set of balances includes the appropriate income tax rates and tax gross-up factors (as computed in the specific note for this tax law change in Att. 13).  The journal entry to record the remeasurements (Line 16) is based on the differences in balances of accounts recorded prior to the change in law (columns (d)-(h)) and activity in other accounts resulting from the remeasurement (columns (i)-(n)).  The remeasurement entry is also included in Att. 13.  The accounting is further described in Att. 13, Note 2. </t>
  </si>
  <si>
    <t>Attachment 13.2 - Re-measurement of ADIT and Tax-related Regulatory Assets and Liabilities Resulting from the Tax Change Identified in Line 1</t>
  </si>
  <si>
    <t>Remeasurement journal entry:  debt or &lt;credit&gt; (to Attachment 13)</t>
  </si>
  <si>
    <t xml:space="preserve">Regulatory Assets/Liabilities for Deficient/Excess ADIT - Averaging and Proration Adjustments </t>
  </si>
  <si>
    <t xml:space="preserve">Re-measurement of ADIT and Tax-related Regulatory Assets and Liabilities </t>
  </si>
  <si>
    <t>Deficient or (Excess) Accumulated Deferred Income Taxes</t>
  </si>
  <si>
    <t>The amounts summarized above are computed in the Rate Base Adjustment Mechanism-Reconciliation of Beginning and End of Test Period Balances section of the worksheet with proration and averaging of activity during the test period computed in different section of Attachment 13.1 for projected revenue requirement calculations and actual revenue requirement calculations.</t>
  </si>
  <si>
    <r>
      <t xml:space="preserve">Includes only FICA, unemployment, highway, property, gross receipts, and other assessments charged in the current year.  Taxes related to income are excluded. </t>
    </r>
    <r>
      <rPr>
        <sz val="9"/>
        <rFont val="Times New Roman"/>
        <family val="1"/>
      </rPr>
      <t xml:space="preserve"> Enter the line number on page 262-63 upon which each item is identified.  To the extent individual types of taxes are separately identified on the FERC Form 1, page 262, column a, the line number will be added to the source in Column 2 for reference.  Line item references can change from year to year.  Items not specifically identified in the FERC Form 1, page 262-63 will be obtained from Company books and records.</t>
    </r>
  </si>
  <si>
    <t>Excess or Deficient Accumulated Deferred Income Taxes - Summary</t>
  </si>
  <si>
    <t>Accumulated deferred income tax amounts associated with asset or liability accounts excluded from rate base (such as ADIT related to asset retirement obligations and certain tax-related regulatory assets or liabilities) do not affect rate base.  Balance of Account 255 will be reduced by prior flow throughs and excluded if the utility chooses to utilize amortization of tax credits against taxable income. Account 281 is not allocated to Transmission.</t>
  </si>
  <si>
    <t>Deficient or (Excess) Deferred Income Taxes</t>
  </si>
  <si>
    <t>Tax Effect of Permanent Differences</t>
  </si>
  <si>
    <t>Note O</t>
  </si>
  <si>
    <t>Deficient or (Excess) Deferred Income Tax Adjustment</t>
  </si>
  <si>
    <t>Attachment 13, Line 12, Col. (d) (Note X)</t>
  </si>
  <si>
    <t>Attachment 13, Line 12, Col. (f) (Note X)</t>
  </si>
  <si>
    <t>Appendix III, Page 3, Line 44</t>
  </si>
  <si>
    <r>
      <rPr>
        <b/>
        <sz val="11"/>
        <rFont val="Times New Roman"/>
        <family val="1"/>
      </rPr>
      <t>Note 1</t>
    </r>
    <r>
      <rPr>
        <sz val="11"/>
        <rFont val="Times New Roman"/>
        <family val="1"/>
      </rPr>
      <t xml:space="preserve"> - The computations below apply the proration rules of Treasury Regulation section 1.167(l)-1(h)(6) to the annual activity of the portions of the deficient or excess accumulated deferred income taxes recorded in account 182.3 or 254 that are subject to the normalization requirements.  Activity related to the portions of the account balances reflected in rate base but not subject to the proration requirement is averaged instead of prorated.  The balances below include tax gross-up.  The corresponding portions of the deferred tax asset related to the portions of the regulatory liability and the corresponding portions of the deferred tax liability related to the portions of the regulatory asset are also reflected in rate base and prorated or averaged, as appropriate.  Columns (a) through (h) are used for projected and actual revenue requirements computations.  Columns (i) through (n) are used for actual revenue requirement computations.   </t>
    </r>
  </si>
  <si>
    <r>
      <rPr>
        <b/>
        <sz val="11"/>
        <rFont val="Times New Roman"/>
        <family val="1"/>
      </rPr>
      <t>Note 2</t>
    </r>
    <r>
      <rPr>
        <sz val="11"/>
        <rFont val="Times New Roman"/>
        <family val="1"/>
      </rPr>
      <t xml:space="preserve"> - </t>
    </r>
  </si>
  <si>
    <r>
      <rPr>
        <b/>
        <sz val="11"/>
        <rFont val="Times New Roman"/>
        <family val="1"/>
      </rPr>
      <t xml:space="preserve">Note 4  </t>
    </r>
    <r>
      <rPr>
        <sz val="11"/>
        <rFont val="Times New Roman"/>
        <family val="1"/>
      </rPr>
      <t xml:space="preserve">-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</si>
  <si>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1"/>
        <rFont val="Times New Roman"/>
        <family val="1"/>
      </rPr>
      <t xml:space="preserve">Note 5  </t>
    </r>
    <r>
      <rPr>
        <sz val="11"/>
        <rFont val="Times New Roman"/>
        <family val="1"/>
      </rPr>
      <t>-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</si>
  <si>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1"/>
        <rFont val="Times New Roman"/>
        <family val="1"/>
      </rPr>
      <t xml:space="preserve">Note 6  </t>
    </r>
    <r>
      <rPr>
        <sz val="11"/>
        <rFont val="Times New Roman"/>
        <family val="1"/>
      </rPr>
      <t>-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</si>
  <si>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1"/>
        <rFont val="Times New Roman"/>
        <family val="1"/>
      </rPr>
      <t xml:space="preserve">Note 7  </t>
    </r>
    <r>
      <rPr>
        <sz val="11"/>
        <rFont val="Times New Roman"/>
        <family val="1"/>
      </rPr>
      <t>-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</si>
  <si>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1"/>
        <rFont val="Times New Roman"/>
        <family val="1"/>
      </rPr>
      <t xml:space="preserve">Note 8  </t>
    </r>
    <r>
      <rPr>
        <sz val="11"/>
        <rFont val="Times New Roman"/>
        <family val="1"/>
      </rPr>
      <t xml:space="preserve">-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</si>
  <si>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1"/>
        <rFont val="Times New Roman"/>
        <family val="1"/>
      </rPr>
      <t>Analysis</t>
    </r>
    <r>
      <rPr>
        <sz val="11"/>
        <rFont val="Times New Roman"/>
        <family val="1"/>
      </rPr>
      <t xml:space="preserve"> - Balances of tax-related regulatory assets and liabilities include tax gross-up.  Accordingly, for the regulatory assets and liabilities for deficient or excess deferred taxes included in rate base, the related deferred tax assets and liabilities are also included in rate base.  Remeasurements in column (e) are described in Notes 2 and 3 and are based on the journal entry below and the support on the worksheet for the applicable tax law change.  Averaging or proration of amounts affecting rate base is computed on different sections of Attachment 13.1 for projected revenue requirement and actual revenue requirement. </t>
    </r>
  </si>
  <si>
    <r>
      <rPr>
        <b/>
        <sz val="11"/>
        <rFont val="Times New Roman"/>
        <family val="1"/>
      </rPr>
      <t>Note 2 - Explanation of how ADIT accounts are re-measured upon a change in income tax law</t>
    </r>
    <r>
      <rPr>
        <sz val="11"/>
        <rFont val="Times New Roman"/>
        <family val="1"/>
      </rPr>
      <t xml:space="preserve">
Deferred tax assets and liabilities are adjusted (re-measured) for the effect of the changes in tax law (including tax rates) in the period that the change is enacted.  Adjustments are recorded in the appropriate deferred tax balance sheet accounts (Accounts 190, 281, 282 and 283) based on the nature of the temporary difference and the related classification requirements of the accounts.   If as a result of action or expected action by a regulator, it is probable that the future increase or decrease in taxes payable due to the change in tax law or rates will be recovered from or returned to customers through future rates, a regulatory asset or liability is recognized in Account 182.3 (Other Regulatory Assets), or Account 254 (Other Regulatory Liabilities), as appropriate, for that probable future revenue or reduction in future revenue.  Re-measurements of deferred tax balance sheet accounts may also result in re-measurements of tax-related regulatory assets or liabilities that had been recorded prior to the change in tax law.  If it is not probable that the future increase or decrease in taxes payable due to the change in tax law or rates will be recovered from or returned to customers through future rates, tax expense is recognized in Account 410.2 (Provision for Deferred Income Taxes, Other Income or Deductions) or tax benefit is recognized in Account 411.2 (Provision for Deferred Income Taxes-Credit, Other Income or Deductions), as appropriate.  </t>
    </r>
  </si>
  <si>
    <r>
      <rPr>
        <b/>
        <sz val="11"/>
        <rFont val="Times New Roman"/>
        <family val="1"/>
      </rPr>
      <t>Note 3</t>
    </r>
    <r>
      <rPr>
        <sz val="11"/>
        <rFont val="Times New Roman"/>
        <family val="1"/>
      </rPr>
      <t xml:space="preserve"> - [Complete to support information above.]</t>
    </r>
  </si>
  <si>
    <r>
      <rPr>
        <b/>
        <sz val="11"/>
        <rFont val="Times New Roman"/>
        <family val="1"/>
      </rPr>
      <t>Note 4</t>
    </r>
    <r>
      <rPr>
        <sz val="11"/>
        <rFont val="Times New Roman"/>
        <family val="1"/>
      </rPr>
      <t xml:space="preserve"> - The amortization of the deficient or excess ADIT reducing Account 254 (Other Regulatory Liabilities) is recorded with credits to Account 411.1 (Provision for Deferred Income Taxes – Credit, Utility Operating Income) and to Account 190 (Accumulated Deferred Income Taxes) or Account 283 (Accumulated Deferred Income Taxes—Other), as appropriate, in accordance with the Commission’s Accounting for Income Taxes Guidance.  The amortization of the deficient or excess ADIT reducing Account 182.3 (Other Regulatory Assets) is recorded with debits to Account 410.1 (Provision for Deferred Income Taxes, Utility Operating Income) and to Account 190 (Accumulated Deferred Income Taxes) or Account 283 (Accumulated Deferred Income Taxes—Other), as appropriate, in accordance with the Commission’s Accounting for Income Taxes Guidance.  This activity is summarized in the table "Income Tax Allowance Mechanism - Projected" or the table "Income Tax Allowance Mechanism - Actual," as appropriate.  The annual amortization in the tables above reflects tax gross-up and is stated at the revenue requirement level. </t>
    </r>
  </si>
  <si>
    <r>
      <rPr>
        <b/>
        <sz val="11"/>
        <rFont val="Times New Roman"/>
        <family val="1"/>
      </rPr>
      <t>Note 6</t>
    </r>
    <r>
      <rPr>
        <sz val="11"/>
        <rFont val="Times New Roman"/>
        <family val="1"/>
      </rPr>
      <t xml:space="preserve"> -  The worksheet indicates whether each excess or deficient ADIT amounts are protected (i.e., subject to normalization rules of a taxing jurisdiction) or unprotected (i.e., not subject to normalization rules of a taxing jurisdiction).  To the extent that normalization requirements apply to ADIT remeasurements, additional computations (e.g., proration of excess deferred tax activity related to future test periods) may be necessary.</t>
    </r>
  </si>
  <si>
    <t>December 2020</t>
  </si>
  <si>
    <t>January 2021</t>
  </si>
  <si>
    <t>February 2021</t>
  </si>
  <si>
    <t>March 2021</t>
  </si>
  <si>
    <t>April 2021</t>
  </si>
  <si>
    <t>May 2021</t>
  </si>
  <si>
    <t>June 2021</t>
  </si>
  <si>
    <t>July 2021</t>
  </si>
  <si>
    <t>August 2021</t>
  </si>
  <si>
    <t>September 2021</t>
  </si>
  <si>
    <t>October 2021</t>
  </si>
  <si>
    <t>November 2021</t>
  </si>
  <si>
    <t>December 2021</t>
  </si>
  <si>
    <t>Harry Allen to Eldorado</t>
  </si>
  <si>
    <t>Schedule 3</t>
  </si>
  <si>
    <t>DSLK</t>
  </si>
  <si>
    <t>2022 January</t>
  </si>
  <si>
    <t>2022 February</t>
  </si>
  <si>
    <t>2022 March</t>
  </si>
  <si>
    <t>2022 April</t>
  </si>
  <si>
    <t>2022 May</t>
  </si>
  <si>
    <t>Weighted Marginal Federal Income Tax Rate (Note A)</t>
  </si>
  <si>
    <t>Weighted Marginal State Income Tax Rate (Note B)</t>
  </si>
  <si>
    <t xml:space="preserve">DesertLink, LLC is owned by entities that are taxed as C corporations.  Since April 30, 2021, LSP Transmission Holdings, LLC has indirectly owned 80% of DesertLink and NV Energy, Inc. has owned the other 20%.  Prior to that date, DesertLink, LLC was entirely indirectly owned by LSP Transmission Holdings, LLC.  </t>
  </si>
  <si>
    <t>California corporate income tax rate.</t>
  </si>
  <si>
    <t>Accumulated Deferred Income Taxes - Proration Adjustments (Actual Revenue Requirement)</t>
  </si>
  <si>
    <t xml:space="preserve">No. </t>
  </si>
  <si>
    <t>Account 281 - Accumulated Deferred Income Taxes - Accelerated Amortization</t>
  </si>
  <si>
    <t>Beginning Balance</t>
  </si>
  <si>
    <t>Ending Balance</t>
  </si>
  <si>
    <t>Average Balance</t>
  </si>
  <si>
    <t>Account 282 - Accumulated Deferred Income Taxes</t>
  </si>
  <si>
    <t>Portion subject to averaging</t>
  </si>
  <si>
    <t>Portion subject to averaging (before averaging)</t>
  </si>
  <si>
    <t>Ending balance of portion subject to proration (prorated)</t>
  </si>
  <si>
    <t>Amount reflected in rate base</t>
  </si>
  <si>
    <t>Forecasted Month-end Balance
debit / &lt;credit&gt;</t>
  </si>
  <si>
    <t>Account 283 - Accumulated Deferred Income Taxes - Other</t>
  </si>
  <si>
    <t>debit / &lt;credit&gt;</t>
  </si>
  <si>
    <t>Account 190 - Accumulated Deferred Income Taxes</t>
  </si>
  <si>
    <t>Listing of Permanent Book/Tax Differences</t>
  </si>
  <si>
    <t xml:space="preserve">The book/tax differences reflected in recoverable income tax expense are differences between revenues and expenses reflected in the revenue requirement and revenue and deductions reflected in taxable income.  As such, non-operating (below-the-line) expenses and income are not included (e.g., accrual of AFUDC-equity).  Book depreciation of capitalized AFUDC-equity is reflected in ratemaking, but not for income tax purposes, and, thus, is a permanent book/tax difference in this context.  Similarly, amortization of the regulatory asset for pre-commercial carrying charges accrued at an after-tax equity rate of return is permanent difference between recoverable expenses and tax deductions. </t>
  </si>
  <si>
    <t>Amount per Formula Rate Template</t>
  </si>
  <si>
    <t>Permanent book/tax differences</t>
  </si>
  <si>
    <t>Depreciation of AFUDC-equity</t>
  </si>
  <si>
    <t>Amortization of carrying charge-equity</t>
  </si>
  <si>
    <t>Total permanent book/tax differences</t>
  </si>
  <si>
    <t>Tax rate</t>
  </si>
  <si>
    <t>Tax effect of permanent book/tax differences</t>
  </si>
  <si>
    <t>To Appendix III, page 3, line 41, col. 3</t>
  </si>
  <si>
    <t>This worksheet addresses tax law changes resulting in:
 - the decrease in federal income tax rate pursuant to the Tax Cuts and Jobs Act ("TCJA") (see Note 1a). 
This line and lines described as "Items related to subsequent tax law changes" will be updated for subsequent tax law changes and such changes will be described in Note 1b.</t>
  </si>
  <si>
    <t xml:space="preserve">Analysis of 2017 decrease in federal income tax rate - DesertLink had not begun providing electric transmission service prior to the 2017 federal change in tax law and, thus, the resulting remeasurements of ADIT recorded in 2017 did not affect rate base or result in refundable excess ADIT amounts or recoverable deficient ADIT amounts.  The decrease in tax rate reduced the regulatory asset in Account 182.3 and deferred tax liabilities in Accounts 282 and 283 related to accrued/capitalized AFUDC-equity and the carrying charge for deferred pre-commercial costs.  Accordingly, the decrease in tax rate will reduce the revenue requirement associated with depreciation of AFUDC-equity after the associated plant is placed in service and the revenue requirement associated with amortization of the regulatory asset for the carrying charge after recovery begins. </t>
  </si>
  <si>
    <r>
      <rPr>
        <b/>
        <sz val="11"/>
        <rFont val="Times New Roman"/>
        <family val="1"/>
      </rPr>
      <t>Note 5</t>
    </r>
    <r>
      <rPr>
        <sz val="11"/>
        <rFont val="Times New Roman"/>
        <family val="1"/>
      </rPr>
      <t xml:space="preserve"> - No Other Adjustments during the current period. </t>
    </r>
  </si>
  <si>
    <t>Re-measurement of ADIT resulting from the 2017 decrease in federal income tax rate</t>
  </si>
  <si>
    <t>The following computation provides the ADIT and tax-related regulatory assets and liabilities balances for each temporary difference as of the effective date of the change in tax rate enacted in 2017.  
This worksheet will be included in support of the revenue requirement computation until the excess or deficient ADIT is fully amortized.  A similar worksheet will be used for subsequent changes in tax law resulting in re-measurement of ADIT.</t>
  </si>
  <si>
    <t xml:space="preserve">AFUDC-debt </t>
  </si>
  <si>
    <t>U, non-RB</t>
  </si>
  <si>
    <t>AFUDC-equity</t>
  </si>
  <si>
    <t>Costs capitalized for tax, expensed for books</t>
  </si>
  <si>
    <t>Carrying charge-debt</t>
  </si>
  <si>
    <t>Carrying charge-equity</t>
  </si>
  <si>
    <t>8a</t>
  </si>
  <si>
    <t>8b</t>
  </si>
  <si>
    <t>8c</t>
  </si>
  <si>
    <t>8d</t>
  </si>
  <si>
    <t>14a</t>
  </si>
  <si>
    <t>14c</t>
  </si>
  <si>
    <t>14d</t>
  </si>
  <si>
    <t>14b</t>
  </si>
  <si>
    <t>TCJA (2017)</t>
  </si>
  <si>
    <r>
      <rPr>
        <b/>
        <sz val="10"/>
        <color theme="1"/>
        <rFont val="Times New Roman"/>
        <family val="1"/>
      </rPr>
      <t>Note 1</t>
    </r>
    <r>
      <rPr>
        <sz val="10"/>
        <color theme="1"/>
        <rFont val="Times New Roman"/>
        <family val="1"/>
      </rPr>
      <t xml:space="preserve"> - The computations on this workpaper apply the proration rules of Treasury Regulation Sec. 1.167(l)-1(h)(6) to the annual activity of depreciation-related accumulated deferred income taxes that are subject to the normalization requirements.  Activity related to the portions of the account balances not subject to the proration requirement is averaged instead of prorated. </t>
    </r>
  </si>
  <si>
    <r>
      <rPr>
        <b/>
        <sz val="10"/>
        <color theme="1"/>
        <rFont val="Times New Roman"/>
        <family val="1"/>
      </rPr>
      <t xml:space="preserve">Note 2 </t>
    </r>
    <r>
      <rPr>
        <sz val="10"/>
        <color theme="1"/>
        <rFont val="Times New Roman"/>
        <family val="1"/>
      </rPr>
      <t xml:space="preserve">- Accumulated deferred income tax amounts reflected in rate base exclude ADIT related to assets and liabilities excluded from rate base, including amounts related to asset retirement obligations, other post-employment benefit obligations and tax-related regulatory assets and liabilities. </t>
    </r>
  </si>
  <si>
    <r>
      <rPr>
        <b/>
        <sz val="10"/>
        <color theme="1"/>
        <rFont val="Times New Roman"/>
        <family val="1"/>
      </rPr>
      <t xml:space="preserve">Note 3 </t>
    </r>
    <r>
      <rPr>
        <sz val="10"/>
        <color theme="1"/>
        <rFont val="Times New Roman"/>
        <family val="1"/>
      </rPr>
      <t>- Accumulated deferred income tax activity in account 282 subject to the proration rules relates differences between depreciation methods and lives for public utility property and any other amounts subject to the Section 168 or other normalization requirements.</t>
    </r>
  </si>
  <si>
    <r>
      <rPr>
        <b/>
        <sz val="10"/>
        <rFont val="Times New Roman"/>
        <family val="1"/>
      </rPr>
      <t>Note 4</t>
    </r>
    <r>
      <rPr>
        <sz val="10"/>
        <rFont val="Times New Roman"/>
        <family val="1"/>
      </rPr>
      <t xml:space="preserve">  -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</si>
  <si>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0"/>
        <rFont val="Times New Roman"/>
        <family val="1"/>
      </rPr>
      <t>Note 5</t>
    </r>
    <r>
      <rPr>
        <sz val="10"/>
        <rFont val="Times New Roman"/>
        <family val="1"/>
      </rPr>
      <t xml:space="preserve">  -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</si>
  <si>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0"/>
        <rFont val="Times New Roman"/>
        <family val="1"/>
      </rPr>
      <t>Note 6</t>
    </r>
    <r>
      <rPr>
        <sz val="10"/>
        <rFont val="Times New Roman"/>
        <family val="1"/>
      </rPr>
      <t xml:space="preserve">  -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</si>
  <si>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0"/>
        <rFont val="Times New Roman"/>
        <family val="1"/>
      </rPr>
      <t xml:space="preserve">Note 7 </t>
    </r>
    <r>
      <rPr>
        <sz val="10"/>
        <rFont val="Times New Roman"/>
        <family val="1"/>
      </rPr>
      <t xml:space="preserve"> -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</si>
  <si>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0"/>
        <rFont val="Times New Roman"/>
        <family val="1"/>
      </rPr>
      <t>Note 8</t>
    </r>
    <r>
      <rPr>
        <sz val="10"/>
        <rFont val="Times New Roman"/>
        <family val="1"/>
      </rPr>
      <t xml:space="preserve">  -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</si>
  <si>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0"/>
        <rFont val="Times New Roman"/>
        <family val="1"/>
      </rPr>
      <t>Note 9</t>
    </r>
    <r>
      <rPr>
        <sz val="10"/>
        <rFont val="Times New Roman"/>
        <family val="1"/>
      </rPr>
      <t xml:space="preserve">  -  Column I reflects the portion of account 190 activity subject to the normalization requirements, including the portion of the net operating loss carryforward atttributable to depreciation-related book/tax differences.</t>
    </r>
  </si>
  <si>
    <t>For the twelve months ended 12/31/2024</t>
  </si>
  <si>
    <t>2024 Projection Appendix III</t>
  </si>
  <si>
    <t>2022 June</t>
  </si>
  <si>
    <t>2022 July</t>
  </si>
  <si>
    <t>2022 August</t>
  </si>
  <si>
    <t>2022 September</t>
  </si>
  <si>
    <t>2022 October</t>
  </si>
  <si>
    <t>2022 November</t>
  </si>
  <si>
    <t>2022 December</t>
  </si>
  <si>
    <t>2023 January</t>
  </si>
  <si>
    <t>2023 February</t>
  </si>
  <si>
    <t>2023 March</t>
  </si>
  <si>
    <t>2023 April</t>
  </si>
  <si>
    <t>2023 May</t>
  </si>
  <si>
    <t>2022</t>
  </si>
  <si>
    <r>
      <rPr>
        <b/>
        <sz val="11"/>
        <rFont val="Times New Roman"/>
        <family val="1"/>
      </rPr>
      <t>Note 3</t>
    </r>
    <r>
      <rPr>
        <sz val="11"/>
        <rFont val="Times New Roman"/>
        <family val="1"/>
      </rPr>
      <t xml:space="preserve"> - No refund of excess or deficient deferred taxes will occur in 2024 and, thus, this calculation was not applicable. </t>
    </r>
  </si>
  <si>
    <t>See Att 13.2.</t>
  </si>
  <si>
    <t>See Att 13.2.  Relates to tax gross-up of AFUDC-equity and equity carrying charges.</t>
  </si>
  <si>
    <t xml:space="preserve">See Att 13.2.  Further explanation below. </t>
  </si>
  <si>
    <t>Page 1 of 4</t>
  </si>
  <si>
    <t>Page 4 of 4</t>
  </si>
  <si>
    <t>Page 3 of 4</t>
  </si>
  <si>
    <t>Page 2 of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</si>
</sst>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0\)"/>
    <numFmt numFmtId="165" formatCode="###0;###0"/>
    <numFmt numFmtId="166" formatCode="0.0000"/>
    <numFmt numFmtId="167" formatCode="_(* #,##0.0000_);_(* \(#,##0.0000\);_(* &quot;-&quot;??_);_(@_)"/>
    <numFmt numFmtId="168" formatCode="0.0%"/>
    <numFmt numFmtId="169" formatCode="0.0"/>
    <numFmt numFmtId="170" formatCode="##,##0_)\ ;\ \(#,##0\)\ ;\ \-"/>
    <numFmt numFmtId="171" formatCode="_(* #,##0_);_(* \(#,##0\);_(* &quot;-&quot;??_);_(@_)"/>
    <numFmt numFmtId="172" formatCode="_(* #,##0.00000_);_(* \(#,##0.00000\);_(* &quot;-&quot;??_);_(@_)"/>
    <numFmt numFmtId="173" formatCode="0.0000%"/>
    <numFmt numFmtId="174" formatCode="0.000%"/>
    <numFmt numFmtId="175" formatCode="_(&quot;$&quot;* #,##0_);_(&quot;$&quot;* \(#,##0\);_(&quot;$&quot;* &quot;-&quot;??_);_(@_)"/>
    <numFmt numFmtId="176" formatCode="General_)"/>
    <numFmt numFmtId="177" formatCode="_(* #,##0_);_(* \(#,##0\);_(* &quot;-&quot;?_);_(@_)"/>
    <numFmt numFmtId="178" formatCode="&quot;$&quot;#,##0.00"/>
    <numFmt numFmtId="179" formatCode="0.000000"/>
    <numFmt numFmtId="180" formatCode="_(* #,##0.00_);_(* \(\ #,##0.00\ \);_(* &quot;-&quot;??_);_(\ @_ \)"/>
    <numFmt numFmtId="181" formatCode="&quot;$&quot;#,##0\ ;\(&quot;$&quot;#,##0\)"/>
    <numFmt numFmtId="182" formatCode="_([$€-2]* #,##0.00_);_([$€-2]* \(#,##0.00\);_([$€-2]* &quot;-&quot;??_)"/>
    <numFmt numFmtId="183" formatCode="#,###,##0;\(#,###,##0\)"/>
    <numFmt numFmtId="184" formatCode="#,###,##0.00;\(#,###,##0.00\)"/>
    <numFmt numFmtId="185" formatCode="&quot;$&quot;#,###,##0.00;\(&quot;$&quot;#,###,##0.00\)"/>
    <numFmt numFmtId="186" formatCode="#,##0.00%;\(#,##0.00%\)"/>
    <numFmt numFmtId="187" formatCode="0.0000_);\(0.0000\)"/>
    <numFmt numFmtId="188" formatCode="mmmm\ yyyy"/>
    <numFmt numFmtId="189" formatCode="#,##0\ \ \ ;[Red]\(#,##0\)\ \ ;\—\ \ \ \ "/>
    <numFmt numFmtId="190" formatCode="#,##0.0_);\(#,##0.0\)"/>
    <numFmt numFmtId="191" formatCode="0.0%\ \ \ \ \ "/>
    <numFmt numFmtId="192" formatCode="0.0000000"/>
    <numFmt numFmtId="193" formatCode="&quot;$&quot;#,##0.0_);[Red]\(&quot;$&quot;#,##0.0\)"/>
    <numFmt numFmtId="194" formatCode="&quot;$&quot;#,##0.0_);\(&quot;$&quot;#,##0.0\)"/>
    <numFmt numFmtId="195" formatCode="0.000"/>
    <numFmt numFmtId="196" formatCode="0.00000000000"/>
    <numFmt numFmtId="197" formatCode="0.000000000000"/>
    <numFmt numFmtId="198" formatCode="0%\ \ \ \ \ \ \ "/>
    <numFmt numFmtId="199" formatCode="0.00000000"/>
  </numFmts>
  <fonts count="31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Times New Roman"/>
      <family val="1"/>
    </font>
    <font>
      <sz val="7"/>
      <color indexed="8"/>
      <name val="Times New Roman"/>
      <family val="1"/>
    </font>
    <font>
      <sz val="7"/>
      <name val="Times New Roman"/>
      <family val="1"/>
    </font>
    <font>
      <sz val="10"/>
      <color rgb="FF000000"/>
      <name val="Times New Roman"/>
      <family val="1"/>
    </font>
    <font>
      <u/>
      <sz val="10"/>
      <color theme="10"/>
      <name val="Times New Roman"/>
      <family val="1"/>
    </font>
    <font>
      <sz val="9"/>
      <color rgb="FF000000"/>
      <name val="Times New Roman"/>
      <family val="1"/>
    </font>
    <font>
      <sz val="10"/>
      <name val="Arial"/>
      <family val="2"/>
    </font>
    <font>
      <sz val="8"/>
      <color rgb="FF000000"/>
      <name val="Times New Roman"/>
      <family val="1"/>
    </font>
    <font>
      <sz val="8"/>
      <color indexed="8"/>
      <name val="Times New Roman"/>
      <family val="1"/>
    </font>
    <font>
      <sz val="8"/>
      <name val="Arial Narrow"/>
      <family val="2"/>
    </font>
    <font>
      <sz val="9"/>
      <color indexed="8"/>
      <name val="Times New Roman"/>
      <family val="1"/>
    </font>
    <font>
      <sz val="9"/>
      <name val="Times New Roman"/>
      <family val="1"/>
    </font>
    <font>
      <b/>
      <sz val="9"/>
      <name val="Times New Roman"/>
      <family val="1"/>
    </font>
    <font>
      <b/>
      <sz val="9"/>
      <color indexed="8"/>
      <name val="Times New Roman"/>
      <family val="1"/>
    </font>
    <font>
      <sz val="9"/>
      <color theme="1"/>
      <name val="Times New Roman"/>
      <family val="1"/>
    </font>
    <font>
      <u/>
      <sz val="9"/>
      <color indexed="8"/>
      <name val="Times New Roman"/>
      <family val="1"/>
    </font>
    <font>
      <strike/>
      <sz val="9"/>
      <color rgb="FFFF0000"/>
      <name val="Times New Roman"/>
      <family val="1"/>
    </font>
    <font>
      <sz val="9"/>
      <color rgb="FFFF0000"/>
      <name val="Times New Roman"/>
      <family val="1"/>
    </font>
    <font>
      <b/>
      <sz val="9"/>
      <color rgb="FF000000"/>
      <name val="Times New Roman"/>
      <family val="1"/>
    </font>
    <font>
      <u/>
      <sz val="9"/>
      <color theme="10"/>
      <name val="Times New Roman"/>
      <family val="1"/>
    </font>
    <font>
      <b/>
      <u/>
      <sz val="9"/>
      <color indexed="8"/>
      <name val="Times New Roman"/>
      <family val="1"/>
    </font>
    <font>
      <b/>
      <vertAlign val="superscript"/>
      <sz val="9"/>
      <color indexed="8"/>
      <name val="Times New Roman"/>
      <family val="1"/>
    </font>
    <font>
      <vertAlign val="superscript"/>
      <sz val="9"/>
      <color indexed="8"/>
      <name val="Times New Roman"/>
      <family val="1"/>
    </font>
    <font>
      <sz val="9"/>
      <color rgb="FF00B0F0"/>
      <name val="Times New Roman"/>
      <family val="1"/>
    </font>
    <font>
      <sz val="12"/>
      <name val="Times New Roman"/>
      <family val="1"/>
    </font>
    <font>
      <sz val="12"/>
      <color rgb="FF0070C0"/>
      <name val="Times New Roman"/>
      <family val="1"/>
    </font>
    <font>
      <sz val="12"/>
      <name val="Arial"/>
      <family val="2"/>
    </font>
    <font>
      <sz val="9"/>
      <color theme="0"/>
      <name val="Times New Roman"/>
      <family val="1"/>
    </font>
    <font>
      <sz val="11"/>
      <name val="Times New Roman"/>
      <family val="1"/>
    </font>
    <font>
      <sz val="12"/>
      <name val="Arial MT"/>
    </font>
    <font>
      <b/>
      <sz val="11"/>
      <name val="Times New Roman"/>
      <family val="1"/>
    </font>
    <font>
      <sz val="11"/>
      <color theme="1"/>
      <name val="Times New Roman"/>
      <family val="1"/>
    </font>
    <font>
      <sz val="8"/>
      <name val="Times New Roman"/>
      <family val="1"/>
    </font>
    <font>
      <sz val="10"/>
      <name val="Times New Roman"/>
      <family val="1"/>
    </font>
    <font>
      <b/>
      <sz val="11"/>
      <name val="Calibri"/>
      <family val="2"/>
      <scheme val="minor"/>
    </font>
    <font>
      <b/>
      <sz val="10"/>
      <color theme="1"/>
      <name val="Times New Roman"/>
      <family val="1"/>
    </font>
    <font>
      <b/>
      <sz val="10"/>
      <name val="Times New Roman"/>
      <family val="1"/>
    </font>
    <font>
      <sz val="10"/>
      <color theme="1"/>
      <name val="Times New Roman"/>
      <family val="1"/>
    </font>
    <font>
      <b/>
      <sz val="10"/>
      <color rgb="FF000000"/>
      <name val="Times New Roman"/>
      <family val="1"/>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b/>
      <sz val="14"/>
      <name val="Arial"/>
      <family val="2"/>
    </font>
    <font>
      <b/>
      <sz val="10"/>
      <name val="Arial"/>
      <family val="2"/>
    </font>
    <font>
      <b/>
      <sz val="8"/>
      <name val="Arial"/>
      <family val="2"/>
    </font>
    <font>
      <sz val="8"/>
      <name val="Arial"/>
      <family val="2"/>
    </font>
    <font>
      <sz val="10"/>
      <color indexed="10"/>
      <name val="Arial"/>
      <family val="2"/>
    </font>
    <font>
      <b/>
      <u val="double"/>
      <sz val="14"/>
      <name val="Arial MT"/>
    </font>
    <font>
      <b/>
      <sz val="14"/>
      <name val="Arial MT"/>
    </font>
    <font>
      <sz val="11"/>
      <color indexed="8"/>
      <name val="Calibri"/>
      <family val="2"/>
    </font>
    <font>
      <sz val="10"/>
      <name val="Courier"/>
      <family val="3"/>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Tahoma"/>
      <family val="2"/>
    </font>
    <font>
      <sz val="10"/>
      <color indexed="8"/>
      <name val="Arial"/>
      <family val="2"/>
    </font>
    <font>
      <i/>
      <sz val="11"/>
      <color indexed="23"/>
      <name val="Calibri"/>
      <family val="2"/>
    </font>
    <font>
      <sz val="10"/>
      <color indexed="0"/>
      <name val="Arial"/>
      <family val="2"/>
    </font>
    <font>
      <sz val="11"/>
      <color indexed="17"/>
      <name val="Calibri"/>
      <family val="2"/>
    </font>
    <font>
      <b/>
      <sz val="18"/>
      <name val="Arial"/>
      <family val="2"/>
    </font>
    <font>
      <b/>
      <sz val="15"/>
      <color indexed="56"/>
      <name val="Calibri"/>
      <family val="2"/>
    </font>
    <font>
      <b/>
      <sz val="12"/>
      <name val="Arial"/>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Calibri"/>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name val="MS Sans Serif"/>
      <family val="2"/>
    </font>
    <font>
      <b/>
      <sz val="10"/>
      <name val="MS Sans Serif"/>
      <family val="2"/>
    </font>
    <font>
      <b/>
      <sz val="12"/>
      <color indexed="8"/>
      <name val="Times New Roman"/>
      <family val="1"/>
    </font>
    <font>
      <b/>
      <sz val="12"/>
      <color indexed="0"/>
      <name val="Times New Roman"/>
      <family val="1"/>
    </font>
    <font>
      <b/>
      <sz val="10"/>
      <color indexed="8"/>
      <name val="Times New Roman"/>
      <family val="1"/>
    </font>
    <font>
      <sz val="10"/>
      <color indexed="0"/>
      <name val="Times New Roman"/>
      <family val="1"/>
    </font>
    <font>
      <b/>
      <sz val="10"/>
      <color indexed="0"/>
      <name val="Times New Roman"/>
      <family val="1"/>
    </font>
    <font>
      <b/>
      <i/>
      <sz val="14"/>
      <color indexed="2"/>
      <name val="Arial"/>
      <family val="2"/>
    </font>
    <font>
      <b/>
      <i/>
      <sz val="14"/>
      <color indexed="10"/>
      <name val="Arial"/>
      <family val="2"/>
    </font>
    <font>
      <b/>
      <sz val="10"/>
      <color indexed="12"/>
      <name val="Times New Roman"/>
      <family val="1"/>
    </font>
    <font>
      <b/>
      <i/>
      <sz val="11"/>
      <color indexed="4"/>
      <name val="Arial"/>
      <family val="2"/>
    </font>
    <font>
      <b/>
      <i/>
      <sz val="10"/>
      <color indexed="8"/>
      <name val="Times New Roman"/>
      <family val="1"/>
    </font>
    <font>
      <b/>
      <i/>
      <sz val="12"/>
      <color indexed="4"/>
      <name val="Arial"/>
      <family val="2"/>
    </font>
    <font>
      <b/>
      <i/>
      <sz val="12"/>
      <color indexed="12"/>
      <name val="Arial"/>
      <family val="2"/>
    </font>
    <font>
      <b/>
      <sz val="10"/>
      <color indexed="4"/>
      <name val="Times New Roman"/>
      <family val="1"/>
    </font>
    <font>
      <b/>
      <i/>
      <sz val="11"/>
      <color indexed="12"/>
      <name val="Arial"/>
      <family val="2"/>
    </font>
    <font>
      <sz val="10"/>
      <color indexed="18"/>
      <name val="Times New Roman"/>
      <family val="1"/>
    </font>
    <font>
      <b/>
      <u val="double"/>
      <sz val="12"/>
      <name val="Arial MT"/>
    </font>
    <font>
      <b/>
      <sz val="18"/>
      <color indexed="56"/>
      <name val="Cambria"/>
      <family val="2"/>
    </font>
    <font>
      <b/>
      <sz val="11"/>
      <color indexed="8"/>
      <name val="Calibri"/>
      <family val="2"/>
    </font>
    <font>
      <sz val="11"/>
      <color indexed="10"/>
      <name val="Calibri"/>
      <family val="2"/>
    </font>
    <font>
      <b/>
      <sz val="8"/>
      <color indexed="8"/>
      <name val="Arial"/>
      <family val="2"/>
    </font>
    <font>
      <b/>
      <u/>
      <sz val="8"/>
      <name val="Arial"/>
      <family val="2"/>
    </font>
    <font>
      <u val="singleAccounting"/>
      <sz val="8"/>
      <name val="Arial"/>
      <family val="2"/>
    </font>
    <font>
      <sz val="8"/>
      <color indexed="12"/>
      <name val="Arial"/>
      <family val="2"/>
    </font>
    <font>
      <sz val="9"/>
      <name val="Arial"/>
      <family val="2"/>
    </font>
    <font>
      <sz val="8"/>
      <name val="Tms Rmn"/>
    </font>
    <font>
      <sz val="10"/>
      <name val="GillSans"/>
      <family val="2"/>
    </font>
    <font>
      <sz val="10"/>
      <color indexed="16"/>
      <name val="Arial"/>
      <family val="2"/>
    </font>
    <font>
      <b/>
      <sz val="9"/>
      <name val="Arial"/>
      <family val="2"/>
    </font>
    <font>
      <i/>
      <sz val="9"/>
      <color indexed="8"/>
      <name val="Arial"/>
      <family val="2"/>
    </font>
    <font>
      <sz val="8"/>
      <name val="Times"/>
      <family val="1"/>
    </font>
    <font>
      <sz val="8"/>
      <color indexed="8"/>
      <name val="Arial"/>
      <family val="2"/>
    </font>
    <font>
      <b/>
      <sz val="22"/>
      <color indexed="18"/>
      <name val="Arial"/>
      <family val="2"/>
    </font>
    <font>
      <sz val="10"/>
      <color indexed="8"/>
      <name val="MS Sans Serif"/>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Palatino"/>
      <family val="1"/>
    </font>
    <font>
      <i/>
      <sz val="12"/>
      <color indexed="8"/>
      <name val="Times New Roman"/>
      <family val="1"/>
    </font>
    <font>
      <sz val="12"/>
      <color indexed="12"/>
      <name val="Book Antiqua"/>
      <family val="1"/>
    </font>
    <font>
      <sz val="7"/>
      <color indexed="12"/>
      <name val="Times New Roman"/>
      <family val="1"/>
    </font>
    <font>
      <b/>
      <sz val="12"/>
      <name val="Times New Roman"/>
      <family val="1"/>
    </font>
    <font>
      <sz val="11"/>
      <name val="Arial"/>
      <family val="2"/>
    </font>
    <font>
      <i/>
      <sz val="8"/>
      <color indexed="16"/>
      <name val="Arial"/>
      <family val="2"/>
    </font>
    <font>
      <i/>
      <sz val="8"/>
      <color indexed="54"/>
      <name val="Arial"/>
      <family val="2"/>
    </font>
    <font>
      <i/>
      <sz val="9"/>
      <color indexed="16"/>
      <name val="Arial"/>
      <family val="2"/>
    </font>
    <font>
      <b/>
      <sz val="11"/>
      <name val="Arial"/>
      <family val="2"/>
    </font>
    <font>
      <u val="doubleAccounting"/>
      <sz val="10"/>
      <name val="Arial"/>
      <family val="2"/>
    </font>
    <font>
      <sz val="10"/>
      <name val="Book Antiqua"/>
      <family val="1"/>
    </font>
    <font>
      <b/>
      <sz val="8"/>
      <name val="Tms Rmn"/>
    </font>
    <font>
      <sz val="10"/>
      <color indexed="12"/>
      <name val="Times New Roman"/>
      <family val="1"/>
    </font>
    <font>
      <b/>
      <sz val="14"/>
      <name val="Times New Roman"/>
      <family val="1"/>
    </font>
    <font>
      <b/>
      <sz val="12"/>
      <name val="Tms Rmn"/>
    </font>
    <font>
      <b/>
      <u/>
      <sz val="12"/>
      <name val="Arial"/>
      <family val="2"/>
    </font>
    <font>
      <sz val="7"/>
      <name val="Palatino"/>
      <family val="1"/>
    </font>
    <font>
      <sz val="8"/>
      <color indexed="12"/>
      <name val="Helv"/>
    </font>
    <font>
      <sz val="10"/>
      <name val="Geneva"/>
      <family val="2"/>
    </font>
    <font>
      <b/>
      <sz val="24"/>
      <name val="Times New Roman"/>
      <family val="1"/>
    </font>
    <font>
      <b/>
      <sz val="10"/>
      <color indexed="9"/>
      <name val="Arial"/>
      <family val="2"/>
    </font>
    <font>
      <strike/>
      <sz val="8"/>
      <name val="Arial"/>
      <family val="2"/>
    </font>
    <font>
      <sz val="10"/>
      <color indexed="8"/>
      <name val="Helvetica-Narrow"/>
      <family val="2"/>
    </font>
    <font>
      <sz val="8"/>
      <color indexed="12"/>
      <name val="Helvetica"/>
      <family val="2"/>
    </font>
    <font>
      <sz val="10"/>
      <color indexed="12"/>
      <name val="MS Sans Serif"/>
      <family val="2"/>
    </font>
    <font>
      <sz val="10"/>
      <color indexed="12"/>
      <name val="Arial"/>
      <family val="2"/>
    </font>
    <font>
      <sz val="8"/>
      <color indexed="12"/>
      <name val="Tms Rmn"/>
    </font>
    <font>
      <sz val="8"/>
      <name val="Helv"/>
    </font>
    <font>
      <sz val="12"/>
      <name val="Tms Rmn"/>
    </font>
    <font>
      <b/>
      <sz val="10"/>
      <name val="Bookman"/>
      <family val="1"/>
    </font>
    <font>
      <sz val="11"/>
      <name val="Arial Narrow"/>
      <family val="2"/>
    </font>
    <font>
      <sz val="10"/>
      <name val="Bookman"/>
      <family val="1"/>
    </font>
    <font>
      <sz val="8"/>
      <color indexed="12"/>
      <name val="Times New Roman"/>
      <family val="1"/>
    </font>
    <font>
      <sz val="10"/>
      <name val="Helv"/>
    </font>
    <font>
      <b/>
      <sz val="10"/>
      <name val="Helv"/>
    </font>
    <font>
      <b/>
      <i/>
      <sz val="12"/>
      <name val="Times New Roman"/>
      <family val="1"/>
    </font>
    <font>
      <i/>
      <sz val="10"/>
      <color indexed="12"/>
      <name val="Times New Roman"/>
      <family val="1"/>
    </font>
    <font>
      <b/>
      <sz val="14"/>
      <color indexed="8"/>
      <name val="Times New Roman"/>
      <family val="1"/>
    </font>
    <font>
      <u val="singleAccounting"/>
      <sz val="10"/>
      <name val="Arial"/>
      <family val="2"/>
    </font>
    <font>
      <b/>
      <i/>
      <sz val="9"/>
      <name val="Arial"/>
      <family val="2"/>
    </font>
    <font>
      <sz val="12"/>
      <color indexed="8"/>
      <name val="Times New Roman"/>
      <family val="1"/>
    </font>
    <font>
      <sz val="12"/>
      <name val="¹ÙÅÁÃ¼"/>
      <family val="2"/>
    </font>
    <font>
      <sz val="12"/>
      <color indexed="12"/>
      <name val="Times New Roman"/>
      <family val="1"/>
    </font>
    <font>
      <sz val="12"/>
      <color indexed="10"/>
      <name val="Times New Roman"/>
      <family val="1"/>
    </font>
    <font>
      <b/>
      <i/>
      <sz val="14"/>
      <name val="Arial"/>
      <family val="2"/>
    </font>
    <font>
      <b/>
      <sz val="24"/>
      <name val="Arial Narrow"/>
      <family val="2"/>
    </font>
    <font>
      <b/>
      <i/>
      <sz val="12"/>
      <name val="Arial"/>
      <family val="2"/>
    </font>
    <font>
      <i/>
      <sz val="12"/>
      <name val="Arial"/>
      <family val="2"/>
    </font>
    <font>
      <i/>
      <sz val="10"/>
      <name val="Arial"/>
      <family val="2"/>
    </font>
    <font>
      <i/>
      <sz val="10"/>
      <color indexed="18"/>
      <name val="Arial"/>
      <family val="2"/>
    </font>
    <font>
      <sz val="10"/>
      <color indexed="18"/>
      <name val="Arial"/>
      <family val="2"/>
    </font>
    <font>
      <i/>
      <sz val="9"/>
      <color indexed="18"/>
      <name val="Arial"/>
      <family val="2"/>
    </font>
    <font>
      <sz val="9"/>
      <color indexed="18"/>
      <name val="Arial"/>
      <family val="2"/>
    </font>
    <font>
      <sz val="6"/>
      <name val="Arial Narrow"/>
      <family val="2"/>
    </font>
    <font>
      <sz val="12"/>
      <name val="NewCenturySchlbk"/>
      <family val="1"/>
    </font>
    <font>
      <b/>
      <i/>
      <sz val="8"/>
      <name val="Arial"/>
      <family val="2"/>
    </font>
    <font>
      <sz val="10"/>
      <name val="Courier New"/>
      <family val="3"/>
    </font>
    <font>
      <b/>
      <sz val="8"/>
      <name val="Book Antiqua"/>
      <family val="1"/>
    </font>
    <font>
      <b/>
      <sz val="7"/>
      <name val="Helvetica-Narrow"/>
      <family val="2"/>
    </font>
    <font>
      <b/>
      <sz val="7"/>
      <name val="GillSans"/>
      <family val="2"/>
    </font>
    <font>
      <sz val="12"/>
      <name val="Helv"/>
    </font>
    <font>
      <sz val="10"/>
      <color indexed="8"/>
      <name val="Book Antiqua"/>
      <family val="1"/>
    </font>
    <font>
      <b/>
      <sz val="8"/>
      <name val="Times New Roman"/>
      <family val="1"/>
    </font>
    <font>
      <sz val="8"/>
      <name val="Palatino"/>
      <family val="1"/>
    </font>
    <font>
      <sz val="9"/>
      <name val="Helv"/>
    </font>
    <font>
      <sz val="10"/>
      <name val="BERNHARD"/>
    </font>
    <font>
      <sz val="24"/>
      <name val="Arial"/>
      <family val="2"/>
    </font>
    <font>
      <b/>
      <sz val="11"/>
      <color indexed="12"/>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b/>
      <sz val="14"/>
      <name val="Tms Rmn"/>
    </font>
    <font>
      <sz val="8"/>
      <name val="Univers 47 CondensedLight"/>
      <family val="2"/>
    </font>
    <font>
      <b/>
      <sz val="14"/>
      <color indexed="10"/>
      <name val="Times New Roman"/>
      <family val="1"/>
    </font>
    <font>
      <sz val="8"/>
      <color indexed="18"/>
      <name val="Times New Roman"/>
      <family val="1"/>
    </font>
    <font>
      <b/>
      <i/>
      <strike/>
      <sz val="12"/>
      <color indexed="48"/>
      <name val="Arial"/>
      <family val="2"/>
    </font>
    <font>
      <sz val="8"/>
      <color indexed="9"/>
      <name val="Arial"/>
      <family val="2"/>
    </font>
    <font>
      <b/>
      <sz val="10"/>
      <color indexed="39"/>
      <name val="Times New Roman"/>
      <family val="1"/>
    </font>
    <font>
      <u/>
      <sz val="8"/>
      <color indexed="12"/>
      <name val="Times New Roman"/>
      <family val="1"/>
    </font>
    <font>
      <sz val="1"/>
      <color indexed="8"/>
      <name val="Courier"/>
      <family val="3"/>
    </font>
    <font>
      <sz val="10"/>
      <color indexed="23"/>
      <name val="Arial"/>
      <family val="2"/>
    </font>
    <font>
      <sz val="10"/>
      <name val="Tms Rmn"/>
    </font>
    <font>
      <sz val="9"/>
      <color indexed="12"/>
      <name val="Times New Roman"/>
      <family val="1"/>
    </font>
    <font>
      <i/>
      <sz val="10"/>
      <name val="Times New Roman"/>
      <family val="1"/>
    </font>
    <font>
      <sz val="14"/>
      <color indexed="8"/>
      <name val="Times New Roman"/>
      <family val="1"/>
    </font>
    <font>
      <sz val="14"/>
      <name val="Times New Roman"/>
      <family val="1"/>
    </font>
    <font>
      <i/>
      <sz val="9"/>
      <name val="Times New Roman"/>
      <family val="1"/>
    </font>
    <font>
      <i/>
      <sz val="9"/>
      <color indexed="8"/>
      <name val="Times New Roman"/>
      <family val="1"/>
    </font>
    <font>
      <sz val="22"/>
      <name val="Times New Roman"/>
      <family val="1"/>
    </font>
    <font>
      <b/>
      <i/>
      <sz val="8"/>
      <color indexed="12"/>
      <name val="Helvetica-Narrow"/>
      <family val="2"/>
    </font>
    <font>
      <b/>
      <sz val="8"/>
      <name val="Arial Narrow"/>
      <family val="2"/>
    </font>
    <font>
      <b/>
      <sz val="1"/>
      <color indexed="8"/>
      <name val="Courier"/>
      <family val="3"/>
    </font>
    <font>
      <sz val="10"/>
      <color indexed="16"/>
      <name val="MS Serif"/>
      <family val="1"/>
    </font>
    <font>
      <i/>
      <strike/>
      <sz val="12"/>
      <color indexed="40"/>
      <name val="Arial"/>
      <family val="2"/>
    </font>
    <font>
      <b/>
      <sz val="10"/>
      <color indexed="8"/>
      <name val="Helv"/>
    </font>
    <font>
      <b/>
      <i/>
      <sz val="14"/>
      <name val="Tms Rmn"/>
    </font>
    <font>
      <sz val="6"/>
      <color indexed="23"/>
      <name val="Helvetica-Black"/>
    </font>
    <font>
      <sz val="9.5"/>
      <color indexed="23"/>
      <name val="Helvetica-Black"/>
    </font>
    <font>
      <b/>
      <sz val="10"/>
      <name val="Book Antiqua"/>
      <family val="1"/>
    </font>
    <font>
      <sz val="7"/>
      <name val="Arial"/>
      <family val="2"/>
    </font>
    <font>
      <sz val="12"/>
      <color indexed="12"/>
      <name val="Arial"/>
      <family val="2"/>
    </font>
    <font>
      <sz val="9"/>
      <name val="Arial Narrow"/>
      <family val="2"/>
    </font>
    <font>
      <sz val="9"/>
      <name val="Bembo (DFS)"/>
    </font>
    <font>
      <sz val="11"/>
      <name val="Book Antiqua"/>
      <family val="1"/>
    </font>
    <font>
      <sz val="10"/>
      <color indexed="17"/>
      <name val="Arial"/>
      <family val="2"/>
    </font>
    <font>
      <b/>
      <sz val="9"/>
      <color indexed="16"/>
      <name val="Arial"/>
      <family val="2"/>
    </font>
    <font>
      <sz val="10"/>
      <color indexed="55"/>
      <name val="Arial"/>
      <family val="2"/>
    </font>
    <font>
      <b/>
      <sz val="12"/>
      <color indexed="9"/>
      <name val="Tms Rmn"/>
    </font>
    <font>
      <b/>
      <sz val="10"/>
      <color indexed="9"/>
      <name val="GillSans"/>
      <family val="2"/>
    </font>
    <font>
      <b/>
      <sz val="10"/>
      <color indexed="8"/>
      <name val="GillSans"/>
      <family val="2"/>
    </font>
    <font>
      <b/>
      <u/>
      <sz val="11"/>
      <color indexed="37"/>
      <name val="Arial"/>
      <family val="2"/>
    </font>
    <font>
      <sz val="6"/>
      <name val="Palatino"/>
      <family val="1"/>
    </font>
    <font>
      <b/>
      <sz val="24"/>
      <name val="Arial"/>
      <family val="2"/>
    </font>
    <font>
      <b/>
      <sz val="8"/>
      <name val="Palatino"/>
      <family val="1"/>
    </font>
    <font>
      <sz val="10"/>
      <name val="Helvetica-Black"/>
    </font>
    <font>
      <sz val="28"/>
      <name val="Helvetica-Black"/>
    </font>
    <font>
      <sz val="10"/>
      <name val="Palatino"/>
      <family val="1"/>
    </font>
    <font>
      <sz val="18"/>
      <name val="Palatino"/>
      <family val="1"/>
    </font>
    <font>
      <i/>
      <sz val="14"/>
      <name val="Palatino"/>
      <family val="1"/>
    </font>
    <font>
      <b/>
      <sz val="12"/>
      <color indexed="9"/>
      <name val="Arial"/>
      <family val="2"/>
    </font>
    <font>
      <b/>
      <sz val="16"/>
      <name val="Times New Roman"/>
      <family val="1"/>
    </font>
    <font>
      <b/>
      <sz val="12"/>
      <name val="Helv"/>
    </font>
    <font>
      <b/>
      <u/>
      <sz val="14"/>
      <name val="Arial Narrow"/>
      <family val="2"/>
    </font>
    <font>
      <b/>
      <sz val="8"/>
      <name val="MS Sans Serif"/>
      <family val="2"/>
    </font>
    <font>
      <sz val="9"/>
      <name val="Helvetica Narrow (PCL6)"/>
      <family val="2"/>
    </font>
    <font>
      <sz val="10"/>
      <color indexed="9"/>
      <name val="Arial"/>
      <family val="2"/>
    </font>
    <font>
      <b/>
      <sz val="7"/>
      <color indexed="8"/>
      <name val="Tms Rmn"/>
    </font>
    <font>
      <sz val="7"/>
      <color indexed="8"/>
      <name val="Tms Rmn"/>
    </font>
    <font>
      <b/>
      <sz val="10"/>
      <color indexed="11"/>
      <name val="Arial"/>
      <family val="2"/>
    </font>
    <font>
      <sz val="10"/>
      <color indexed="12"/>
      <name val="Palatino"/>
      <family val="1"/>
    </font>
    <font>
      <sz val="8"/>
      <color indexed="39"/>
      <name val="Arial"/>
      <family val="2"/>
    </font>
    <font>
      <sz val="12"/>
      <color indexed="37"/>
      <name val="swiss"/>
    </font>
    <font>
      <b/>
      <sz val="10"/>
      <color indexed="37"/>
      <name val="Arial MT"/>
    </font>
    <font>
      <sz val="7"/>
      <name val="Helvetica-Narrow"/>
      <family val="2"/>
    </font>
    <font>
      <i/>
      <sz val="8"/>
      <name val="Times New Roman"/>
      <family val="1"/>
    </font>
    <font>
      <sz val="10"/>
      <name val="GillSans Light"/>
      <family val="2"/>
    </font>
    <font>
      <b/>
      <sz val="9"/>
      <name val="Helv"/>
    </font>
    <font>
      <b/>
      <sz val="22"/>
      <color indexed="16"/>
      <name val="Arial"/>
      <family val="2"/>
    </font>
    <font>
      <i/>
      <sz val="16"/>
      <name val="Times New Roman"/>
      <family val="1"/>
    </font>
    <font>
      <b/>
      <sz val="10"/>
      <name val="Palatino"/>
      <family val="1"/>
    </font>
    <font>
      <sz val="8"/>
      <color indexed="16"/>
      <name val="Arial"/>
      <family val="2"/>
    </font>
    <font>
      <sz val="10"/>
      <color indexed="11"/>
      <name val="Arial"/>
      <family val="2"/>
    </font>
    <font>
      <sz val="10"/>
      <color indexed="16"/>
      <name val="MS Sans Serif"/>
      <family val="2"/>
    </font>
    <font>
      <sz val="7"/>
      <name val="Univers (E1)"/>
    </font>
    <font>
      <sz val="10"/>
      <name val="Univers 45 Light"/>
      <family val="2"/>
    </font>
    <font>
      <sz val="10"/>
      <name val="Comic Sans MS"/>
      <family val="4"/>
    </font>
    <font>
      <b/>
      <u/>
      <sz val="12"/>
      <name val="Helv"/>
    </font>
    <font>
      <b/>
      <sz val="14"/>
      <color indexed="24"/>
      <name val="Book Antiqua"/>
      <family val="1"/>
    </font>
    <font>
      <b/>
      <sz val="8"/>
      <color indexed="39"/>
      <name val="Arial"/>
      <family val="2"/>
    </font>
    <font>
      <sz val="14"/>
      <name val="Architecture"/>
      <family val="2"/>
    </font>
    <font>
      <i/>
      <sz val="12"/>
      <name val="Times New Roman"/>
      <family val="1"/>
    </font>
    <font>
      <sz val="12"/>
      <color indexed="8"/>
      <name val="Arial"/>
      <family val="2"/>
    </font>
    <font>
      <b/>
      <sz val="10"/>
      <color indexed="17"/>
      <name val="Arial"/>
      <family val="2"/>
    </font>
    <font>
      <sz val="12"/>
      <color indexed="39"/>
      <name val="Times New Roman"/>
      <family val="1"/>
    </font>
    <font>
      <sz val="7"/>
      <name val="Small Fonts"/>
      <family val="2"/>
    </font>
    <font>
      <b/>
      <i/>
      <sz val="16"/>
      <name val="Helv"/>
    </font>
    <font>
      <sz val="8"/>
      <color indexed="17"/>
      <name val="Tms Rmn"/>
    </font>
    <font>
      <b/>
      <i/>
      <sz val="8"/>
      <name val="Book Antiqua"/>
      <family val="1"/>
    </font>
    <font>
      <b/>
      <sz val="8"/>
      <color indexed="12"/>
      <name val="Arial"/>
      <family val="2"/>
    </font>
    <font>
      <b/>
      <u val="singleAccounting"/>
      <sz val="8"/>
      <name val="Arial"/>
      <family val="2"/>
    </font>
    <font>
      <u val="singleAccounting"/>
      <sz val="8"/>
      <color indexed="12"/>
      <name val="Arial"/>
      <family val="2"/>
    </font>
    <font>
      <sz val="8"/>
      <name val="Helvetica"/>
      <family val="2"/>
    </font>
    <font>
      <i/>
      <sz val="10"/>
      <name val="Helv"/>
    </font>
    <font>
      <sz val="8"/>
      <name val="Book Antiqua"/>
      <family val="1"/>
    </font>
    <font>
      <sz val="12"/>
      <color indexed="62"/>
      <name val="Arial"/>
      <family val="2"/>
    </font>
    <font>
      <b/>
      <sz val="8"/>
      <name val="Helv"/>
    </font>
    <font>
      <sz val="8"/>
      <name val="Dutch"/>
    </font>
    <font>
      <i/>
      <strike/>
      <sz val="12"/>
      <color indexed="10"/>
      <name val="Arial"/>
      <family val="2"/>
    </font>
    <font>
      <b/>
      <sz val="10"/>
      <color indexed="72"/>
      <name val="Arial"/>
      <family val="2"/>
    </font>
    <font>
      <u/>
      <sz val="10"/>
      <name val="Times New Roman"/>
      <family val="1"/>
    </font>
    <font>
      <sz val="11"/>
      <color indexed="8"/>
      <name val="Calibri"/>
      <family val="2"/>
      <scheme val="minor"/>
    </font>
  </fonts>
  <fills count="95">
    <fill>
      <patternFill patternType="none"/>
    </fill>
    <fill>
      <patternFill patternType="gray125"/>
    </fill>
    <fill>
      <patternFill patternType="solid">
        <fgColor indexed="9"/>
      </patternFill>
    </fill>
    <fill>
      <patternFill patternType="solid">
        <fgColor indexed="23"/>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rgb="FFFFFF99"/>
        <bgColor indexed="64"/>
      </patternFill>
    </fill>
    <fill>
      <patternFill patternType="solid">
        <fgColor theme="0"/>
        <bgColor indexed="64"/>
      </patternFill>
    </fill>
    <fill>
      <patternFill patternType="solid">
        <fgColor theme="0" tint="-0.499984740745262"/>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gColor indexed="22"/>
      </patternFill>
    </fill>
    <fill>
      <patternFill patternType="gray0625"/>
    </fill>
    <fill>
      <patternFill patternType="solid">
        <fgColor indexed="8"/>
      </patternFill>
    </fill>
    <fill>
      <patternFill patternType="solid">
        <fgColor indexed="13"/>
        <bgColor indexed="64"/>
      </patternFill>
    </fill>
    <fill>
      <patternFill patternType="solid">
        <fgColor indexed="31"/>
        <bgColor indexed="64"/>
      </patternFill>
    </fill>
    <fill>
      <patternFill patternType="solid">
        <fgColor indexed="42"/>
        <bgColor indexed="64"/>
      </patternFill>
    </fill>
    <fill>
      <patternFill patternType="solid">
        <fgColor indexed="54"/>
        <bgColor indexed="64"/>
      </patternFill>
    </fill>
    <fill>
      <patternFill patternType="solid">
        <fgColor indexed="18"/>
        <bgColor indexed="64"/>
      </patternFill>
    </fill>
    <fill>
      <patternFill patternType="solid">
        <fgColor indexed="29"/>
        <bgColor indexed="64"/>
      </patternFill>
    </fill>
    <fill>
      <patternFill patternType="solid">
        <fgColor indexed="51"/>
        <bgColor indexed="64"/>
      </patternFill>
    </fill>
    <fill>
      <patternFill patternType="solid">
        <fgColor indexed="44"/>
        <bgColor indexed="64"/>
      </patternFill>
    </fill>
    <fill>
      <patternFill patternType="darkGray">
        <fgColor indexed="9"/>
        <bgColor indexed="10"/>
      </patternFill>
    </fill>
    <fill>
      <patternFill patternType="mediumGray">
        <fgColor indexed="9"/>
        <bgColor indexed="12"/>
      </patternFill>
    </fill>
    <fill>
      <patternFill patternType="solid">
        <fgColor indexed="35"/>
        <bgColor indexed="64"/>
      </patternFill>
    </fill>
    <fill>
      <patternFill patternType="lightGray">
        <fgColor indexed="15"/>
      </patternFill>
    </fill>
    <fill>
      <patternFill patternType="solid">
        <fgColor indexed="62"/>
        <bgColor indexed="64"/>
      </patternFill>
    </fill>
    <fill>
      <patternFill patternType="lightGray">
        <fgColor indexed="12"/>
      </patternFill>
    </fill>
    <fill>
      <patternFill patternType="gray125">
        <fgColor indexed="8"/>
      </patternFill>
    </fill>
    <fill>
      <patternFill patternType="solid">
        <fgColor indexed="26"/>
        <bgColor indexed="64"/>
      </patternFill>
    </fill>
    <fill>
      <patternFill patternType="solid">
        <fgColor indexed="24"/>
        <bgColor indexed="64"/>
      </patternFill>
    </fill>
    <fill>
      <patternFill patternType="solid">
        <fgColor indexed="65"/>
        <bgColor indexed="64"/>
      </patternFill>
    </fill>
    <fill>
      <patternFill patternType="mediumGray"/>
    </fill>
    <fill>
      <patternFill patternType="solid">
        <fgColor indexed="56"/>
        <bgColor indexed="64"/>
      </patternFill>
    </fill>
    <fill>
      <patternFill patternType="solid">
        <fgColor indexed="43"/>
        <bgColor indexed="8"/>
      </patternFill>
    </fill>
    <fill>
      <patternFill patternType="gray0625">
        <fgColor indexed="26"/>
        <bgColor indexed="43"/>
      </patternFill>
    </fill>
    <fill>
      <patternFill patternType="solid">
        <fgColor indexed="34"/>
      </patternFill>
    </fill>
    <fill>
      <patternFill patternType="solid">
        <fgColor indexed="13"/>
      </patternFill>
    </fill>
    <fill>
      <patternFill patternType="solid">
        <fgColor indexed="63"/>
        <bgColor indexed="64"/>
      </patternFill>
    </fill>
    <fill>
      <patternFill patternType="solid">
        <fgColor indexed="14"/>
        <bgColor indexed="64"/>
      </patternFill>
    </fill>
    <fill>
      <patternFill patternType="lightGray">
        <fgColor indexed="38"/>
        <bgColor indexed="23"/>
      </patternFill>
    </fill>
  </fills>
  <borders count="80">
    <border>
      <left/>
      <right/>
      <top/>
      <bottom/>
      <diagonal/>
    </border>
    <border>
      <left/>
      <right/>
      <top/>
      <bottom style="thin">
        <color indexed="64"/>
      </bottom>
      <diagonal/>
    </border>
    <border>
      <left/>
      <right/>
      <top style="thin">
        <color indexed="8"/>
      </top>
      <bottom/>
      <diagonal/>
    </border>
    <border>
      <left/>
      <right/>
      <top/>
      <bottom style="double">
        <color indexed="64"/>
      </bottom>
      <diagonal/>
    </border>
    <border>
      <left/>
      <right/>
      <top style="thin">
        <color indexed="64"/>
      </top>
      <bottom style="double">
        <color indexed="64"/>
      </bottom>
      <diagonal/>
    </border>
    <border>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right/>
      <top style="thin">
        <color indexed="62"/>
      </top>
      <bottom style="double">
        <color indexed="62"/>
      </bottom>
      <diagonal/>
    </border>
    <border>
      <left/>
      <right/>
      <top style="medium">
        <color indexed="64"/>
      </top>
      <bottom style="thin">
        <color indexed="64"/>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8"/>
      </left>
      <right style="hair">
        <color indexed="8"/>
      </right>
      <top style="hair">
        <color indexed="8"/>
      </top>
      <bottom/>
      <diagonal/>
    </border>
    <border>
      <left style="medium">
        <color indexed="64"/>
      </left>
      <right style="medium">
        <color indexed="64"/>
      </right>
      <top/>
      <bottom/>
      <diagonal/>
    </border>
    <border>
      <left style="medium">
        <color indexed="64"/>
      </left>
      <right style="medium">
        <color indexed="64"/>
      </right>
      <top/>
      <bottom style="thick">
        <color indexed="37"/>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right/>
      <top/>
      <bottom style="hair">
        <color indexed="8"/>
      </bottom>
      <diagonal/>
    </border>
    <border>
      <left/>
      <right/>
      <top/>
      <bottom style="thick">
        <color indexed="8"/>
      </bottom>
      <diagonal/>
    </border>
    <border>
      <left/>
      <right/>
      <top/>
      <bottom style="double">
        <color indexed="8"/>
      </bottom>
      <diagonal/>
    </border>
    <border>
      <left/>
      <right/>
      <top/>
      <bottom style="thin">
        <color indexed="44"/>
      </bottom>
      <diagonal/>
    </border>
    <border>
      <left/>
      <right/>
      <top/>
      <bottom style="thin">
        <color indexed="22"/>
      </bottom>
      <diagonal/>
    </border>
    <border>
      <left/>
      <right/>
      <top style="double">
        <color indexed="64"/>
      </top>
      <bottom/>
      <diagonal/>
    </border>
    <border>
      <left/>
      <right/>
      <top style="hair">
        <color indexed="64"/>
      </top>
      <bottom style="hair">
        <color indexed="64"/>
      </bottom>
      <diagonal/>
    </border>
    <border>
      <left style="hair">
        <color indexed="64"/>
      </left>
      <right/>
      <top/>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right/>
      <top/>
      <bottom style="dotted">
        <color indexed="64"/>
      </bottom>
      <diagonal/>
    </border>
    <border>
      <left/>
      <right/>
      <top/>
      <bottom style="medium">
        <color indexed="63"/>
      </bottom>
      <diagonal/>
    </border>
    <border>
      <left/>
      <right/>
      <top style="hair">
        <color indexed="64"/>
      </top>
      <bottom/>
      <diagonal/>
    </border>
    <border>
      <left/>
      <right/>
      <top/>
      <bottom style="thin">
        <color indexed="23"/>
      </bottom>
      <diagonal/>
    </border>
    <border>
      <left/>
      <right/>
      <top style="thick">
        <color indexed="17"/>
      </top>
      <bottom/>
      <diagonal/>
    </border>
    <border>
      <left/>
      <right/>
      <top/>
      <bottom style="thick">
        <color indexed="18"/>
      </bottom>
      <diagonal/>
    </border>
    <border>
      <left/>
      <right/>
      <top/>
      <bottom style="thin">
        <color indexed="18"/>
      </bottom>
      <diagonal/>
    </border>
    <border>
      <left style="dotted">
        <color indexed="12"/>
      </left>
      <right style="dotted">
        <color indexed="12"/>
      </right>
      <top style="dotted">
        <color indexed="12"/>
      </top>
      <bottom style="dotted">
        <color indexed="12"/>
      </bottom>
      <diagonal/>
    </border>
    <border>
      <left style="thin">
        <color indexed="64"/>
      </left>
      <right style="medium">
        <color indexed="64"/>
      </right>
      <top/>
      <bottom/>
      <diagonal/>
    </border>
    <border>
      <left style="hair">
        <color indexed="8"/>
      </left>
      <right style="hair">
        <color indexed="8"/>
      </right>
      <top style="hair">
        <color indexed="8"/>
      </top>
      <bottom style="hair">
        <color indexed="8"/>
      </bottom>
      <diagonal/>
    </border>
    <border>
      <left/>
      <right/>
      <top style="medium">
        <color indexed="64"/>
      </top>
      <bottom style="medium">
        <color indexed="64"/>
      </bottom>
      <diagonal/>
    </border>
    <border>
      <left/>
      <right/>
      <top style="medium">
        <color indexed="64"/>
      </top>
      <bottom style="thin">
        <color indexed="22"/>
      </bottom>
      <diagonal/>
    </border>
    <border>
      <left style="double">
        <color indexed="64"/>
      </left>
      <right style="double">
        <color indexed="64"/>
      </right>
      <top style="double">
        <color indexed="64"/>
      </top>
      <bottom style="double">
        <color indexed="64"/>
      </bottom>
      <diagonal/>
    </border>
    <border>
      <left/>
      <right/>
      <top style="medium">
        <color indexed="8"/>
      </top>
      <bottom/>
      <diagonal/>
    </border>
    <border>
      <left/>
      <right/>
      <top style="medium">
        <color indexed="18"/>
      </top>
      <bottom/>
      <diagonal/>
    </border>
    <border>
      <left/>
      <right/>
      <top style="dotted">
        <color indexed="64"/>
      </top>
      <bottom style="dotted">
        <color indexed="64"/>
      </bottom>
      <diagonal/>
    </border>
    <border>
      <left style="thin">
        <color indexed="45"/>
      </left>
      <right style="thin">
        <color indexed="45"/>
      </right>
      <top style="thin">
        <color indexed="45"/>
      </top>
      <bottom style="thin">
        <color indexed="45"/>
      </bottom>
      <diagonal/>
    </border>
  </borders>
  <cellStyleXfs count="36315">
    <xf numFmtId="0" fontId="0" fillId="0" borderId="0"/>
    <xf numFmtId="43"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14" fillId="0" borderId="0" applyNumberFormat="0" applyFill="0" applyBorder="0" applyAlignment="0" applyProtection="0"/>
    <xf numFmtId="0" fontId="13"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0" fontId="9" fillId="0" borderId="0"/>
    <xf numFmtId="44" fontId="9" fillId="0" borderId="0" applyFont="0" applyFill="0" applyBorder="0" applyAlignment="0" applyProtection="0"/>
    <xf numFmtId="0" fontId="16" fillId="0" borderId="0"/>
    <xf numFmtId="43" fontId="9" fillId="0" borderId="0" applyFont="0" applyFill="0" applyBorder="0" applyAlignment="0" applyProtection="0"/>
    <xf numFmtId="9" fontId="9" fillId="0" borderId="0" applyFont="0" applyFill="0" applyBorder="0" applyAlignment="0" applyProtection="0"/>
    <xf numFmtId="0" fontId="16" fillId="0" borderId="0"/>
    <xf numFmtId="0" fontId="16" fillId="0" borderId="0"/>
    <xf numFmtId="0" fontId="9" fillId="0" borderId="0"/>
    <xf numFmtId="176" fontId="36" fillId="0" borderId="0"/>
    <xf numFmtId="0" fontId="9" fillId="0" borderId="0"/>
    <xf numFmtId="43" fontId="9" fillId="0" borderId="0" applyFont="0" applyFill="0" applyBorder="0" applyAlignment="0" applyProtection="0"/>
    <xf numFmtId="0" fontId="16" fillId="0" borderId="0"/>
    <xf numFmtId="0" fontId="9" fillId="0" borderId="0"/>
    <xf numFmtId="43" fontId="9" fillId="0" borderId="0" applyFont="0" applyFill="0" applyBorder="0" applyAlignment="0" applyProtection="0"/>
    <xf numFmtId="0" fontId="8" fillId="0" borderId="0"/>
    <xf numFmtId="0" fontId="39" fillId="0" borderId="0" applyProtection="0"/>
    <xf numFmtId="0" fontId="8" fillId="0" borderId="0"/>
    <xf numFmtId="0" fontId="16" fillId="0" borderId="0"/>
    <xf numFmtId="0" fontId="16" fillId="0" borderId="0"/>
    <xf numFmtId="0" fontId="16" fillId="0" borderId="0"/>
    <xf numFmtId="43"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6" fillId="0" borderId="0"/>
    <xf numFmtId="0" fontId="6" fillId="0" borderId="0"/>
    <xf numFmtId="43" fontId="39" fillId="0" borderId="0" applyFont="0" applyFill="0" applyBorder="0" applyAlignment="0" applyProtection="0"/>
    <xf numFmtId="43" fontId="6" fillId="0" borderId="0" applyFont="0" applyFill="0" applyBorder="0" applyAlignment="0" applyProtection="0"/>
    <xf numFmtId="178" fontId="39" fillId="0" borderId="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0" fontId="4"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50" fillId="0" borderId="22" applyNumberFormat="0" applyFill="0" applyAlignment="0" applyProtection="0"/>
    <xf numFmtId="0" fontId="51" fillId="0" borderId="23" applyNumberFormat="0" applyFill="0" applyAlignment="0" applyProtection="0"/>
    <xf numFmtId="0" fontId="52" fillId="0" borderId="24" applyNumberFormat="0" applyFill="0" applyAlignment="0" applyProtection="0"/>
    <xf numFmtId="0" fontId="52" fillId="0" borderId="0" applyNumberFormat="0" applyFill="0" applyBorder="0" applyAlignment="0" applyProtection="0"/>
    <xf numFmtId="0" fontId="53" fillId="11" borderId="0" applyNumberFormat="0" applyBorder="0" applyAlignment="0" applyProtection="0"/>
    <xf numFmtId="0" fontId="54" fillId="12" borderId="0" applyNumberFormat="0" applyBorder="0" applyAlignment="0" applyProtection="0"/>
    <xf numFmtId="0" fontId="55" fillId="13" borderId="0" applyNumberFormat="0" applyBorder="0" applyAlignment="0" applyProtection="0"/>
    <xf numFmtId="0" fontId="56" fillId="14" borderId="25" applyNumberFormat="0" applyAlignment="0" applyProtection="0"/>
    <xf numFmtId="0" fontId="57" fillId="15" borderId="26" applyNumberFormat="0" applyAlignment="0" applyProtection="0"/>
    <xf numFmtId="0" fontId="58" fillId="15" borderId="25" applyNumberFormat="0" applyAlignment="0" applyProtection="0"/>
    <xf numFmtId="0" fontId="59" fillId="0" borderId="27" applyNumberFormat="0" applyFill="0" applyAlignment="0" applyProtection="0"/>
    <xf numFmtId="0" fontId="60" fillId="16" borderId="28" applyNumberFormat="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49" fillId="0" borderId="30" applyNumberFormat="0" applyFill="0" applyAlignment="0" applyProtection="0"/>
    <xf numFmtId="0" fontId="6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63" fillId="21" borderId="0" applyNumberFormat="0" applyBorder="0" applyAlignment="0" applyProtection="0"/>
    <xf numFmtId="0" fontId="6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63" fillId="25" borderId="0" applyNumberFormat="0" applyBorder="0" applyAlignment="0" applyProtection="0"/>
    <xf numFmtId="0" fontId="6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63" fillId="29" borderId="0" applyNumberFormat="0" applyBorder="0" applyAlignment="0" applyProtection="0"/>
    <xf numFmtId="0" fontId="6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63" fillId="33" borderId="0" applyNumberFormat="0" applyBorder="0" applyAlignment="0" applyProtection="0"/>
    <xf numFmtId="0" fontId="6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63" fillId="37" borderId="0" applyNumberFormat="0" applyBorder="0" applyAlignment="0" applyProtection="0"/>
    <xf numFmtId="0" fontId="63"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63" fillId="41"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64" fillId="0" borderId="0" applyNumberFormat="0" applyFill="0" applyBorder="0" applyAlignment="0" applyProtection="0"/>
    <xf numFmtId="0" fontId="1" fillId="17" borderId="29"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70" fillId="0" borderId="31"/>
    <xf numFmtId="0" fontId="71" fillId="0" borderId="0"/>
    <xf numFmtId="0" fontId="72" fillId="43" borderId="0" applyNumberFormat="0" applyBorder="0" applyAlignment="0" applyProtection="0"/>
    <xf numFmtId="0" fontId="1" fillId="19" borderId="0" applyNumberFormat="0" applyBorder="0" applyAlignment="0" applyProtection="0"/>
    <xf numFmtId="0" fontId="72" fillId="44" borderId="0" applyNumberFormat="0" applyBorder="0" applyAlignment="0" applyProtection="0"/>
    <xf numFmtId="0" fontId="1" fillId="23" borderId="0" applyNumberFormat="0" applyBorder="0" applyAlignment="0" applyProtection="0"/>
    <xf numFmtId="0" fontId="72" fillId="45" borderId="0" applyNumberFormat="0" applyBorder="0" applyAlignment="0" applyProtection="0"/>
    <xf numFmtId="0" fontId="1" fillId="27" borderId="0" applyNumberFormat="0" applyBorder="0" applyAlignment="0" applyProtection="0"/>
    <xf numFmtId="0" fontId="72" fillId="46" borderId="0" applyNumberFormat="0" applyBorder="0" applyAlignment="0" applyProtection="0"/>
    <xf numFmtId="0" fontId="1" fillId="31" borderId="0" applyNumberFormat="0" applyBorder="0" applyAlignment="0" applyProtection="0"/>
    <xf numFmtId="0" fontId="72" fillId="47" borderId="0" applyNumberFormat="0" applyBorder="0" applyAlignment="0" applyProtection="0"/>
    <xf numFmtId="0" fontId="1" fillId="35" borderId="0" applyNumberFormat="0" applyBorder="0" applyAlignment="0" applyProtection="0"/>
    <xf numFmtId="0" fontId="72" fillId="48" borderId="0" applyNumberFormat="0" applyBorder="0" applyAlignment="0" applyProtection="0"/>
    <xf numFmtId="0" fontId="1" fillId="39" borderId="0" applyNumberFormat="0" applyBorder="0" applyAlignment="0" applyProtection="0"/>
    <xf numFmtId="0" fontId="73" fillId="0" borderId="0"/>
    <xf numFmtId="0" fontId="73" fillId="0" borderId="0"/>
    <xf numFmtId="0" fontId="72" fillId="49" borderId="0" applyNumberFormat="0" applyBorder="0" applyAlignment="0" applyProtection="0"/>
    <xf numFmtId="0" fontId="1" fillId="20" borderId="0" applyNumberFormat="0" applyBorder="0" applyAlignment="0" applyProtection="0"/>
    <xf numFmtId="0" fontId="72" fillId="50" borderId="0" applyNumberFormat="0" applyBorder="0" applyAlignment="0" applyProtection="0"/>
    <xf numFmtId="0" fontId="1" fillId="24" borderId="0" applyNumberFormat="0" applyBorder="0" applyAlignment="0" applyProtection="0"/>
    <xf numFmtId="0" fontId="72" fillId="51" borderId="0" applyNumberFormat="0" applyBorder="0" applyAlignment="0" applyProtection="0"/>
    <xf numFmtId="0" fontId="1" fillId="28" borderId="0" applyNumberFormat="0" applyBorder="0" applyAlignment="0" applyProtection="0"/>
    <xf numFmtId="0" fontId="72" fillId="46" borderId="0" applyNumberFormat="0" applyBorder="0" applyAlignment="0" applyProtection="0"/>
    <xf numFmtId="0" fontId="1" fillId="32" borderId="0" applyNumberFormat="0" applyBorder="0" applyAlignment="0" applyProtection="0"/>
    <xf numFmtId="0" fontId="72" fillId="49" borderId="0" applyNumberFormat="0" applyBorder="0" applyAlignment="0" applyProtection="0"/>
    <xf numFmtId="0" fontId="1" fillId="36" borderId="0" applyNumberFormat="0" applyBorder="0" applyAlignment="0" applyProtection="0"/>
    <xf numFmtId="0" fontId="72" fillId="52" borderId="0" applyNumberFormat="0" applyBorder="0" applyAlignment="0" applyProtection="0"/>
    <xf numFmtId="0" fontId="1" fillId="40" borderId="0" applyNumberFormat="0" applyBorder="0" applyAlignment="0" applyProtection="0"/>
    <xf numFmtId="0" fontId="74" fillId="53" borderId="0" applyNumberFormat="0" applyBorder="0" applyAlignment="0" applyProtection="0"/>
    <xf numFmtId="0" fontId="63" fillId="21" borderId="0" applyNumberFormat="0" applyBorder="0" applyAlignment="0" applyProtection="0"/>
    <xf numFmtId="0" fontId="74" fillId="50" borderId="0" applyNumberFormat="0" applyBorder="0" applyAlignment="0" applyProtection="0"/>
    <xf numFmtId="0" fontId="63" fillId="25" borderId="0" applyNumberFormat="0" applyBorder="0" applyAlignment="0" applyProtection="0"/>
    <xf numFmtId="0" fontId="74" fillId="51" borderId="0" applyNumberFormat="0" applyBorder="0" applyAlignment="0" applyProtection="0"/>
    <xf numFmtId="0" fontId="63" fillId="29" borderId="0" applyNumberFormat="0" applyBorder="0" applyAlignment="0" applyProtection="0"/>
    <xf numFmtId="0" fontId="74" fillId="54" borderId="0" applyNumberFormat="0" applyBorder="0" applyAlignment="0" applyProtection="0"/>
    <xf numFmtId="0" fontId="63" fillId="33" borderId="0" applyNumberFormat="0" applyBorder="0" applyAlignment="0" applyProtection="0"/>
    <xf numFmtId="0" fontId="74" fillId="55" borderId="0" applyNumberFormat="0" applyBorder="0" applyAlignment="0" applyProtection="0"/>
    <xf numFmtId="0" fontId="63" fillId="37" borderId="0" applyNumberFormat="0" applyBorder="0" applyAlignment="0" applyProtection="0"/>
    <xf numFmtId="0" fontId="74" fillId="56" borderId="0" applyNumberFormat="0" applyBorder="0" applyAlignment="0" applyProtection="0"/>
    <xf numFmtId="0" fontId="63" fillId="41" borderId="0" applyNumberFormat="0" applyBorder="0" applyAlignment="0" applyProtection="0"/>
    <xf numFmtId="0" fontId="74" fillId="57" borderId="0" applyNumberFormat="0" applyBorder="0" applyAlignment="0" applyProtection="0"/>
    <xf numFmtId="0" fontId="63" fillId="18" borderId="0" applyNumberFormat="0" applyBorder="0" applyAlignment="0" applyProtection="0"/>
    <xf numFmtId="0" fontId="74" fillId="58" borderId="0" applyNumberFormat="0" applyBorder="0" applyAlignment="0" applyProtection="0"/>
    <xf numFmtId="0" fontId="63" fillId="22" borderId="0" applyNumberFormat="0" applyBorder="0" applyAlignment="0" applyProtection="0"/>
    <xf numFmtId="0" fontId="74" fillId="59" borderId="0" applyNumberFormat="0" applyBorder="0" applyAlignment="0" applyProtection="0"/>
    <xf numFmtId="0" fontId="63" fillId="26" borderId="0" applyNumberFormat="0" applyBorder="0" applyAlignment="0" applyProtection="0"/>
    <xf numFmtId="0" fontId="74" fillId="54" borderId="0" applyNumberFormat="0" applyBorder="0" applyAlignment="0" applyProtection="0"/>
    <xf numFmtId="0" fontId="63" fillId="30" borderId="0" applyNumberFormat="0" applyBorder="0" applyAlignment="0" applyProtection="0"/>
    <xf numFmtId="0" fontId="74" fillId="55" borderId="0" applyNumberFormat="0" applyBorder="0" applyAlignment="0" applyProtection="0"/>
    <xf numFmtId="0" fontId="63" fillId="34" borderId="0" applyNumberFormat="0" applyBorder="0" applyAlignment="0" applyProtection="0"/>
    <xf numFmtId="0" fontId="74" fillId="60" borderId="0" applyNumberFormat="0" applyBorder="0" applyAlignment="0" applyProtection="0"/>
    <xf numFmtId="0" fontId="63" fillId="38" borderId="0" applyNumberFormat="0" applyBorder="0" applyAlignment="0" applyProtection="0"/>
    <xf numFmtId="0" fontId="75" fillId="44" borderId="0" applyNumberFormat="0" applyBorder="0" applyAlignment="0" applyProtection="0"/>
    <xf numFmtId="0" fontId="54" fillId="12" borderId="0" applyNumberFormat="0" applyBorder="0" applyAlignment="0" applyProtection="0"/>
    <xf numFmtId="0" fontId="71" fillId="0" borderId="31"/>
    <xf numFmtId="0" fontId="76" fillId="61" borderId="32" applyNumberFormat="0" applyAlignment="0" applyProtection="0"/>
    <xf numFmtId="0" fontId="58" fillId="15" borderId="25" applyNumberFormat="0" applyAlignment="0" applyProtection="0"/>
    <xf numFmtId="0" fontId="77" fillId="62" borderId="33" applyNumberFormat="0" applyAlignment="0" applyProtection="0"/>
    <xf numFmtId="0" fontId="60" fillId="16" borderId="28" applyNumberFormat="0" applyAlignment="0" applyProtection="0"/>
    <xf numFmtId="0" fontId="66" fillId="0" borderId="9">
      <alignment horizontal="left" wrapText="1"/>
    </xf>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80" fontId="78" fillId="0" borderId="0" applyFont="0" applyFill="0" applyBorder="0" applyAlignment="0" applyProtection="0"/>
    <xf numFmtId="180" fontId="7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9" fillId="0" borderId="0" applyFont="0" applyFill="0" applyBorder="0" applyAlignment="0" applyProtection="0">
      <alignment vertical="top"/>
    </xf>
    <xf numFmtId="43" fontId="16" fillId="0" borderId="0" applyFont="0" applyFill="0" applyBorder="0" applyAlignment="0" applyProtection="0"/>
    <xf numFmtId="43" fontId="79" fillId="0" borderId="0" applyFont="0" applyFill="0" applyBorder="0" applyAlignment="0" applyProtection="0">
      <alignment vertical="top"/>
    </xf>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4" fontId="67" fillId="0" borderId="0"/>
    <xf numFmtId="44" fontId="16" fillId="0" borderId="0" applyFont="0" applyFill="0" applyBorder="0" applyAlignment="0" applyProtection="0"/>
    <xf numFmtId="44" fontId="16"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79" fillId="0" borderId="0" applyFont="0" applyFill="0" applyBorder="0" applyAlignment="0" applyProtection="0">
      <alignment vertical="top"/>
    </xf>
    <xf numFmtId="44" fontId="72" fillId="0" borderId="0" applyFont="0" applyFill="0" applyBorder="0" applyAlignment="0" applyProtection="0"/>
    <xf numFmtId="44" fontId="79" fillId="0" borderId="0" applyFont="0" applyFill="0" applyBorder="0" applyAlignment="0" applyProtection="0">
      <alignment vertical="top"/>
    </xf>
    <xf numFmtId="44" fontId="79" fillId="0" borderId="0" applyFont="0" applyFill="0" applyBorder="0" applyAlignment="0" applyProtection="0">
      <alignment vertical="top"/>
    </xf>
    <xf numFmtId="44" fontId="79" fillId="0" borderId="0" applyFont="0" applyFill="0" applyBorder="0" applyAlignment="0" applyProtection="0">
      <alignment vertical="top"/>
    </xf>
    <xf numFmtId="44" fontId="79" fillId="0" borderId="0" applyFont="0" applyFill="0" applyBorder="0" applyAlignment="0" applyProtection="0">
      <alignment vertical="top"/>
    </xf>
    <xf numFmtId="44" fontId="16" fillId="0" borderId="0" applyFont="0" applyFill="0" applyBorder="0" applyAlignment="0" applyProtection="0"/>
    <xf numFmtId="181" fontId="16" fillId="0" borderId="0" applyFont="0" applyFill="0" applyBorder="0" applyAlignment="0" applyProtection="0"/>
    <xf numFmtId="181"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71" fillId="0" borderId="0"/>
    <xf numFmtId="182" fontId="16" fillId="0" borderId="0" applyFont="0" applyFill="0" applyBorder="0" applyAlignment="0" applyProtection="0"/>
    <xf numFmtId="182" fontId="16" fillId="0" borderId="0" applyFont="0" applyFill="0" applyBorder="0" applyAlignment="0" applyProtection="0"/>
    <xf numFmtId="0" fontId="80" fillId="0" borderId="0" applyNumberFormat="0" applyFill="0" applyBorder="0" applyAlignment="0" applyProtection="0"/>
    <xf numFmtId="0" fontId="62" fillId="0" borderId="0" applyNumberForma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183" fontId="81" fillId="0" borderId="0"/>
    <xf numFmtId="183" fontId="81" fillId="0" borderId="0"/>
    <xf numFmtId="184" fontId="81" fillId="0" borderId="0"/>
    <xf numFmtId="184" fontId="81" fillId="0" borderId="0"/>
    <xf numFmtId="184" fontId="81" fillId="0" borderId="0"/>
    <xf numFmtId="184" fontId="81" fillId="0" borderId="0"/>
    <xf numFmtId="184" fontId="81" fillId="0" borderId="0"/>
    <xf numFmtId="184" fontId="81" fillId="0" borderId="0"/>
    <xf numFmtId="184" fontId="81" fillId="0" borderId="0"/>
    <xf numFmtId="184" fontId="81" fillId="0" borderId="0"/>
    <xf numFmtId="184" fontId="81" fillId="0" borderId="0"/>
    <xf numFmtId="185" fontId="81" fillId="0" borderId="0"/>
    <xf numFmtId="185" fontId="81" fillId="0" borderId="0"/>
    <xf numFmtId="185" fontId="81" fillId="0" borderId="0"/>
    <xf numFmtId="185" fontId="81" fillId="0" borderId="0"/>
    <xf numFmtId="185" fontId="81" fillId="0" borderId="0"/>
    <xf numFmtId="185" fontId="81" fillId="0" borderId="0"/>
    <xf numFmtId="185" fontId="81" fillId="0" borderId="0"/>
    <xf numFmtId="185" fontId="81" fillId="0" borderId="0"/>
    <xf numFmtId="185" fontId="81" fillId="0" borderId="0"/>
    <xf numFmtId="186" fontId="81" fillId="0" borderId="0"/>
    <xf numFmtId="186" fontId="81" fillId="0" borderId="0"/>
    <xf numFmtId="186" fontId="81" fillId="0" borderId="0"/>
    <xf numFmtId="186" fontId="81" fillId="0" borderId="0"/>
    <xf numFmtId="186" fontId="81" fillId="0" borderId="0"/>
    <xf numFmtId="186" fontId="81" fillId="0" borderId="0"/>
    <xf numFmtId="186" fontId="81" fillId="0" borderId="0"/>
    <xf numFmtId="186" fontId="81" fillId="0" borderId="0"/>
    <xf numFmtId="186" fontId="81" fillId="0" borderId="0"/>
    <xf numFmtId="0" fontId="82" fillId="45" borderId="0" applyNumberFormat="0" applyBorder="0" applyAlignment="0" applyProtection="0"/>
    <xf numFmtId="0" fontId="53" fillId="11" borderId="0" applyNumberFormat="0" applyBorder="0" applyAlignment="0" applyProtection="0"/>
    <xf numFmtId="38" fontId="68" fillId="42" borderId="0" applyNumberFormat="0" applyBorder="0" applyAlignment="0" applyProtection="0"/>
    <xf numFmtId="38" fontId="68" fillId="42" borderId="0" applyNumberFormat="0" applyBorder="0" applyAlignment="0" applyProtection="0"/>
    <xf numFmtId="0" fontId="39" fillId="0" borderId="31"/>
    <xf numFmtId="0" fontId="83" fillId="0" borderId="0" applyNumberFormat="0" applyFont="0" applyFill="0" applyAlignment="0" applyProtection="0"/>
    <xf numFmtId="0" fontId="84" fillId="0" borderId="34" applyNumberFormat="0" applyFill="0" applyAlignment="0" applyProtection="0"/>
    <xf numFmtId="0" fontId="83" fillId="0" borderId="0" applyNumberFormat="0" applyFont="0" applyFill="0" applyAlignment="0" applyProtection="0"/>
    <xf numFmtId="0" fontId="84" fillId="0" borderId="34" applyNumberFormat="0" applyFill="0" applyAlignment="0" applyProtection="0"/>
    <xf numFmtId="0" fontId="50" fillId="0" borderId="22" applyNumberFormat="0" applyFill="0" applyAlignment="0" applyProtection="0"/>
    <xf numFmtId="0" fontId="85" fillId="0" borderId="0" applyNumberFormat="0" applyFont="0" applyFill="0" applyAlignment="0" applyProtection="0"/>
    <xf numFmtId="0" fontId="86" fillId="0" borderId="35" applyNumberFormat="0" applyFill="0" applyAlignment="0" applyProtection="0"/>
    <xf numFmtId="0" fontId="85" fillId="0" borderId="0" applyNumberFormat="0" applyFont="0" applyFill="0" applyAlignment="0" applyProtection="0"/>
    <xf numFmtId="0" fontId="86" fillId="0" borderId="35" applyNumberFormat="0" applyFill="0" applyAlignment="0" applyProtection="0"/>
    <xf numFmtId="0" fontId="51" fillId="0" borderId="23" applyNumberFormat="0" applyFill="0" applyAlignment="0" applyProtection="0"/>
    <xf numFmtId="0" fontId="87" fillId="0" borderId="36" applyNumberFormat="0" applyFill="0" applyAlignment="0" applyProtection="0"/>
    <xf numFmtId="0" fontId="52" fillId="0" borderId="24" applyNumberFormat="0" applyFill="0" applyAlignment="0" applyProtection="0"/>
    <xf numFmtId="0" fontId="87" fillId="0" borderId="0" applyNumberFormat="0" applyFill="0" applyBorder="0" applyAlignment="0" applyProtection="0"/>
    <xf numFmtId="0" fontId="52" fillId="0" borderId="0" applyNumberFormat="0" applyFill="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10" fontId="68" fillId="5" borderId="9" applyNumberFormat="0" applyBorder="0" applyAlignment="0" applyProtection="0"/>
    <xf numFmtId="10" fontId="68" fillId="5" borderId="9" applyNumberFormat="0" applyBorder="0" applyAlignment="0" applyProtection="0"/>
    <xf numFmtId="0" fontId="56" fillId="14" borderId="25" applyNumberFormat="0" applyAlignment="0" applyProtection="0"/>
    <xf numFmtId="0" fontId="89" fillId="48" borderId="32" applyNumberFormat="0" applyAlignment="0" applyProtection="0"/>
    <xf numFmtId="0" fontId="89" fillId="48" borderId="32" applyNumberFormat="0" applyAlignment="0" applyProtection="0"/>
    <xf numFmtId="0" fontId="89" fillId="48" borderId="32" applyNumberFormat="0" applyAlignment="0" applyProtection="0"/>
    <xf numFmtId="0" fontId="89" fillId="48" borderId="32" applyNumberFormat="0" applyAlignment="0" applyProtection="0"/>
    <xf numFmtId="0" fontId="89" fillId="48" borderId="32" applyNumberFormat="0" applyAlignment="0" applyProtection="0"/>
    <xf numFmtId="0" fontId="89" fillId="48" borderId="32" applyNumberFormat="0" applyAlignment="0" applyProtection="0"/>
    <xf numFmtId="0" fontId="89" fillId="48" borderId="32" applyNumberFormat="0" applyAlignment="0" applyProtection="0"/>
    <xf numFmtId="0" fontId="56" fillId="14" borderId="25" applyNumberFormat="0" applyAlignment="0" applyProtection="0"/>
    <xf numFmtId="0" fontId="39" fillId="0" borderId="5"/>
    <xf numFmtId="0" fontId="90" fillId="0" borderId="37" applyNumberFormat="0" applyFill="0" applyAlignment="0" applyProtection="0"/>
    <xf numFmtId="0" fontId="59" fillId="0" borderId="27" applyNumberFormat="0" applyFill="0" applyAlignment="0" applyProtection="0"/>
    <xf numFmtId="187"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91" fillId="63" borderId="0" applyNumberFormat="0" applyBorder="0" applyAlignment="0" applyProtection="0"/>
    <xf numFmtId="0" fontId="55" fillId="13" borderId="0" applyNumberFormat="0" applyBorder="0" applyAlignment="0" applyProtection="0"/>
    <xf numFmtId="188" fontId="16" fillId="0" borderId="0"/>
    <xf numFmtId="188" fontId="16" fillId="0" borderId="0"/>
    <xf numFmtId="0" fontId="16" fillId="0" borderId="0"/>
    <xf numFmtId="0" fontId="16" fillId="0" borderId="0"/>
    <xf numFmtId="0" fontId="81" fillId="0" borderId="0"/>
    <xf numFmtId="0" fontId="16" fillId="0" borderId="0"/>
    <xf numFmtId="0" fontId="81"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72" fillId="0" borderId="0"/>
    <xf numFmtId="0" fontId="16" fillId="0" borderId="0"/>
    <xf numFmtId="0" fontId="16" fillId="0" borderId="0"/>
    <xf numFmtId="0" fontId="1" fillId="0" borderId="0"/>
    <xf numFmtId="0" fontId="1" fillId="0" borderId="0"/>
    <xf numFmtId="0" fontId="1" fillId="0" borderId="0"/>
    <xf numFmtId="0" fontId="81" fillId="0" borderId="0"/>
    <xf numFmtId="0" fontId="81" fillId="0" borderId="0"/>
    <xf numFmtId="0" fontId="81" fillId="0" borderId="0"/>
    <xf numFmtId="0" fontId="92" fillId="0" borderId="0"/>
    <xf numFmtId="0" fontId="81" fillId="0" borderId="0"/>
    <xf numFmtId="0" fontId="81" fillId="0" borderId="0"/>
    <xf numFmtId="0" fontId="72" fillId="0" borderId="0"/>
    <xf numFmtId="0" fontId="72" fillId="0" borderId="0"/>
    <xf numFmtId="0" fontId="81" fillId="0" borderId="0"/>
    <xf numFmtId="0" fontId="81" fillId="0" borderId="0"/>
    <xf numFmtId="0" fontId="72" fillId="0" borderId="0"/>
    <xf numFmtId="0" fontId="72" fillId="0" borderId="0"/>
    <xf numFmtId="0" fontId="79" fillId="0" borderId="0">
      <alignment vertical="top"/>
    </xf>
    <xf numFmtId="0" fontId="16" fillId="0" borderId="0"/>
    <xf numFmtId="0" fontId="79" fillId="0" borderId="0">
      <alignment vertical="top"/>
    </xf>
    <xf numFmtId="0" fontId="1" fillId="0" borderId="0"/>
    <xf numFmtId="0" fontId="1" fillId="0" borderId="0"/>
    <xf numFmtId="0" fontId="79" fillId="0" borderId="0">
      <alignment vertical="top"/>
    </xf>
    <xf numFmtId="0" fontId="1" fillId="0" borderId="0"/>
    <xf numFmtId="0" fontId="79" fillId="0" borderId="0">
      <alignment vertical="top"/>
    </xf>
    <xf numFmtId="0" fontId="1" fillId="0" borderId="0"/>
    <xf numFmtId="0" fontId="16" fillId="64" borderId="38" applyNumberFormat="0" applyFont="0" applyAlignment="0" applyProtection="0"/>
    <xf numFmtId="0" fontId="1" fillId="17" borderId="29" applyNumberFormat="0" applyFont="0" applyAlignment="0" applyProtection="0"/>
    <xf numFmtId="189" fontId="38" fillId="0" borderId="0" applyFill="0" applyBorder="0" applyAlignment="0" applyProtection="0"/>
    <xf numFmtId="0" fontId="93" fillId="61" borderId="39" applyNumberFormat="0" applyAlignment="0" applyProtection="0"/>
    <xf numFmtId="0" fontId="57" fillId="15" borderId="26" applyNumberFormat="0" applyAlignment="0" applyProtection="0"/>
    <xf numFmtId="40" fontId="94" fillId="5" borderId="0">
      <alignment horizontal="right"/>
    </xf>
    <xf numFmtId="0" fontId="95" fillId="5" borderId="0">
      <alignment horizontal="right"/>
    </xf>
    <xf numFmtId="0" fontId="96" fillId="5" borderId="18"/>
    <xf numFmtId="0" fontId="96" fillId="0" borderId="0" applyBorder="0">
      <alignment horizontal="centerContinuous"/>
    </xf>
    <xf numFmtId="0" fontId="97" fillId="0" borderId="0" applyBorder="0">
      <alignment horizontal="centerContinuous"/>
    </xf>
    <xf numFmtId="10" fontId="16" fillId="0" borderId="0" applyFont="0" applyFill="0" applyBorder="0" applyAlignment="0" applyProtection="0"/>
    <xf numFmtId="10"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9" fillId="0" borderId="0" applyFont="0" applyFill="0" applyBorder="0" applyAlignment="0" applyProtection="0">
      <alignment vertical="top"/>
    </xf>
    <xf numFmtId="9" fontId="92" fillId="0" borderId="0" applyFont="0" applyFill="0" applyBorder="0" applyAlignment="0" applyProtection="0"/>
    <xf numFmtId="9" fontId="79" fillId="0" borderId="0" applyFont="0" applyFill="0" applyBorder="0" applyAlignment="0" applyProtection="0">
      <alignment vertical="top"/>
    </xf>
    <xf numFmtId="9" fontId="72" fillId="0" borderId="0" applyFont="0" applyFill="0" applyBorder="0" applyAlignment="0" applyProtection="0"/>
    <xf numFmtId="9" fontId="72" fillId="0" borderId="0" applyFont="0" applyFill="0" applyBorder="0" applyAlignment="0" applyProtection="0"/>
    <xf numFmtId="9" fontId="79" fillId="0" borderId="0" applyFont="0" applyFill="0" applyBorder="0" applyAlignment="0" applyProtection="0">
      <alignment vertical="top"/>
    </xf>
    <xf numFmtId="9" fontId="72" fillId="0" borderId="0" applyFont="0" applyFill="0" applyBorder="0" applyAlignment="0" applyProtection="0"/>
    <xf numFmtId="9" fontId="72" fillId="0" borderId="0" applyFont="0" applyFill="0" applyBorder="0" applyAlignment="0" applyProtection="0"/>
    <xf numFmtId="9" fontId="79" fillId="0" borderId="0" applyFont="0" applyFill="0" applyBorder="0" applyAlignment="0" applyProtection="0">
      <alignment vertical="top"/>
    </xf>
    <xf numFmtId="9" fontId="79" fillId="0" borderId="0" applyFont="0" applyFill="0" applyBorder="0" applyAlignment="0" applyProtection="0">
      <alignment vertical="top"/>
    </xf>
    <xf numFmtId="9" fontId="79" fillId="0" borderId="0" applyFont="0" applyFill="0" applyBorder="0" applyAlignment="0" applyProtection="0">
      <alignment vertical="top"/>
    </xf>
    <xf numFmtId="9" fontId="79" fillId="0" borderId="0" applyFont="0" applyFill="0" applyBorder="0" applyAlignment="0" applyProtection="0">
      <alignment vertical="top"/>
    </xf>
    <xf numFmtId="9" fontId="16" fillId="0" borderId="0" applyFont="0" applyFill="0" applyBorder="0" applyAlignment="0" applyProtection="0"/>
    <xf numFmtId="9" fontId="16" fillId="0" borderId="0" applyFont="0" applyFill="0" applyBorder="0" applyAlignment="0" applyProtection="0"/>
    <xf numFmtId="0" fontId="98" fillId="0" borderId="0" applyNumberFormat="0" applyFont="0" applyFill="0" applyBorder="0" applyAlignment="0" applyProtection="0">
      <alignment horizontal="left"/>
    </xf>
    <xf numFmtId="0" fontId="98" fillId="0" borderId="0" applyNumberFormat="0" applyFont="0" applyFill="0" applyBorder="0" applyAlignment="0" applyProtection="0">
      <alignment horizontal="left"/>
    </xf>
    <xf numFmtId="15" fontId="98" fillId="0" borderId="0" applyFont="0" applyFill="0" applyBorder="0" applyAlignment="0" applyProtection="0"/>
    <xf numFmtId="15" fontId="98" fillId="0" borderId="0" applyFont="0" applyFill="0" applyBorder="0" applyAlignment="0" applyProtection="0"/>
    <xf numFmtId="4" fontId="98" fillId="0" borderId="0" applyFont="0" applyFill="0" applyBorder="0" applyAlignment="0" applyProtection="0"/>
    <xf numFmtId="4" fontId="98" fillId="0" borderId="0" applyFont="0" applyFill="0" applyBorder="0" applyAlignment="0" applyProtection="0"/>
    <xf numFmtId="0" fontId="99" fillId="0" borderId="13">
      <alignment horizontal="center"/>
    </xf>
    <xf numFmtId="0" fontId="99" fillId="0" borderId="13">
      <alignment horizontal="center"/>
    </xf>
    <xf numFmtId="0" fontId="99" fillId="0" borderId="13">
      <alignment horizontal="center"/>
    </xf>
    <xf numFmtId="3" fontId="98" fillId="0" borderId="0" applyFont="0" applyFill="0" applyBorder="0" applyAlignment="0" applyProtection="0"/>
    <xf numFmtId="3" fontId="98" fillId="0" borderId="0" applyFont="0" applyFill="0" applyBorder="0" applyAlignment="0" applyProtection="0"/>
    <xf numFmtId="0" fontId="98" fillId="65" borderId="0" applyNumberFormat="0" applyFont="0" applyBorder="0" applyAlignment="0" applyProtection="0"/>
    <xf numFmtId="0" fontId="98" fillId="65" borderId="0" applyNumberFormat="0" applyFont="0" applyBorder="0" applyAlignment="0" applyProtection="0"/>
    <xf numFmtId="171" fontId="67" fillId="0" borderId="0" applyBorder="0" applyAlignment="0"/>
    <xf numFmtId="38" fontId="16" fillId="66" borderId="0" applyNumberFormat="0" applyFont="0" applyBorder="0" applyAlignment="0" applyProtection="0"/>
    <xf numFmtId="38" fontId="16" fillId="66" borderId="0" applyNumberFormat="0" applyFont="0" applyBorder="0" applyAlignment="0" applyProtection="0"/>
    <xf numFmtId="0" fontId="16" fillId="0" borderId="0"/>
    <xf numFmtId="0" fontId="16" fillId="0" borderId="0"/>
    <xf numFmtId="0" fontId="16" fillId="0" borderId="0"/>
    <xf numFmtId="0" fontId="10" fillId="0" borderId="0" applyNumberFormat="0" applyBorder="0" applyAlignment="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79" fillId="0" borderId="0" applyNumberFormat="0" applyBorder="0" applyAlignment="0"/>
    <xf numFmtId="0" fontId="81" fillId="0" borderId="0"/>
    <xf numFmtId="0" fontId="79" fillId="0" borderId="0" applyNumberFormat="0" applyBorder="0" applyAlignment="0"/>
    <xf numFmtId="0" fontId="100" fillId="0" borderId="0" applyNumberFormat="0" applyBorder="0" applyAlignment="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0" fillId="0" borderId="0" applyNumberFormat="0" applyBorder="0" applyAlignment="0"/>
    <xf numFmtId="0" fontId="101" fillId="0" borderId="0"/>
    <xf numFmtId="0" fontId="102" fillId="0" borderId="0" applyNumberFormat="0" applyBorder="0" applyAlignment="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 fillId="0" borderId="0" applyNumberFormat="0" applyBorder="0" applyAlignment="0"/>
    <xf numFmtId="0" fontId="103" fillId="0" borderId="0"/>
    <xf numFmtId="0" fontId="10" fillId="0" borderId="0" applyNumberFormat="0" applyBorder="0" applyAlignment="0"/>
    <xf numFmtId="0" fontId="10" fillId="0" borderId="0" applyNumberFormat="0" applyBorder="0" applyAlignment="0"/>
    <xf numFmtId="0" fontId="104" fillId="0" borderId="0"/>
    <xf numFmtId="0" fontId="104" fillId="0" borderId="0"/>
    <xf numFmtId="0" fontId="104" fillId="0" borderId="0"/>
    <xf numFmtId="0" fontId="104" fillId="0" borderId="0"/>
    <xf numFmtId="0" fontId="104" fillId="0" borderId="0"/>
    <xf numFmtId="0" fontId="104" fillId="0" borderId="0"/>
    <xf numFmtId="0" fontId="102" fillId="0" borderId="0" applyNumberFormat="0" applyBorder="0" applyAlignment="0"/>
    <xf numFmtId="0" fontId="104" fillId="0" borderId="0"/>
    <xf numFmtId="0" fontId="102" fillId="0" borderId="0" applyNumberFormat="0" applyBorder="0" applyAlignment="0"/>
    <xf numFmtId="0" fontId="102" fillId="0" borderId="0" applyNumberFormat="0" applyBorder="0" applyAlignment="0"/>
    <xf numFmtId="0" fontId="105" fillId="0" borderId="0"/>
    <xf numFmtId="0" fontId="105" fillId="0" borderId="0"/>
    <xf numFmtId="0" fontId="105" fillId="0" borderId="0"/>
    <xf numFmtId="0" fontId="105" fillId="0" borderId="0"/>
    <xf numFmtId="0" fontId="105" fillId="0" borderId="0"/>
    <xf numFmtId="0" fontId="106" fillId="0" borderId="0" applyNumberFormat="0" applyBorder="0" applyAlignment="0"/>
    <xf numFmtId="0" fontId="105" fillId="0" borderId="0"/>
    <xf numFmtId="0" fontId="106" fillId="0" borderId="0" applyNumberFormat="0" applyBorder="0" applyAlignment="0"/>
    <xf numFmtId="0" fontId="107" fillId="0" borderId="0" applyNumberFormat="0" applyBorder="0" applyAlignment="0"/>
    <xf numFmtId="0" fontId="108" fillId="67" borderId="0"/>
    <xf numFmtId="0" fontId="108" fillId="67" borderId="0"/>
    <xf numFmtId="0" fontId="108" fillId="67" borderId="0"/>
    <xf numFmtId="0" fontId="108" fillId="67" borderId="0"/>
    <xf numFmtId="0" fontId="108" fillId="67" borderId="0"/>
    <xf numFmtId="0" fontId="107" fillId="0" borderId="0" applyNumberFormat="0" applyBorder="0" applyAlignment="0"/>
    <xf numFmtId="0" fontId="108" fillId="67" borderId="0"/>
    <xf numFmtId="0" fontId="109" fillId="0" borderId="0" applyNumberFormat="0" applyBorder="0" applyAlignment="0"/>
    <xf numFmtId="0" fontId="110" fillId="67" borderId="0"/>
    <xf numFmtId="0" fontId="110" fillId="67" borderId="0"/>
    <xf numFmtId="0" fontId="110" fillId="67" borderId="0"/>
    <xf numFmtId="0" fontId="110" fillId="67" borderId="0"/>
    <xf numFmtId="0" fontId="110" fillId="67" borderId="0"/>
    <xf numFmtId="0" fontId="111" fillId="61" borderId="0" applyNumberFormat="0" applyBorder="0" applyAlignment="0"/>
    <xf numFmtId="0" fontId="110" fillId="67" borderId="0"/>
    <xf numFmtId="0" fontId="111" fillId="61" borderId="0" applyNumberFormat="0" applyBorder="0" applyAlignment="0"/>
    <xf numFmtId="0" fontId="102" fillId="0" borderId="0" applyNumberFormat="0" applyBorder="0" applyAlignment="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07" fillId="0" borderId="0" applyNumberFormat="0" applyBorder="0" applyAlignment="0"/>
    <xf numFmtId="0" fontId="112" fillId="0" borderId="0"/>
    <xf numFmtId="0" fontId="107" fillId="0" borderId="0" applyNumberFormat="0" applyBorder="0" applyAlignment="0"/>
    <xf numFmtId="0" fontId="112" fillId="0" borderId="0"/>
    <xf numFmtId="0" fontId="113" fillId="61" borderId="0" applyNumberFormat="0" applyBorder="0" applyAlignment="0"/>
    <xf numFmtId="0" fontId="113" fillId="61" borderId="0" applyNumberFormat="0" applyBorder="0" applyAlignment="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applyNumberFormat="0" applyBorder="0" applyAlignment="0"/>
    <xf numFmtId="0" fontId="114" fillId="0" borderId="0"/>
    <xf numFmtId="0" fontId="114" fillId="0" borderId="0" applyNumberFormat="0" applyBorder="0" applyAlignment="0"/>
    <xf numFmtId="0" fontId="114" fillId="0" borderId="0"/>
    <xf numFmtId="0" fontId="115" fillId="0" borderId="0"/>
    <xf numFmtId="0" fontId="39" fillId="0" borderId="2"/>
    <xf numFmtId="0" fontId="73" fillId="0" borderId="0"/>
    <xf numFmtId="0" fontId="73" fillId="0" borderId="0"/>
    <xf numFmtId="0" fontId="116" fillId="0" borderId="0" applyNumberFormat="0" applyFill="0" applyBorder="0" applyAlignment="0" applyProtection="0"/>
    <xf numFmtId="0" fontId="64" fillId="0" borderId="0" applyNumberFormat="0" applyFill="0" applyBorder="0" applyAlignment="0" applyProtection="0"/>
    <xf numFmtId="0" fontId="16" fillId="0" borderId="40" applyNumberFormat="0" applyFont="0" applyBorder="0" applyAlignment="0" applyProtection="0"/>
    <xf numFmtId="0" fontId="117" fillId="0" borderId="41" applyNumberFormat="0" applyFill="0" applyAlignment="0" applyProtection="0"/>
    <xf numFmtId="0" fontId="16" fillId="0" borderId="40" applyNumberFormat="0" applyFont="0" applyBorder="0" applyAlignment="0" applyProtection="0"/>
    <xf numFmtId="0" fontId="117" fillId="0" borderId="41" applyNumberFormat="0" applyFill="0" applyAlignment="0" applyProtection="0"/>
    <xf numFmtId="0" fontId="49" fillId="0" borderId="30" applyNumberFormat="0" applyFill="0" applyAlignment="0" applyProtection="0"/>
    <xf numFmtId="0" fontId="73" fillId="0" borderId="0"/>
    <xf numFmtId="0" fontId="118" fillId="0" borderId="0" applyNumberFormat="0" applyFill="0" applyBorder="0" applyAlignment="0" applyProtection="0"/>
    <xf numFmtId="0" fontId="61" fillId="0" borderId="0" applyNumberFormat="0" applyFill="0" applyBorder="0" applyAlignment="0" applyProtection="0"/>
    <xf numFmtId="0" fontId="79" fillId="0" borderId="0">
      <alignment vertical="top"/>
    </xf>
    <xf numFmtId="0" fontId="16" fillId="0" borderId="0"/>
    <xf numFmtId="0" fontId="72" fillId="43" borderId="0" applyNumberFormat="0" applyBorder="0" applyAlignment="0" applyProtection="0"/>
    <xf numFmtId="0" fontId="72" fillId="44" borderId="0" applyNumberFormat="0" applyBorder="0" applyAlignment="0" applyProtection="0"/>
    <xf numFmtId="0" fontId="72" fillId="45" borderId="0" applyNumberFormat="0" applyBorder="0" applyAlignment="0" applyProtection="0"/>
    <xf numFmtId="0" fontId="72" fillId="46" borderId="0" applyNumberFormat="0" applyBorder="0" applyAlignment="0" applyProtection="0"/>
    <xf numFmtId="0" fontId="72" fillId="47" borderId="0" applyNumberFormat="0" applyBorder="0" applyAlignment="0" applyProtection="0"/>
    <xf numFmtId="0" fontId="72" fillId="48" borderId="0" applyNumberFormat="0" applyBorder="0" applyAlignment="0" applyProtection="0"/>
    <xf numFmtId="0" fontId="72" fillId="49" borderId="0" applyNumberFormat="0" applyBorder="0" applyAlignment="0" applyProtection="0"/>
    <xf numFmtId="0" fontId="72" fillId="50" borderId="0" applyNumberFormat="0" applyBorder="0" applyAlignment="0" applyProtection="0"/>
    <xf numFmtId="0" fontId="72" fillId="51" borderId="0" applyNumberFormat="0" applyBorder="0" applyAlignment="0" applyProtection="0"/>
    <xf numFmtId="0" fontId="72" fillId="46" borderId="0" applyNumberFormat="0" applyBorder="0" applyAlignment="0" applyProtection="0"/>
    <xf numFmtId="0" fontId="72" fillId="49" borderId="0" applyNumberFormat="0" applyBorder="0" applyAlignment="0" applyProtection="0"/>
    <xf numFmtId="0" fontId="72" fillId="52" borderId="0" applyNumberFormat="0" applyBorder="0" applyAlignment="0" applyProtection="0"/>
    <xf numFmtId="0" fontId="74" fillId="53" borderId="0" applyNumberFormat="0" applyBorder="0" applyAlignment="0" applyProtection="0"/>
    <xf numFmtId="0" fontId="74" fillId="50" borderId="0" applyNumberFormat="0" applyBorder="0" applyAlignment="0" applyProtection="0"/>
    <xf numFmtId="0" fontId="74" fillId="51" borderId="0" applyNumberFormat="0" applyBorder="0" applyAlignment="0" applyProtection="0"/>
    <xf numFmtId="0" fontId="74" fillId="54" borderId="0" applyNumberFormat="0" applyBorder="0" applyAlignment="0" applyProtection="0"/>
    <xf numFmtId="0" fontId="74" fillId="55" borderId="0" applyNumberFormat="0" applyBorder="0" applyAlignment="0" applyProtection="0"/>
    <xf numFmtId="0" fontId="74" fillId="56" borderId="0" applyNumberFormat="0" applyBorder="0" applyAlignment="0" applyProtection="0"/>
    <xf numFmtId="0" fontId="74" fillId="57" borderId="0" applyNumberFormat="0" applyBorder="0" applyAlignment="0" applyProtection="0"/>
    <xf numFmtId="0" fontId="74" fillId="58" borderId="0" applyNumberFormat="0" applyBorder="0" applyAlignment="0" applyProtection="0"/>
    <xf numFmtId="0" fontId="74" fillId="59" borderId="0" applyNumberFormat="0" applyBorder="0" applyAlignment="0" applyProtection="0"/>
    <xf numFmtId="0" fontId="74" fillId="54" borderId="0" applyNumberFormat="0" applyBorder="0" applyAlignment="0" applyProtection="0"/>
    <xf numFmtId="0" fontId="74" fillId="55" borderId="0" applyNumberFormat="0" applyBorder="0" applyAlignment="0" applyProtection="0"/>
    <xf numFmtId="0" fontId="74" fillId="60" borderId="0" applyNumberFormat="0" applyBorder="0" applyAlignment="0" applyProtection="0"/>
    <xf numFmtId="0" fontId="75" fillId="44" borderId="0" applyNumberFormat="0" applyBorder="0" applyAlignment="0" applyProtection="0"/>
    <xf numFmtId="0" fontId="76" fillId="61" borderId="32" applyNumberFormat="0" applyAlignment="0" applyProtection="0"/>
    <xf numFmtId="0" fontId="77" fillId="62" borderId="33" applyNumberFormat="0" applyAlignment="0" applyProtection="0"/>
    <xf numFmtId="43" fontId="16" fillId="0" borderId="0" applyFont="0" applyFill="0" applyBorder="0" applyAlignment="0" applyProtection="0"/>
    <xf numFmtId="0" fontId="80" fillId="0" borderId="0" applyNumberFormat="0" applyFill="0" applyBorder="0" applyAlignment="0" applyProtection="0"/>
    <xf numFmtId="0" fontId="82" fillId="45" borderId="0" applyNumberFormat="0" applyBorder="0" applyAlignment="0" applyProtection="0"/>
    <xf numFmtId="0" fontId="83" fillId="0" borderId="0" applyNumberFormat="0" applyFont="0" applyFill="0" applyAlignment="0" applyProtection="0"/>
    <xf numFmtId="0" fontId="85" fillId="0" borderId="0" applyNumberFormat="0" applyFont="0" applyFill="0" applyAlignment="0" applyProtection="0"/>
    <xf numFmtId="0" fontId="87" fillId="0" borderId="36" applyNumberFormat="0" applyFill="0" applyAlignment="0" applyProtection="0"/>
    <xf numFmtId="0" fontId="87" fillId="0" borderId="0" applyNumberFormat="0" applyFill="0" applyBorder="0" applyAlignment="0" applyProtection="0"/>
    <xf numFmtId="0" fontId="89" fillId="48" borderId="32" applyNumberFormat="0" applyAlignment="0" applyProtection="0"/>
    <xf numFmtId="0" fontId="90" fillId="0" borderId="37" applyNumberFormat="0" applyFill="0" applyAlignment="0" applyProtection="0"/>
    <xf numFmtId="0" fontId="91" fillId="63" borderId="0" applyNumberFormat="0" applyBorder="0" applyAlignment="0" applyProtection="0"/>
    <xf numFmtId="0" fontId="72" fillId="0" borderId="0"/>
    <xf numFmtId="0" fontId="16" fillId="64" borderId="38" applyNumberFormat="0" applyFont="0" applyAlignment="0" applyProtection="0"/>
    <xf numFmtId="0" fontId="93" fillId="61" borderId="39" applyNumberFormat="0" applyAlignment="0" applyProtection="0"/>
    <xf numFmtId="0" fontId="116" fillId="0" borderId="0" applyNumberFormat="0" applyFill="0" applyBorder="0" applyAlignment="0" applyProtection="0"/>
    <xf numFmtId="0" fontId="16" fillId="0" borderId="40" applyNumberFormat="0" applyFont="0" applyBorder="0" applyAlignment="0" applyProtection="0"/>
    <xf numFmtId="0" fontId="118" fillId="0" borderId="0" applyNumberForma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1" fillId="0" borderId="0"/>
    <xf numFmtId="0" fontId="16" fillId="0" borderId="0"/>
    <xf numFmtId="0" fontId="89" fillId="48" borderId="32" applyNumberFormat="0" applyAlignment="0" applyProtection="0"/>
    <xf numFmtId="0" fontId="16"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9" fontId="16" fillId="0" borderId="0" applyFont="0" applyFill="0" applyBorder="0" applyAlignment="0" applyProtection="0"/>
    <xf numFmtId="0" fontId="89" fillId="48" borderId="32" applyNumberFormat="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0" fontId="89" fillId="48" borderId="32" applyNumberFormat="0" applyAlignment="0" applyProtection="0"/>
    <xf numFmtId="0" fontId="89" fillId="48" borderId="32" applyNumberFormat="0" applyAlignment="0" applyProtection="0"/>
    <xf numFmtId="9" fontId="16" fillId="0" borderId="0" applyFont="0" applyFill="0" applyBorder="0" applyAlignment="0" applyProtection="0"/>
    <xf numFmtId="0" fontId="89" fillId="48" borderId="32" applyNumberFormat="0" applyAlignment="0" applyProtection="0"/>
    <xf numFmtId="0" fontId="89" fillId="48" borderId="32" applyNumberFormat="0" applyAlignment="0" applyProtection="0"/>
    <xf numFmtId="0" fontId="16" fillId="0" borderId="0"/>
    <xf numFmtId="9" fontId="16" fillId="0" borderId="0" applyFont="0" applyFill="0" applyBorder="0" applyAlignment="0" applyProtection="0"/>
    <xf numFmtId="0" fontId="89" fillId="48" borderId="32" applyNumberFormat="0" applyAlignment="0" applyProtection="0"/>
    <xf numFmtId="0" fontId="89" fillId="48" borderId="32" applyNumberFormat="0" applyAlignment="0" applyProtection="0"/>
    <xf numFmtId="9" fontId="16" fillId="0" borderId="0" applyFont="0" applyFill="0" applyBorder="0" applyAlignment="0" applyProtection="0"/>
    <xf numFmtId="0" fontId="16" fillId="0" borderId="0"/>
    <xf numFmtId="0" fontId="89" fillId="48" borderId="32" applyNumberFormat="0" applyAlignment="0" applyProtection="0"/>
    <xf numFmtId="0" fontId="16" fillId="0" borderId="0"/>
    <xf numFmtId="9" fontId="16" fillId="0" borderId="0" applyFont="0" applyFill="0" applyBorder="0" applyAlignment="0" applyProtection="0"/>
    <xf numFmtId="0" fontId="16"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9" fontId="16" fillId="0" borderId="0">
      <alignment horizontal="left" wrapText="1"/>
    </xf>
    <xf numFmtId="0" fontId="1" fillId="0" borderId="0"/>
    <xf numFmtId="43" fontId="1"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3" fillId="0" borderId="0"/>
    <xf numFmtId="37" fontId="123" fillId="0" borderId="0"/>
    <xf numFmtId="0" fontId="124" fillId="0" borderId="0">
      <alignment horizontal="right"/>
    </xf>
    <xf numFmtId="0" fontId="16" fillId="0" borderId="0">
      <alignment horizontal="right"/>
    </xf>
    <xf numFmtId="0" fontId="124" fillId="0" borderId="0">
      <alignment horizontal="right"/>
    </xf>
    <xf numFmtId="0" fontId="125" fillId="0" borderId="0"/>
    <xf numFmtId="0" fontId="125" fillId="0" borderId="0"/>
    <xf numFmtId="0" fontId="125" fillId="0" borderId="0"/>
    <xf numFmtId="0" fontId="125" fillId="0" borderId="0">
      <alignment horizontal="right"/>
    </xf>
    <xf numFmtId="0" fontId="125" fillId="42" borderId="0"/>
    <xf numFmtId="0" fontId="125" fillId="42" borderId="0"/>
    <xf numFmtId="191" fontId="16" fillId="42" borderId="0"/>
    <xf numFmtId="0" fontId="125" fillId="42" borderId="0"/>
    <xf numFmtId="0" fontId="125" fillId="42" borderId="0">
      <alignment horizontal="right"/>
    </xf>
    <xf numFmtId="0" fontId="16" fillId="0" borderId="0"/>
    <xf numFmtId="0" fontId="126" fillId="42" borderId="0" applyBorder="0" applyAlignment="0"/>
    <xf numFmtId="0" fontId="43" fillId="0" borderId="0" applyFont="0" applyFill="0" applyBorder="0" applyAlignment="0"/>
    <xf numFmtId="0" fontId="42" fillId="0" borderId="0"/>
    <xf numFmtId="0" fontId="42" fillId="0" borderId="0"/>
    <xf numFmtId="0" fontId="127" fillId="0" borderId="0" applyFont="0" applyAlignment="0">
      <alignment horizontal="center" vertical="center"/>
    </xf>
    <xf numFmtId="0" fontId="43" fillId="0" borderId="0"/>
    <xf numFmtId="0" fontId="43" fillId="0" borderId="0"/>
    <xf numFmtId="0" fontId="127" fillId="0" borderId="0" applyFont="0" applyAlignment="0">
      <alignment horizontal="center" vertical="center"/>
    </xf>
    <xf numFmtId="0" fontId="127" fillId="0" borderId="0" applyFont="0" applyAlignment="0">
      <alignment horizontal="center" vertical="center"/>
    </xf>
    <xf numFmtId="0" fontId="127" fillId="0" borderId="0" applyFont="0" applyAlignment="0">
      <alignment horizontal="center" vertical="center"/>
    </xf>
    <xf numFmtId="0" fontId="127" fillId="0" borderId="0" applyFont="0" applyAlignment="0">
      <alignment horizontal="center" vertical="center"/>
    </xf>
    <xf numFmtId="0" fontId="127" fillId="0" borderId="0" applyFont="0" applyAlignment="0">
      <alignment horizontal="center" vertical="center"/>
    </xf>
    <xf numFmtId="0" fontId="127" fillId="0" borderId="0" applyFont="0" applyAlignment="0">
      <alignment horizontal="center" vertical="center"/>
    </xf>
    <xf numFmtId="0" fontId="43" fillId="0" borderId="0"/>
    <xf numFmtId="0" fontId="43" fillId="0" borderId="0"/>
    <xf numFmtId="0" fontId="43" fillId="0" borderId="0"/>
    <xf numFmtId="0" fontId="43" fillId="0" borderId="0"/>
    <xf numFmtId="37" fontId="16" fillId="0" borderId="0" applyFont="0" applyFill="0" applyBorder="0" applyAlignment="0" applyProtection="0"/>
    <xf numFmtId="0" fontId="16" fillId="0" borderId="0" applyFont="0" applyFill="0" applyBorder="0" applyAlignment="0" applyProtection="0"/>
    <xf numFmtId="37" fontId="16" fillId="0" borderId="0" applyFont="0" applyFill="0" applyBorder="0" applyAlignment="0" applyProtection="0"/>
    <xf numFmtId="0" fontId="16" fillId="0" borderId="0" applyFont="0" applyFill="0" applyBorder="0" applyAlignment="0" applyProtection="0"/>
    <xf numFmtId="0" fontId="16" fillId="0" borderId="0">
      <alignment vertical="top"/>
    </xf>
    <xf numFmtId="0" fontId="16" fillId="0" borderId="0">
      <alignment vertical="top"/>
    </xf>
    <xf numFmtId="0" fontId="16"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16" fillId="0" borderId="0">
      <alignment horizontal="left" wrapText="1"/>
    </xf>
    <xf numFmtId="0" fontId="16" fillId="0" borderId="0">
      <alignment horizontal="left" wrapText="1"/>
    </xf>
    <xf numFmtId="0" fontId="16" fillId="0" borderId="0"/>
    <xf numFmtId="0" fontId="16" fillId="0" borderId="0"/>
    <xf numFmtId="0" fontId="16" fillId="0" borderId="0" applyFont="0" applyFill="0" applyBorder="0" applyAlignment="0" applyProtection="0"/>
    <xf numFmtId="0" fontId="16" fillId="0" borderId="0" applyFon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43" fontId="43" fillId="0" borderId="0"/>
    <xf numFmtId="0" fontId="16" fillId="0" borderId="0"/>
    <xf numFmtId="0" fontId="128"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Font="0" applyFill="0" applyBorder="0" applyAlignment="0" applyProtection="0"/>
    <xf numFmtId="0" fontId="16" fillId="0" borderId="0">
      <alignment horizontal="left" wrapText="1"/>
    </xf>
    <xf numFmtId="0" fontId="16" fillId="0" borderId="0">
      <alignment horizontal="left" wrapText="1"/>
    </xf>
    <xf numFmtId="0" fontId="129" fillId="0" borderId="0"/>
    <xf numFmtId="0" fontId="128" fillId="0" borderId="0"/>
    <xf numFmtId="0" fontId="16" fillId="0" borderId="0">
      <alignment horizontal="left" wrapText="1"/>
    </xf>
    <xf numFmtId="0" fontId="69" fillId="0" borderId="0">
      <alignment vertical="top"/>
    </xf>
    <xf numFmtId="0" fontId="69" fillId="0" borderId="0">
      <alignment vertical="top"/>
    </xf>
    <xf numFmtId="0" fontId="16" fillId="0" borderId="0">
      <alignment horizontal="left" wrapText="1"/>
    </xf>
    <xf numFmtId="37" fontId="16" fillId="0" borderId="0" applyFont="0" applyFill="0" applyBorder="0" applyAlignment="0" applyProtection="0"/>
    <xf numFmtId="0" fontId="16" fillId="0" borderId="0" applyFont="0" applyFill="0" applyBorder="0" applyAlignment="0" applyProtection="0"/>
    <xf numFmtId="37" fontId="16" fillId="0" borderId="0" applyFont="0" applyFill="0" applyBorder="0" applyAlignment="0" applyProtection="0"/>
    <xf numFmtId="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0" fontId="16" fillId="0" borderId="0" applyFont="0" applyFill="0" applyBorder="0" applyAlignment="0" applyProtection="0"/>
    <xf numFmtId="0" fontId="43" fillId="0" borderId="0" applyFont="0" applyFill="0" applyBorder="0" applyAlignment="0" applyProtection="0"/>
    <xf numFmtId="0" fontId="16" fillId="0" borderId="0" applyFont="0" applyFill="0" applyBorder="0" applyAlignment="0" applyProtection="0"/>
    <xf numFmtId="0" fontId="16" fillId="0" borderId="0">
      <alignment horizontal="left" wrapText="1"/>
    </xf>
    <xf numFmtId="37" fontId="16" fillId="0" borderId="0">
      <alignment horizontal="left" wrapText="1"/>
    </xf>
    <xf numFmtId="37" fontId="16" fillId="0" borderId="0">
      <alignment horizontal="left" wrapText="1"/>
    </xf>
    <xf numFmtId="0" fontId="16" fillId="0" borderId="0">
      <alignment horizontal="left" wrapText="1"/>
    </xf>
    <xf numFmtId="0" fontId="16" fillId="0" borderId="0" applyFont="0" applyFill="0" applyBorder="0" applyAlignment="0" applyProtection="0"/>
    <xf numFmtId="37" fontId="16" fillId="0" borderId="0">
      <alignment horizontal="left" wrapText="1"/>
    </xf>
    <xf numFmtId="0" fontId="16" fillId="0" borderId="0">
      <alignment horizontal="left" wrapText="1"/>
    </xf>
    <xf numFmtId="0" fontId="16" fillId="0" borderId="0" applyFont="0" applyFill="0" applyBorder="0" applyAlignment="0" applyProtection="0"/>
    <xf numFmtId="0" fontId="16" fillId="0" borderId="0" applyFont="0" applyFill="0" applyBorder="0" applyAlignment="0" applyProtection="0"/>
    <xf numFmtId="37" fontId="16" fillId="0" borderId="0" applyFont="0" applyFill="0" applyBorder="0" applyAlignment="0" applyProtection="0"/>
    <xf numFmtId="0" fontId="16" fillId="0" borderId="0" applyFont="0" applyFill="0" applyBorder="0" applyAlignment="0" applyProtection="0"/>
    <xf numFmtId="37" fontId="16" fillId="0" borderId="0" applyFont="0" applyFill="0" applyBorder="0" applyAlignment="0" applyProtection="0"/>
    <xf numFmtId="0" fontId="16" fillId="0" borderId="0" applyFont="0" applyFill="0" applyBorder="0" applyAlignment="0" applyProtection="0"/>
    <xf numFmtId="0" fontId="130" fillId="0" borderId="0" applyFont="0" applyFill="0" applyBorder="0" applyAlignment="0" applyProtection="0"/>
    <xf numFmtId="0" fontId="130"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43" fillId="0" borderId="0" applyFont="0" applyFill="0" applyBorder="0" applyAlignment="0" applyProtection="0"/>
    <xf numFmtId="37" fontId="16" fillId="0" borderId="0" applyFont="0" applyFill="0" applyBorder="0" applyAlignment="0" applyProtection="0"/>
    <xf numFmtId="0" fontId="16" fillId="0" borderId="0" applyFont="0" applyFill="0" applyBorder="0" applyAlignment="0" applyProtection="0"/>
    <xf numFmtId="39" fontId="16" fillId="0" borderId="0" applyFont="0" applyFill="0" applyBorder="0" applyAlignment="0" applyProtection="0"/>
    <xf numFmtId="0" fontId="16" fillId="0" borderId="0" applyFont="0" applyFill="0" applyBorder="0" applyAlignment="0" applyProtection="0"/>
    <xf numFmtId="39" fontId="130" fillId="0" borderId="0" applyFont="0" applyFill="0" applyBorder="0" applyAlignment="0" applyProtection="0"/>
    <xf numFmtId="39" fontId="130" fillId="0" borderId="0" applyFont="0" applyFill="0" applyBorder="0" applyAlignment="0" applyProtection="0"/>
    <xf numFmtId="39" fontId="16" fillId="0" borderId="0" applyFont="0" applyFill="0" applyBorder="0" applyAlignment="0" applyProtection="0"/>
    <xf numFmtId="39" fontId="16" fillId="0" borderId="0" applyFont="0" applyFill="0" applyBorder="0" applyAlignment="0" applyProtection="0"/>
    <xf numFmtId="0" fontId="16" fillId="0" borderId="0" applyFont="0" applyFill="0" applyBorder="0" applyAlignment="0" applyProtection="0"/>
    <xf numFmtId="0" fontId="43" fillId="0" borderId="0" applyFont="0" applyFill="0" applyBorder="0" applyAlignment="0" applyProtection="0"/>
    <xf numFmtId="0" fontId="16" fillId="0" borderId="0">
      <alignment horizontal="left" wrapText="1"/>
    </xf>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6" fillId="0" borderId="0">
      <alignment horizontal="left" wrapText="1"/>
    </xf>
    <xf numFmtId="0" fontId="16"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16" fillId="0" borderId="0">
      <alignment horizontal="left" wrapText="1"/>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16" fillId="0" borderId="0" applyFont="0" applyFill="0" applyBorder="0" applyAlignment="0" applyProtection="0"/>
    <xf numFmtId="37" fontId="98" fillId="0" borderId="0" applyFont="0" applyFill="0" applyBorder="0" applyAlignment="0" applyProtection="0"/>
    <xf numFmtId="37" fontId="98" fillId="0" borderId="0" applyFont="0" applyFill="0" applyBorder="0" applyAlignment="0" applyProtection="0"/>
    <xf numFmtId="0" fontId="16"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16" fillId="0" borderId="0">
      <alignment horizontal="left" wrapText="1"/>
    </xf>
    <xf numFmtId="0" fontId="16" fillId="0" borderId="0">
      <alignment horizontal="left" wrapText="1"/>
    </xf>
    <xf numFmtId="37" fontId="16" fillId="0" borderId="0">
      <alignment horizontal="left" wrapText="1"/>
    </xf>
    <xf numFmtId="0" fontId="16" fillId="0" borderId="0">
      <alignment horizontal="left" wrapText="1"/>
    </xf>
    <xf numFmtId="0" fontId="129" fillId="0" borderId="0"/>
    <xf numFmtId="0" fontId="129" fillId="0" borderId="0"/>
    <xf numFmtId="37" fontId="16" fillId="0" borderId="0" applyFont="0" applyFill="0" applyBorder="0" applyAlignment="0" applyProtection="0"/>
    <xf numFmtId="0" fontId="16" fillId="0" borderId="0" applyFont="0" applyFill="0" applyBorder="0" applyAlignment="0" applyProtection="0"/>
    <xf numFmtId="37" fontId="16" fillId="0" borderId="0">
      <alignment horizontal="left" wrapText="1"/>
    </xf>
    <xf numFmtId="0" fontId="69" fillId="0" borderId="0">
      <alignment vertical="top"/>
    </xf>
    <xf numFmtId="0" fontId="69" fillId="0" borderId="0">
      <alignment vertical="top"/>
    </xf>
    <xf numFmtId="37" fontId="98" fillId="0" borderId="0" applyFont="0" applyFill="0" applyBorder="0" applyAlignment="0" applyProtection="0"/>
    <xf numFmtId="37" fontId="98" fillId="0" borderId="0" applyFont="0" applyFill="0" applyBorder="0" applyAlignment="0" applyProtection="0"/>
    <xf numFmtId="0" fontId="129" fillId="0" borderId="0"/>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179" fontId="16" fillId="0" borderId="0">
      <alignment horizontal="left" wrapText="1"/>
    </xf>
    <xf numFmtId="0" fontId="16" fillId="0" borderId="0" applyFon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6" fillId="63" borderId="0" applyNumberFormat="0" applyFont="0" applyAlignment="0" applyProtection="0"/>
    <xf numFmtId="0" fontId="16" fillId="0" borderId="0"/>
    <xf numFmtId="0" fontId="16" fillId="0" borderId="0" applyFont="0" applyFill="0" applyBorder="0" applyAlignment="0" applyProtection="0"/>
    <xf numFmtId="0" fontId="132" fillId="0" borderId="0" applyNumberFormat="0" applyFill="0" applyBorder="0" applyAlignment="0" applyProtection="0"/>
    <xf numFmtId="0" fontId="16" fillId="0" borderId="0">
      <alignment horizontal="left" wrapText="1"/>
    </xf>
    <xf numFmtId="0" fontId="129" fillId="0" borderId="0"/>
    <xf numFmtId="0" fontId="16" fillId="0" borderId="0">
      <alignment horizontal="left" wrapText="1"/>
    </xf>
    <xf numFmtId="0" fontId="16" fillId="0" borderId="0"/>
    <xf numFmtId="0" fontId="16" fillId="0" borderId="0">
      <alignment horizontal="left" wrapText="1"/>
    </xf>
    <xf numFmtId="0" fontId="16" fillId="0" borderId="0">
      <alignment horizontal="left" wrapText="1"/>
    </xf>
    <xf numFmtId="0" fontId="69" fillId="0" borderId="0">
      <alignment vertical="top"/>
    </xf>
    <xf numFmtId="0" fontId="16" fillId="0" borderId="0">
      <alignment vertical="top"/>
    </xf>
    <xf numFmtId="0" fontId="73" fillId="0" borderId="0">
      <alignment vertical="center"/>
    </xf>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6" fillId="0" borderId="0">
      <alignment horizontal="left" wrapText="1"/>
    </xf>
    <xf numFmtId="0" fontId="16" fillId="0" borderId="0">
      <alignment horizontal="left" wrapText="1"/>
    </xf>
    <xf numFmtId="0" fontId="16" fillId="0" borderId="0" applyFont="0" applyFill="0" applyBorder="0" applyAlignment="0" applyProtection="0"/>
    <xf numFmtId="0" fontId="16" fillId="0" borderId="0">
      <alignment horizontal="left" wrapText="1"/>
    </xf>
    <xf numFmtId="37" fontId="16" fillId="0" borderId="0" applyFont="0" applyFill="0" applyBorder="0" applyAlignment="0" applyProtection="0"/>
    <xf numFmtId="0" fontId="16" fillId="0" borderId="0" applyFont="0" applyFill="0" applyBorder="0" applyAlignment="0" applyProtection="0"/>
    <xf numFmtId="37"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37" fontId="16" fillId="0" borderId="0" applyFont="0" applyFill="0" applyBorder="0" applyProtection="0">
      <alignment horizontal="right"/>
    </xf>
    <xf numFmtId="0" fontId="16" fillId="0" borderId="0" applyFont="0" applyFill="0" applyBorder="0" applyProtection="0">
      <alignment horizontal="right"/>
    </xf>
    <xf numFmtId="37" fontId="16" fillId="0" borderId="0" applyFont="0" applyFill="0" applyBorder="0" applyAlignment="0" applyProtection="0"/>
    <xf numFmtId="0" fontId="16" fillId="0" borderId="0" applyFont="0" applyFill="0" applyBorder="0" applyProtection="0">
      <alignment horizontal="right"/>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Protection="0">
      <alignment horizontal="right"/>
    </xf>
    <xf numFmtId="0" fontId="43" fillId="0" borderId="0" applyFon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0" fontId="16" fillId="0" borderId="0"/>
    <xf numFmtId="0" fontId="16" fillId="0" borderId="0" applyFont="0" applyFill="0" applyBorder="0" applyAlignment="0" applyProtection="0"/>
    <xf numFmtId="0" fontId="16" fillId="0" borderId="0">
      <alignment horizontal="left" wrapText="1"/>
    </xf>
    <xf numFmtId="37" fontId="16" fillId="0" borderId="0" applyFont="0" applyFill="0" applyBorder="0" applyAlignment="0" applyProtection="0"/>
    <xf numFmtId="0" fontId="16" fillId="0" borderId="0" applyFont="0" applyFill="0" applyBorder="0" applyAlignment="0" applyProtection="0"/>
    <xf numFmtId="37" fontId="16" fillId="0" borderId="0" applyFont="0" applyFill="0" applyBorder="0" applyAlignment="0" applyProtection="0"/>
    <xf numFmtId="0" fontId="16" fillId="0" borderId="0" applyFont="0" applyFill="0" applyBorder="0" applyAlignment="0" applyProtection="0"/>
    <xf numFmtId="0" fontId="43" fillId="0" borderId="0" applyFon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0" fontId="16"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16" fillId="0" borderId="0" applyFont="0" applyFill="0" applyBorder="0" applyAlignment="0" applyProtection="0"/>
    <xf numFmtId="37" fontId="98" fillId="0" borderId="0" applyFont="0" applyFill="0" applyBorder="0" applyAlignment="0" applyProtection="0"/>
    <xf numFmtId="37" fontId="16" fillId="0" borderId="0">
      <alignment horizontal="left" wrapText="1"/>
    </xf>
    <xf numFmtId="0" fontId="16" fillId="0" borderId="0">
      <alignment horizontal="left" wrapText="1"/>
    </xf>
    <xf numFmtId="37" fontId="16" fillId="0" borderId="0">
      <alignment horizontal="left" wrapText="1"/>
    </xf>
    <xf numFmtId="0" fontId="16" fillId="0" borderId="0">
      <alignment horizontal="left" wrapText="1"/>
    </xf>
    <xf numFmtId="0" fontId="16"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horizontal="left" wrapText="1"/>
    </xf>
    <xf numFmtId="0" fontId="16" fillId="0" borderId="0">
      <alignment horizontal="left" wrapText="1"/>
    </xf>
    <xf numFmtId="37" fontId="98" fillId="0" borderId="0" applyFont="0" applyFill="0" applyBorder="0" applyAlignment="0" applyProtection="0"/>
    <xf numFmtId="37" fontId="98" fillId="0" borderId="0" applyFon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37" fontId="16" fillId="0" borderId="0">
      <alignment horizontal="left" wrapText="1"/>
    </xf>
    <xf numFmtId="37" fontId="98" fillId="0" borderId="0" applyFon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pplyFont="0" applyFill="0" applyBorder="0" applyAlignment="0" applyProtection="0"/>
    <xf numFmtId="37" fontId="98" fillId="0" borderId="0" applyFont="0" applyFill="0" applyBorder="0" applyAlignment="0" applyProtection="0"/>
    <xf numFmtId="0" fontId="16" fillId="0" borderId="0">
      <alignment horizontal="left" wrapText="1"/>
    </xf>
    <xf numFmtId="0" fontId="133" fillId="0" borderId="0" applyNumberFormat="0" applyFill="0" applyBorder="0" applyProtection="0">
      <alignment vertical="top"/>
    </xf>
    <xf numFmtId="0" fontId="133" fillId="0" borderId="0" applyNumberFormat="0" applyFill="0" applyBorder="0" applyProtection="0">
      <alignment vertical="top"/>
    </xf>
    <xf numFmtId="0" fontId="133" fillId="0" borderId="0" applyNumberFormat="0" applyFill="0" applyBorder="0" applyProtection="0">
      <alignment vertical="top"/>
    </xf>
    <xf numFmtId="0" fontId="133" fillId="0" borderId="0" applyNumberFormat="0" applyFill="0" applyBorder="0" applyProtection="0">
      <alignment vertical="top"/>
    </xf>
    <xf numFmtId="0" fontId="133" fillId="0" borderId="0" applyNumberFormat="0" applyFill="0" applyBorder="0" applyProtection="0">
      <alignment vertical="top"/>
    </xf>
    <xf numFmtId="0" fontId="133" fillId="0" borderId="0" applyNumberFormat="0" applyFill="0" applyBorder="0" applyAlignment="0" applyProtection="0">
      <alignment vertical="top"/>
    </xf>
    <xf numFmtId="0" fontId="133" fillId="0" borderId="0" applyNumberFormat="0" applyFill="0" applyBorder="0" applyAlignment="0" applyProtection="0">
      <alignment vertical="top"/>
    </xf>
    <xf numFmtId="0" fontId="133" fillId="0" borderId="0" applyNumberFormat="0" applyFill="0" applyBorder="0" applyProtection="0">
      <alignment vertical="top"/>
    </xf>
    <xf numFmtId="0" fontId="134" fillId="0" borderId="43" applyNumberFormat="0" applyFill="0" applyAlignment="0" applyProtection="0"/>
    <xf numFmtId="0" fontId="134" fillId="0" borderId="43" applyNumberFormat="0" applyFill="0" applyAlignment="0" applyProtection="0"/>
    <xf numFmtId="0" fontId="134" fillId="0" borderId="44" applyNumberFormat="0" applyFill="0" applyAlignment="0" applyProtection="0"/>
    <xf numFmtId="0" fontId="134" fillId="0" borderId="44" applyNumberFormat="0" applyFill="0" applyAlignment="0" applyProtection="0"/>
    <xf numFmtId="0" fontId="134" fillId="0" borderId="43" applyNumberFormat="0" applyFill="0" applyAlignment="0" applyProtection="0"/>
    <xf numFmtId="0" fontId="135" fillId="0" borderId="45" applyNumberFormat="0" applyFill="0" applyProtection="0">
      <alignment horizontal="center"/>
    </xf>
    <xf numFmtId="0" fontId="135" fillId="0" borderId="0" applyNumberFormat="0" applyFill="0" applyBorder="0" applyProtection="0">
      <alignment horizontal="left"/>
    </xf>
    <xf numFmtId="0" fontId="136" fillId="0" borderId="0" applyNumberFormat="0" applyFill="0" applyBorder="0" applyProtection="0">
      <alignment horizontal="centerContinuous"/>
    </xf>
    <xf numFmtId="0" fontId="136" fillId="0" borderId="0" applyNumberFormat="0" applyFill="0" applyBorder="0" applyProtection="0">
      <alignment horizontal="centerContinuous"/>
    </xf>
    <xf numFmtId="0" fontId="136" fillId="0" borderId="0" applyNumberFormat="0" applyFill="0" applyProtection="0">
      <alignment horizontal="centerContinuous"/>
    </xf>
    <xf numFmtId="0" fontId="136" fillId="0" borderId="0" applyNumberFormat="0" applyFill="0" applyProtection="0">
      <alignment horizontal="centerContinuous"/>
    </xf>
    <xf numFmtId="0" fontId="136" fillId="0" borderId="0" applyNumberFormat="0" applyFill="0" applyBorder="0" applyProtection="0">
      <alignment horizontal="centerContinuous"/>
    </xf>
    <xf numFmtId="37" fontId="98" fillId="0" borderId="0" applyFont="0" applyFill="0" applyBorder="0" applyAlignment="0" applyProtection="0"/>
    <xf numFmtId="0" fontId="16" fillId="0" borderId="0"/>
    <xf numFmtId="0" fontId="16" fillId="0" borderId="0">
      <alignment horizontal="left" wrapText="1"/>
    </xf>
    <xf numFmtId="0" fontId="16" fillId="0" borderId="0">
      <alignment horizontal="left" wrapText="1"/>
    </xf>
    <xf numFmtId="169" fontId="16" fillId="0" borderId="0">
      <alignment horizontal="left" wrapText="1"/>
    </xf>
    <xf numFmtId="169" fontId="16" fillId="0" borderId="0">
      <alignment horizontal="left" wrapText="1"/>
    </xf>
    <xf numFmtId="0" fontId="129" fillId="0" borderId="0"/>
    <xf numFmtId="0" fontId="132" fillId="0" borderId="0" applyNumberFormat="0" applyFill="0" applyBorder="0" applyAlignment="0" applyProtection="0"/>
    <xf numFmtId="0" fontId="16" fillId="0" borderId="0" applyFont="0" applyFill="0" applyBorder="0" applyAlignment="0" applyProtection="0"/>
    <xf numFmtId="37" fontId="98"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xf numFmtId="0" fontId="16" fillId="0" borderId="0"/>
    <xf numFmtId="0" fontId="16" fillId="0" borderId="0"/>
    <xf numFmtId="0" fontId="43" fillId="0" borderId="0"/>
    <xf numFmtId="0" fontId="43" fillId="0" borderId="0"/>
    <xf numFmtId="0" fontId="16" fillId="0" borderId="0" applyBorder="0"/>
    <xf numFmtId="0" fontId="16" fillId="0" borderId="0"/>
    <xf numFmtId="0" fontId="137" fillId="0" borderId="0">
      <alignment horizontal="left"/>
      <protection locked="0"/>
    </xf>
    <xf numFmtId="37" fontId="16" fillId="0" borderId="0" applyBorder="0"/>
    <xf numFmtId="37" fontId="16" fillId="0" borderId="0" applyBorder="0"/>
    <xf numFmtId="37" fontId="16" fillId="0" borderId="0" applyBorder="0"/>
    <xf numFmtId="0" fontId="16" fillId="0" borderId="0" applyBorder="0"/>
    <xf numFmtId="0" fontId="16" fillId="0" borderId="0" applyBorder="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37" fontId="16" fillId="0" borderId="0" applyBorder="0"/>
    <xf numFmtId="37" fontId="16" fillId="0" borderId="0" applyBorder="0"/>
    <xf numFmtId="38" fontId="43" fillId="0" borderId="46"/>
    <xf numFmtId="37" fontId="34" fillId="0" borderId="47" applyBorder="0">
      <alignment horizontal="right"/>
    </xf>
    <xf numFmtId="37" fontId="138" fillId="0" borderId="0">
      <alignment horizontal="right"/>
    </xf>
    <xf numFmtId="37" fontId="34" fillId="71" borderId="46"/>
    <xf numFmtId="0" fontId="16" fillId="0" borderId="0">
      <alignment horizontal="right"/>
    </xf>
    <xf numFmtId="0" fontId="34" fillId="71" borderId="46"/>
    <xf numFmtId="0" fontId="16" fillId="0" borderId="0">
      <alignment horizontal="right"/>
    </xf>
    <xf numFmtId="0" fontId="34" fillId="71" borderId="46"/>
    <xf numFmtId="0" fontId="16" fillId="0" borderId="0">
      <alignment horizontal="right"/>
    </xf>
    <xf numFmtId="37" fontId="139" fillId="0" borderId="1" applyFont="0"/>
    <xf numFmtId="37" fontId="34" fillId="0" borderId="0"/>
    <xf numFmtId="37" fontId="34" fillId="0" borderId="48" applyBorder="0">
      <alignment horizontal="right"/>
    </xf>
    <xf numFmtId="0" fontId="73" fillId="0" borderId="0"/>
    <xf numFmtId="0" fontId="73" fillId="0" borderId="0"/>
    <xf numFmtId="0" fontId="140" fillId="0" borderId="0">
      <protection locked="0"/>
    </xf>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6" fillId="0" borderId="1">
      <alignment horizontal="right"/>
    </xf>
    <xf numFmtId="37" fontId="141" fillId="0" borderId="1">
      <alignment horizontal="right"/>
    </xf>
    <xf numFmtId="0" fontId="16" fillId="0" borderId="1">
      <alignment horizontal="right"/>
    </xf>
    <xf numFmtId="0" fontId="16" fillId="0" borderId="1">
      <alignment horizontal="right"/>
    </xf>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190" fontId="18" fillId="0" borderId="0">
      <alignment vertical="center"/>
    </xf>
    <xf numFmtId="190" fontId="46" fillId="0" borderId="0">
      <alignment horizontal="center"/>
    </xf>
    <xf numFmtId="0" fontId="16" fillId="0" borderId="0" applyNumberFormat="0" applyFont="0" applyFill="0" applyBorder="0" applyAlignment="0"/>
    <xf numFmtId="190" fontId="142" fillId="42" borderId="0" applyFont="0" applyBorder="0"/>
    <xf numFmtId="0" fontId="21" fillId="72" borderId="0"/>
    <xf numFmtId="190" fontId="142" fillId="73" borderId="0" applyNumberFormat="0" applyFont="0" applyBorder="0" applyAlignment="0" applyProtection="0"/>
    <xf numFmtId="190" fontId="73" fillId="70" borderId="0" applyNumberFormat="0" applyFont="0" applyBorder="0" applyAlignment="0" applyProtection="0"/>
    <xf numFmtId="190" fontId="68" fillId="69" borderId="0" applyBorder="0"/>
    <xf numFmtId="190" fontId="68" fillId="69" borderId="0" applyBorder="0"/>
    <xf numFmtId="190" fontId="16" fillId="0" borderId="49" applyNumberFormat="0" applyBorder="0" applyAlignment="0" applyProtection="0"/>
    <xf numFmtId="0" fontId="122" fillId="0" borderId="0" applyBorder="0">
      <alignment horizontal="right"/>
    </xf>
    <xf numFmtId="0" fontId="122" fillId="0" borderId="0" applyBorder="0">
      <alignment horizontal="right"/>
    </xf>
    <xf numFmtId="0" fontId="122" fillId="0" borderId="0" applyBorder="0">
      <alignment horizontal="right"/>
    </xf>
    <xf numFmtId="0" fontId="68" fillId="0" borderId="49" applyBorder="0">
      <alignment horizontal="right"/>
    </xf>
    <xf numFmtId="0" fontId="68" fillId="0" borderId="49" applyBorder="0">
      <alignment horizontal="right"/>
    </xf>
    <xf numFmtId="0" fontId="68" fillId="0" borderId="49" applyBorder="0">
      <alignment horizontal="right"/>
    </xf>
    <xf numFmtId="0" fontId="68" fillId="0" borderId="49" applyBorder="0">
      <alignment horizontal="right"/>
    </xf>
    <xf numFmtId="0" fontId="68" fillId="0" borderId="49" applyBorder="0">
      <alignment horizontal="right"/>
    </xf>
    <xf numFmtId="0" fontId="68" fillId="0" borderId="49" applyBorder="0">
      <alignment horizontal="right"/>
    </xf>
    <xf numFmtId="168" fontId="143" fillId="0" borderId="0" applyBorder="0">
      <alignment horizontal="right"/>
    </xf>
    <xf numFmtId="168" fontId="144" fillId="0" borderId="49" applyBorder="0">
      <alignment horizontal="right"/>
    </xf>
    <xf numFmtId="0" fontId="144" fillId="0" borderId="49" applyBorder="0">
      <alignment horizontal="right"/>
    </xf>
    <xf numFmtId="168" fontId="144" fillId="0" borderId="49" applyBorder="0">
      <alignment horizontal="right"/>
    </xf>
    <xf numFmtId="0" fontId="143" fillId="0" borderId="0" applyBorder="0">
      <alignment horizontal="right"/>
    </xf>
    <xf numFmtId="168" fontId="143" fillId="0" borderId="0" applyBorder="0">
      <alignment horizontal="right"/>
    </xf>
    <xf numFmtId="190" fontId="145" fillId="0" borderId="0">
      <alignment horizontal="left" indent="1"/>
    </xf>
    <xf numFmtId="190" fontId="146" fillId="0" borderId="11" applyBorder="0"/>
    <xf numFmtId="190" fontId="142" fillId="4" borderId="49" applyNumberFormat="0" applyFont="0" applyBorder="0" applyAlignment="0" applyProtection="0"/>
    <xf numFmtId="0" fontId="127" fillId="74" borderId="11" applyBorder="0">
      <alignment horizontal="right"/>
    </xf>
    <xf numFmtId="0" fontId="127" fillId="74" borderId="11" applyBorder="0">
      <alignment horizontal="right"/>
    </xf>
    <xf numFmtId="0" fontId="127" fillId="74" borderId="11" applyBorder="0">
      <alignment horizontal="right"/>
    </xf>
    <xf numFmtId="0" fontId="127" fillId="0" borderId="11" applyBorder="0">
      <alignment horizontal="right"/>
    </xf>
    <xf numFmtId="0" fontId="127" fillId="0" borderId="11" applyBorder="0">
      <alignment horizontal="right"/>
    </xf>
    <xf numFmtId="0" fontId="127" fillId="0" borderId="11" applyBorder="0">
      <alignment horizontal="right"/>
    </xf>
    <xf numFmtId="190" fontId="123" fillId="0" borderId="49" applyNumberFormat="0" applyBorder="0" applyAlignment="0" applyProtection="0"/>
    <xf numFmtId="0" fontId="127" fillId="42" borderId="50" applyBorder="0">
      <alignment horizontal="center"/>
    </xf>
    <xf numFmtId="0" fontId="73" fillId="0" borderId="0"/>
    <xf numFmtId="37" fontId="43" fillId="0" borderId="0" applyNumberFormat="0" applyFont="0" applyFill="0" applyBorder="0" applyProtection="0">
      <alignment horizontal="centerContinuous"/>
    </xf>
    <xf numFmtId="41" fontId="68" fillId="0" borderId="0" applyFill="0" applyBorder="0" applyProtection="0"/>
    <xf numFmtId="0" fontId="68" fillId="0" borderId="0" applyFill="0" applyBorder="0" applyProtection="0"/>
    <xf numFmtId="43" fontId="68" fillId="0" borderId="0" applyFill="0" applyBorder="0" applyProtection="0"/>
    <xf numFmtId="192" fontId="43" fillId="0" borderId="0" applyFont="0" applyFill="0" applyBorder="0" applyAlignment="0" applyProtection="0"/>
    <xf numFmtId="0" fontId="43" fillId="0" borderId="0" applyFont="0" applyFill="0" applyBorder="0" applyAlignment="0" applyProtection="0"/>
    <xf numFmtId="190" fontId="147" fillId="0" borderId="0" applyFill="0" applyBorder="0" applyAlignment="0" applyProtection="0"/>
    <xf numFmtId="0" fontId="148" fillId="0" borderId="0" applyNumberFormat="0" applyFont="0" applyFill="0" applyBorder="0" applyProtection="0">
      <alignment horizontal="centerContinuous"/>
    </xf>
    <xf numFmtId="0" fontId="68" fillId="0" borderId="0" applyNumberFormat="0" applyAlignment="0"/>
    <xf numFmtId="0" fontId="149" fillId="0" borderId="1">
      <alignment horizontal="centerContinuous"/>
    </xf>
    <xf numFmtId="0" fontId="16" fillId="75" borderId="51">
      <alignment horizontal="center" vertical="center"/>
    </xf>
    <xf numFmtId="0" fontId="16" fillId="75" borderId="51">
      <alignment horizontal="center" vertical="center"/>
    </xf>
    <xf numFmtId="0" fontId="16" fillId="75" borderId="51">
      <alignment horizontal="center" vertical="center"/>
    </xf>
    <xf numFmtId="0" fontId="149" fillId="0" borderId="1">
      <alignment horizontal="centerContinuous"/>
    </xf>
    <xf numFmtId="0" fontId="150" fillId="0" borderId="18"/>
    <xf numFmtId="0" fontId="42" fillId="0" borderId="0"/>
    <xf numFmtId="0" fontId="42" fillId="0" borderId="0"/>
    <xf numFmtId="0" fontId="42" fillId="0" borderId="0"/>
    <xf numFmtId="0" fontId="42" fillId="0" borderId="0"/>
    <xf numFmtId="0" fontId="42" fillId="0" borderId="0"/>
    <xf numFmtId="0" fontId="43" fillId="0" borderId="0" applyFont="0" applyFill="0" applyBorder="0" applyAlignment="0" applyProtection="0"/>
    <xf numFmtId="0" fontId="43" fillId="0" borderId="0" applyFont="0" applyFill="0" applyBorder="0" applyAlignment="0" applyProtection="0"/>
    <xf numFmtId="0" fontId="16" fillId="0" borderId="0">
      <alignment horizontal="left" wrapText="1"/>
    </xf>
    <xf numFmtId="0" fontId="43" fillId="0" borderId="19" applyBorder="0"/>
    <xf numFmtId="37" fontId="151" fillId="0" borderId="0" applyFont="0" applyAlignment="0">
      <alignment horizontal="centerContinuous" vertical="top"/>
    </xf>
    <xf numFmtId="0" fontId="152" fillId="0" borderId="0"/>
    <xf numFmtId="0" fontId="153" fillId="0" borderId="0" applyNumberFormat="0" applyProtection="0"/>
    <xf numFmtId="0" fontId="42" fillId="0" borderId="0">
      <alignment horizontal="center" wrapText="1"/>
      <protection locked="0"/>
    </xf>
    <xf numFmtId="0" fontId="154" fillId="0" borderId="0">
      <alignment horizontal="left"/>
    </xf>
    <xf numFmtId="0" fontId="16" fillId="0" borderId="0" applyNumberFormat="0" applyFill="0" applyBorder="0" applyAlignment="0" applyProtection="0"/>
    <xf numFmtId="0" fontId="36" fillId="0" borderId="0" applyNumberFormat="0" applyFill="0" applyBorder="0" applyAlignment="0" applyProtection="0"/>
    <xf numFmtId="0" fontId="68" fillId="0" borderId="52" applyNumberFormat="0" applyFill="0" applyAlignment="0" applyProtection="0"/>
    <xf numFmtId="0" fontId="155" fillId="0" borderId="14">
      <protection hidden="1"/>
    </xf>
    <xf numFmtId="0" fontId="156" fillId="61" borderId="14" applyNumberFormat="0" applyFont="0" applyBorder="0" applyAlignment="0" applyProtection="0">
      <protection hidden="1"/>
    </xf>
    <xf numFmtId="0" fontId="43" fillId="0" borderId="0" applyFont="0" applyFill="0" applyBorder="0" applyAlignment="0" applyProtection="0"/>
    <xf numFmtId="0" fontId="43" fillId="0" borderId="0" applyFont="0" applyFill="0" applyBorder="0" applyAlignment="0" applyProtection="0"/>
    <xf numFmtId="0" fontId="16" fillId="0" borderId="7" applyNumberFormat="0" applyFill="0" applyBorder="0" applyAlignment="0" applyProtection="0">
      <alignment horizontal="right"/>
      <protection locked="0"/>
    </xf>
    <xf numFmtId="0" fontId="16" fillId="0" borderId="7" applyNumberFormat="0" applyFill="0" applyBorder="0" applyAlignment="0" applyProtection="0">
      <alignment horizontal="right"/>
      <protection locked="0"/>
    </xf>
    <xf numFmtId="0" fontId="16" fillId="0" borderId="7" applyNumberFormat="0" applyFill="0" applyBorder="0" applyAlignment="0" applyProtection="0">
      <alignment horizontal="right"/>
      <protection locked="0"/>
    </xf>
    <xf numFmtId="9" fontId="16" fillId="0" borderId="53" applyNumberFormat="0" applyFont="0" applyFill="0" applyAlignment="0" applyProtection="0"/>
    <xf numFmtId="9" fontId="16" fillId="0" borderId="1" applyNumberFormat="0" applyFont="0" applyFill="0" applyAlignment="0" applyProtection="0"/>
    <xf numFmtId="37" fontId="157" fillId="0" borderId="31" applyNumberFormat="0" applyFont="0" applyFill="0" applyAlignment="0" applyProtection="0">
      <alignment horizontal="centerContinuous"/>
    </xf>
    <xf numFmtId="9" fontId="16" fillId="0" borderId="54" applyNumberFormat="0" applyFont="0" applyFill="0" applyAlignment="0" applyProtection="0"/>
    <xf numFmtId="9" fontId="16" fillId="0" borderId="55" applyNumberFormat="0" applyFont="0" applyFill="0" applyAlignment="0" applyProtection="0"/>
    <xf numFmtId="0" fontId="156" fillId="0" borderId="0" applyFont="0" applyFill="0" applyBorder="0" applyAlignment="0" applyProtection="0">
      <alignment vertical="top"/>
    </xf>
    <xf numFmtId="0" fontId="79" fillId="0" borderId="0" applyNumberFormat="0" applyFill="0" applyBorder="0" applyAlignment="0" applyProtection="0"/>
    <xf numFmtId="0" fontId="158" fillId="6" borderId="0" applyNumberFormat="0" applyBorder="0" applyAlignment="0"/>
    <xf numFmtId="0" fontId="16" fillId="0" borderId="0"/>
    <xf numFmtId="0" fontId="124" fillId="0" borderId="0"/>
    <xf numFmtId="0" fontId="124" fillId="0" borderId="0"/>
    <xf numFmtId="168" fontId="43" fillId="0" borderId="0"/>
    <xf numFmtId="0" fontId="43" fillId="0" borderId="0"/>
    <xf numFmtId="0" fontId="124" fillId="0" borderId="0"/>
    <xf numFmtId="0" fontId="43" fillId="0" borderId="0"/>
    <xf numFmtId="0" fontId="124" fillId="0" borderId="0">
      <alignment horizontal="right"/>
    </xf>
    <xf numFmtId="0" fontId="124" fillId="0" borderId="0">
      <alignment horizontal="right"/>
    </xf>
    <xf numFmtId="0" fontId="43" fillId="0" borderId="0"/>
    <xf numFmtId="0" fontId="42" fillId="0" borderId="0">
      <alignment horizontal="right"/>
    </xf>
    <xf numFmtId="0" fontId="79" fillId="0" borderId="0" applyNumberFormat="0" applyFill="0" applyBorder="0" applyAlignment="0" applyProtection="0"/>
    <xf numFmtId="0" fontId="159" fillId="0" borderId="0" applyNumberFormat="0" applyFill="0" applyBorder="0" applyAlignment="0" applyProtection="0"/>
    <xf numFmtId="0" fontId="130" fillId="5" borderId="0" applyNumberFormat="0" applyFill="0" applyBorder="0" applyAlignment="0" applyProtection="0">
      <protection locked="0"/>
    </xf>
    <xf numFmtId="0" fontId="16" fillId="0" borderId="0" applyFont="0" applyFill="0" applyBorder="0" applyAlignment="0" applyProtection="0">
      <alignment horizontal="right"/>
    </xf>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0" fontId="43" fillId="0" borderId="0" applyFont="0" applyFill="0" applyBorder="0" applyAlignment="0" applyProtection="0"/>
    <xf numFmtId="0" fontId="160" fillId="68" borderId="0"/>
    <xf numFmtId="14" fontId="161" fillId="0" borderId="0" applyNumberFormat="0" applyFill="0" applyBorder="0" applyAlignment="0" applyProtection="0">
      <alignment horizontal="center"/>
    </xf>
    <xf numFmtId="0" fontId="140" fillId="0" borderId="0">
      <protection locked="0"/>
    </xf>
    <xf numFmtId="0" fontId="16" fillId="0" borderId="0">
      <alignment horizontal="right"/>
      <protection locked="0"/>
    </xf>
    <xf numFmtId="0" fontId="124" fillId="0" borderId="0"/>
    <xf numFmtId="193" fontId="43" fillId="0" borderId="0"/>
    <xf numFmtId="0" fontId="43" fillId="0" borderId="0"/>
    <xf numFmtId="0" fontId="162" fillId="0" borderId="0"/>
    <xf numFmtId="0" fontId="43" fillId="0" borderId="0"/>
    <xf numFmtId="194" fontId="43" fillId="0" borderId="0"/>
    <xf numFmtId="7" fontId="150" fillId="0" borderId="0">
      <alignment horizontal="right"/>
      <protection locked="0"/>
    </xf>
    <xf numFmtId="39" fontId="163" fillId="0" borderId="0" applyFill="0" applyBorder="0" applyAlignment="0" applyProtection="0"/>
    <xf numFmtId="0" fontId="164" fillId="0" borderId="0" applyNumberFormat="0" applyFill="0" applyBorder="0" applyAlignment="0" applyProtection="0"/>
    <xf numFmtId="0" fontId="42" fillId="0" borderId="0">
      <alignment horizontal="right"/>
    </xf>
    <xf numFmtId="0" fontId="165" fillId="0" borderId="0" applyBorder="0" applyProtection="0"/>
    <xf numFmtId="0" fontId="165" fillId="0" borderId="0" applyBorder="0" applyProtection="0"/>
    <xf numFmtId="0" fontId="165" fillId="0" borderId="0" applyBorder="0" applyProtection="0">
      <alignment horizontal="right"/>
    </xf>
    <xf numFmtId="37" fontId="165" fillId="0" borderId="0"/>
    <xf numFmtId="0" fontId="165" fillId="0" borderId="0" applyBorder="0" applyProtection="0"/>
    <xf numFmtId="193" fontId="16" fillId="0" borderId="0">
      <alignment horizontal="right"/>
    </xf>
    <xf numFmtId="0" fontId="166" fillId="0" borderId="0" applyNumberFormat="0" applyFill="0" applyBorder="0" applyAlignment="0" applyProtection="0"/>
    <xf numFmtId="37" fontId="167" fillId="0" borderId="0" applyNumberFormat="0"/>
    <xf numFmtId="17" fontId="167" fillId="0" borderId="0">
      <alignment horizontal="right"/>
    </xf>
    <xf numFmtId="0" fontId="141" fillId="0" borderId="1" applyNumberFormat="0" applyFill="0" applyAlignment="0" applyProtection="0"/>
    <xf numFmtId="0" fontId="119" fillId="5" borderId="18" applyNumberFormat="0" applyFill="0" applyBorder="0" applyAlignment="0" applyProtection="0">
      <protection locked="0"/>
    </xf>
    <xf numFmtId="0" fontId="168" fillId="0" borderId="46"/>
    <xf numFmtId="0" fontId="169" fillId="0" borderId="0" applyNumberFormat="0" applyFill="0" applyBorder="0" applyAlignment="0" applyProtection="0"/>
    <xf numFmtId="0" fontId="21" fillId="0" borderId="0" applyNumberFormat="0" applyAlignment="0"/>
    <xf numFmtId="5" fontId="99" fillId="0" borderId="11" applyAlignment="0" applyProtection="0"/>
    <xf numFmtId="0" fontId="42" fillId="0" borderId="13" applyNumberFormat="0" applyFont="0" applyFill="0" applyAlignment="0" applyProtection="0"/>
    <xf numFmtId="0" fontId="42" fillId="0" borderId="56" applyNumberFormat="0" applyFont="0" applyFill="0" applyAlignment="0" applyProtection="0"/>
    <xf numFmtId="0" fontId="170" fillId="0" borderId="0">
      <alignment horizontal="right"/>
    </xf>
    <xf numFmtId="0" fontId="22" fillId="0" borderId="0" applyFont="0">
      <alignment horizontal="centerContinuous"/>
    </xf>
    <xf numFmtId="171" fontId="16" fillId="0" borderId="11" applyNumberFormat="0" applyFont="0" applyFill="0" applyAlignment="0" applyProtection="0"/>
    <xf numFmtId="0" fontId="171" fillId="0" borderId="9"/>
    <xf numFmtId="0" fontId="172" fillId="76" borderId="9"/>
    <xf numFmtId="0" fontId="172" fillId="77" borderId="9"/>
    <xf numFmtId="0" fontId="10" fillId="0" borderId="0">
      <alignment horizontal="right"/>
    </xf>
    <xf numFmtId="0" fontId="148" fillId="0" borderId="1" applyNumberFormat="0" applyFont="0" applyFill="0" applyAlignment="0" applyProtection="0"/>
    <xf numFmtId="0" fontId="16" fillId="0" borderId="13" applyNumberFormat="0" applyFill="0" applyAlignment="0" applyProtection="0">
      <alignment horizontal="center"/>
    </xf>
    <xf numFmtId="0" fontId="173" fillId="0" borderId="2" applyFill="0" applyProtection="0">
      <alignment horizontal="right"/>
    </xf>
    <xf numFmtId="0" fontId="16" fillId="0" borderId="1" applyFill="0" applyAlignment="0" applyProtection="0">
      <alignment horizontal="center"/>
    </xf>
    <xf numFmtId="0" fontId="16" fillId="0" borderId="57" applyNumberFormat="0" applyFont="0" applyFill="0" applyAlignment="0" applyProtection="0"/>
    <xf numFmtId="0" fontId="174" fillId="0" borderId="0" applyFill="0" applyBorder="0" applyProtection="0">
      <alignment horizontal="right"/>
    </xf>
    <xf numFmtId="0" fontId="175" fillId="0" borderId="0" applyNumberFormat="0">
      <alignment horizontal="center"/>
      <protection hidden="1"/>
    </xf>
    <xf numFmtId="37" fontId="176" fillId="0" borderId="0" applyFont="0" applyFill="0" applyBorder="0" applyAlignment="0" applyProtection="0"/>
    <xf numFmtId="0" fontId="16" fillId="78" borderId="10" applyFont="0" applyFill="0" applyBorder="0" applyAlignment="0" applyProtection="0"/>
    <xf numFmtId="0" fontId="16" fillId="78" borderId="19" applyFont="0" applyFill="0" applyBorder="0" applyAlignment="0" applyProtection="0"/>
    <xf numFmtId="0" fontId="16" fillId="0" borderId="0" applyFont="0" applyFill="0" applyBorder="0" applyAlignment="0" applyProtection="0"/>
    <xf numFmtId="0" fontId="43" fillId="0" borderId="0">
      <alignment horizontal="right"/>
    </xf>
    <xf numFmtId="0" fontId="34" fillId="0" borderId="0" applyFont="0" applyFill="0" applyBorder="0" applyAlignment="0" applyProtection="0"/>
    <xf numFmtId="0" fontId="177" fillId="0" borderId="0" applyNumberFormat="0" applyFill="0" applyBorder="0" applyAlignment="0" applyProtection="0"/>
    <xf numFmtId="37" fontId="34" fillId="71" borderId="0"/>
    <xf numFmtId="38" fontId="178" fillId="0" borderId="53"/>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93" fontId="148" fillId="0" borderId="0" applyFont="0" applyFill="0" applyBorder="0" applyAlignment="0" applyProtection="0"/>
    <xf numFmtId="193" fontId="148" fillId="0" borderId="0" applyFont="0" applyFill="0" applyBorder="0" applyAlignment="0" applyProtection="0"/>
    <xf numFmtId="0" fontId="34" fillId="71" borderId="0"/>
    <xf numFmtId="0" fontId="179" fillId="0" borderId="0"/>
    <xf numFmtId="37" fontId="178" fillId="0" borderId="0" applyFont="0" applyFill="0" applyBorder="0" applyAlignment="0" applyProtection="0">
      <alignment horizontal="right"/>
    </xf>
    <xf numFmtId="37" fontId="34" fillId="0" borderId="0"/>
    <xf numFmtId="37" fontId="38" fillId="0" borderId="0" applyNumberFormat="0"/>
    <xf numFmtId="37" fontId="180" fillId="0" borderId="0"/>
    <xf numFmtId="37" fontId="180" fillId="0" borderId="0"/>
    <xf numFmtId="37" fontId="181" fillId="0" borderId="0"/>
    <xf numFmtId="37" fontId="16" fillId="0" borderId="0" applyFont="0" applyFill="0" applyBorder="0" applyAlignment="0" applyProtection="0"/>
    <xf numFmtId="0" fontId="34" fillId="0" borderId="0"/>
    <xf numFmtId="0" fontId="16" fillId="0" borderId="0" applyNumberFormat="0"/>
    <xf numFmtId="0" fontId="34" fillId="0" borderId="0"/>
    <xf numFmtId="0" fontId="16" fillId="0" borderId="0" applyNumberFormat="0"/>
    <xf numFmtId="0" fontId="16" fillId="0" borderId="0" applyFill="0"/>
    <xf numFmtId="0" fontId="16" fillId="0" borderId="0">
      <alignment horizontal="center"/>
    </xf>
    <xf numFmtId="0" fontId="68" fillId="0" borderId="0" applyFill="0">
      <alignment horizontal="center"/>
    </xf>
    <xf numFmtId="0" fontId="16" fillId="0" borderId="58" applyFill="0"/>
    <xf numFmtId="0" fontId="16" fillId="0" borderId="0" applyFont="0" applyAlignment="0"/>
    <xf numFmtId="0" fontId="182" fillId="0" borderId="0" applyFill="0">
      <alignment vertical="top"/>
    </xf>
    <xf numFmtId="0" fontId="65" fillId="0" borderId="0" applyFill="0">
      <alignment horizontal="left" vertical="top"/>
    </xf>
    <xf numFmtId="0" fontId="16" fillId="0" borderId="11" applyFill="0"/>
    <xf numFmtId="0" fontId="16" fillId="0" borderId="0" applyNumberFormat="0" applyFont="0" applyAlignment="0"/>
    <xf numFmtId="0" fontId="182" fillId="0" borderId="0" applyFill="0">
      <alignment wrapText="1"/>
    </xf>
    <xf numFmtId="0" fontId="65" fillId="0" borderId="0" applyFill="0">
      <alignment horizontal="left" vertical="top" wrapText="1"/>
    </xf>
    <xf numFmtId="0" fontId="16" fillId="0" borderId="0" applyFill="0"/>
    <xf numFmtId="0" fontId="183" fillId="0" borderId="0" applyNumberFormat="0" applyFont="0" applyAlignment="0">
      <alignment horizontal="center"/>
    </xf>
    <xf numFmtId="0" fontId="184" fillId="0" borderId="0" applyFill="0">
      <alignment vertical="top" wrapText="1"/>
    </xf>
    <xf numFmtId="0" fontId="85" fillId="0" borderId="0" applyFill="0">
      <alignment horizontal="left" vertical="top" wrapText="1"/>
    </xf>
    <xf numFmtId="0" fontId="16" fillId="0" borderId="0" applyFill="0"/>
    <xf numFmtId="0" fontId="183" fillId="0" borderId="0" applyNumberFormat="0" applyFont="0" applyAlignment="0">
      <alignment horizontal="center"/>
    </xf>
    <xf numFmtId="0" fontId="185" fillId="0" borderId="0" applyFill="0">
      <alignment vertical="center" wrapText="1"/>
    </xf>
    <xf numFmtId="0" fontId="36" fillId="0" borderId="0">
      <alignment horizontal="left" vertical="center" wrapText="1"/>
    </xf>
    <xf numFmtId="0" fontId="16" fillId="0" borderId="0" applyFill="0"/>
    <xf numFmtId="0" fontId="183" fillId="0" borderId="0" applyNumberFormat="0" applyFont="0" applyAlignment="0">
      <alignment horizontal="center"/>
    </xf>
    <xf numFmtId="0" fontId="186" fillId="0" borderId="0" applyFill="0">
      <alignment horizontal="center" vertical="center" wrapText="1"/>
    </xf>
    <xf numFmtId="0" fontId="16" fillId="0" borderId="0" applyFill="0">
      <alignment horizontal="center" vertical="center" wrapText="1"/>
    </xf>
    <xf numFmtId="0" fontId="16" fillId="0" borderId="0" applyFill="0"/>
    <xf numFmtId="0" fontId="183" fillId="0" borderId="0" applyNumberFormat="0" applyFont="0" applyAlignment="0">
      <alignment horizontal="center"/>
    </xf>
    <xf numFmtId="0" fontId="187" fillId="0" borderId="0" applyFill="0">
      <alignment horizontal="center" vertical="center" wrapText="1"/>
    </xf>
    <xf numFmtId="0" fontId="188" fillId="0" borderId="0" applyFill="0">
      <alignment horizontal="center" vertical="center" wrapText="1"/>
    </xf>
    <xf numFmtId="0" fontId="16" fillId="0" borderId="0" applyFill="0"/>
    <xf numFmtId="0" fontId="183" fillId="0" borderId="0" applyNumberFormat="0" applyFont="0" applyAlignment="0">
      <alignment horizontal="center"/>
    </xf>
    <xf numFmtId="0" fontId="189" fillId="0" borderId="0">
      <alignment horizontal="center" wrapText="1"/>
    </xf>
    <xf numFmtId="0" fontId="190" fillId="0" borderId="0" applyFill="0">
      <alignment horizontal="center" wrapText="1"/>
    </xf>
    <xf numFmtId="37" fontId="100" fillId="42" borderId="59" applyNumberFormat="0" applyFont="0" applyBorder="0">
      <alignment horizontal="right"/>
    </xf>
    <xf numFmtId="37" fontId="16" fillId="0" borderId="0" applyFont="0" applyFill="0" applyBorder="0" applyAlignment="0" applyProtection="0"/>
    <xf numFmtId="37" fontId="16" fillId="0" borderId="0" applyFont="0" applyFill="0" applyBorder="0" applyAlignment="0" applyProtection="0"/>
    <xf numFmtId="37" fontId="34" fillId="71" borderId="0"/>
    <xf numFmtId="37" fontId="34" fillId="0" borderId="0"/>
    <xf numFmtId="37" fontId="16" fillId="0" borderId="0" applyFont="0" applyFill="0" applyBorder="0" applyAlignment="0" applyProtection="0"/>
    <xf numFmtId="37" fontId="34" fillId="0" borderId="0">
      <alignment horizontal="right"/>
    </xf>
    <xf numFmtId="0" fontId="43" fillId="0" borderId="0" applyFill="0" applyBorder="0" applyAlignment="0"/>
    <xf numFmtId="0" fontId="21" fillId="0" borderId="0" applyFill="0" applyBorder="0" applyAlignment="0"/>
    <xf numFmtId="195" fontId="21" fillId="0" borderId="0" applyFill="0" applyBorder="0" applyAlignment="0"/>
    <xf numFmtId="0" fontId="16" fillId="0" borderId="0" applyFill="0" applyBorder="0" applyAlignment="0"/>
    <xf numFmtId="0" fontId="16" fillId="0" borderId="0" applyFill="0" applyBorder="0" applyAlignment="0"/>
    <xf numFmtId="0" fontId="16" fillId="0" borderId="0" applyFill="0" applyBorder="0" applyAlignment="0"/>
    <xf numFmtId="0" fontId="16" fillId="0" borderId="0" applyFill="0" applyBorder="0" applyAlignment="0"/>
    <xf numFmtId="0" fontId="21" fillId="0" borderId="0" applyFill="0" applyBorder="0" applyAlignment="0"/>
    <xf numFmtId="39" fontId="42" fillId="79" borderId="0" applyNumberFormat="0" applyFont="0" applyBorder="0" applyAlignment="0"/>
    <xf numFmtId="0" fontId="36" fillId="42" borderId="0"/>
    <xf numFmtId="37" fontId="43" fillId="0" borderId="0"/>
    <xf numFmtId="196" fontId="16" fillId="0" borderId="0"/>
    <xf numFmtId="197" fontId="16" fillId="0" borderId="0"/>
    <xf numFmtId="0" fontId="43" fillId="0" borderId="0"/>
    <xf numFmtId="0" fontId="141" fillId="0" borderId="1" applyNumberFormat="0" applyFont="0" applyFill="0" applyProtection="0">
      <alignment horizontal="centerContinuous" vertical="center"/>
    </xf>
    <xf numFmtId="0" fontId="43" fillId="0" borderId="0"/>
    <xf numFmtId="0" fontId="146" fillId="0" borderId="0" applyFill="0" applyBorder="0" applyProtection="0">
      <alignment horizontal="center"/>
      <protection locked="0"/>
    </xf>
    <xf numFmtId="8" fontId="16" fillId="0" borderId="5" applyFont="0" applyFill="0" applyBorder="0" applyProtection="0">
      <alignment horizontal="right"/>
    </xf>
    <xf numFmtId="0" fontId="16" fillId="0" borderId="0"/>
    <xf numFmtId="1" fontId="114" fillId="0" borderId="0"/>
    <xf numFmtId="0" fontId="191" fillId="70" borderId="0"/>
    <xf numFmtId="0" fontId="192" fillId="0" borderId="0">
      <alignment horizontal="center"/>
      <protection hidden="1"/>
    </xf>
    <xf numFmtId="3" fontId="156" fillId="0" borderId="0"/>
    <xf numFmtId="37" fontId="34" fillId="71" borderId="0"/>
    <xf numFmtId="0" fontId="68" fillId="0" borderId="0" applyNumberFormat="0" applyFill="0" applyBorder="0" applyAlignment="0" applyProtection="0"/>
    <xf numFmtId="0" fontId="193" fillId="0" borderId="0" applyNumberFormat="0" applyFill="0" applyBorder="0" applyAlignment="0" applyProtection="0"/>
    <xf numFmtId="0" fontId="68" fillId="0" borderId="0" applyNumberFormat="0" applyFill="0" applyBorder="0" applyAlignment="0" applyProtection="0"/>
    <xf numFmtId="0" fontId="16" fillId="71" borderId="0"/>
    <xf numFmtId="0" fontId="67" fillId="65" borderId="42" applyFont="0" applyFill="0" applyBorder="0"/>
    <xf numFmtId="0" fontId="68" fillId="0" borderId="14"/>
    <xf numFmtId="0" fontId="194" fillId="0" borderId="0" applyNumberFormat="0" applyFill="0" applyBorder="0" applyAlignment="0" applyProtection="0"/>
    <xf numFmtId="0" fontId="195" fillId="0" borderId="1" applyNumberFormat="0" applyFill="0" applyBorder="0" applyAlignment="0" applyProtection="0">
      <alignment horizontal="center"/>
    </xf>
    <xf numFmtId="0" fontId="16" fillId="0" borderId="0">
      <alignment horizontal="center" wrapText="1"/>
      <protection hidden="1"/>
    </xf>
    <xf numFmtId="0" fontId="196" fillId="0" borderId="47" applyNumberFormat="0" applyFill="0" applyProtection="0">
      <alignment horizontal="center" vertical="center"/>
    </xf>
    <xf numFmtId="0" fontId="197" fillId="0" borderId="1" applyNumberFormat="0" applyFill="0" applyBorder="0" applyProtection="0">
      <alignment horizontal="right" vertical="center"/>
    </xf>
    <xf numFmtId="49" fontId="158" fillId="80" borderId="0"/>
    <xf numFmtId="0" fontId="141" fillId="0" borderId="0" applyNumberFormat="0" applyFill="0" applyBorder="0" applyProtection="0">
      <alignment horizontal="center" vertical="center"/>
    </xf>
    <xf numFmtId="0" fontId="120" fillId="0" borderId="0" applyNumberFormat="0" applyFill="0" applyBorder="0" applyProtection="0">
      <alignment horizontal="right"/>
    </xf>
    <xf numFmtId="0" fontId="68" fillId="0" borderId="0" applyBorder="0"/>
    <xf numFmtId="0" fontId="68" fillId="0" borderId="0" applyBorder="0"/>
    <xf numFmtId="0" fontId="68" fillId="0" borderId="0" applyBorder="0"/>
    <xf numFmtId="37" fontId="68" fillId="0" borderId="0" applyFont="0" applyFill="0" applyBorder="0" applyAlignment="0" applyProtection="0"/>
    <xf numFmtId="0" fontId="21" fillId="0" borderId="0">
      <alignment horizontal="right"/>
    </xf>
    <xf numFmtId="0" fontId="43" fillId="0" borderId="0">
      <alignment horizontal="right"/>
    </xf>
    <xf numFmtId="0" fontId="16"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43" fillId="0" borderId="0"/>
    <xf numFmtId="41" fontId="199" fillId="0" borderId="0">
      <alignment vertical="center"/>
    </xf>
    <xf numFmtId="0" fontId="16" fillId="0" borderId="0" applyFont="0" applyFill="0" applyBorder="0" applyProtection="0"/>
    <xf numFmtId="0" fontId="16" fillId="0" borderId="0" applyFont="0" applyFill="0" applyBorder="0" applyProtection="0"/>
    <xf numFmtId="0" fontId="16" fillId="0" borderId="0" applyFont="0" applyFill="0" applyBorder="0" applyAlignment="0" applyProtection="0"/>
    <xf numFmtId="0" fontId="42" fillId="0" borderId="0" applyFont="0" applyFill="0" applyBorder="0" applyAlignment="0" applyProtection="0"/>
    <xf numFmtId="40" fontId="16" fillId="0" borderId="0" applyBorder="0" applyProtection="0"/>
    <xf numFmtId="0" fontId="200" fillId="0" borderId="0" applyFont="0" applyFill="0" applyBorder="0" applyAlignment="0" applyProtection="0">
      <alignment horizontal="center"/>
    </xf>
    <xf numFmtId="0" fontId="201" fillId="0" borderId="0" applyFont="0" applyFill="0" applyBorder="0" applyAlignment="0" applyProtection="0">
      <alignment horizontal="right"/>
    </xf>
    <xf numFmtId="37" fontId="79" fillId="0" borderId="0"/>
    <xf numFmtId="0" fontId="201" fillId="0" borderId="0" applyFont="0" applyFill="0" applyBorder="0" applyAlignment="0" applyProtection="0"/>
    <xf numFmtId="0" fontId="36" fillId="0" borderId="0" applyFont="0" applyFill="0" applyBorder="0" applyAlignment="0" applyProtection="0"/>
    <xf numFmtId="40" fontId="36" fillId="0" borderId="0" applyFont="0" applyFill="0" applyBorder="0" applyAlignment="0" applyProtection="0"/>
    <xf numFmtId="0" fontId="16" fillId="0" borderId="0" applyFont="0" applyFill="0" applyBorder="0" applyAlignment="0" applyProtection="0">
      <alignment horizontal="right"/>
    </xf>
    <xf numFmtId="0" fontId="165" fillId="0" borderId="0" applyFont="0" applyFill="0" applyBorder="0" applyAlignment="0" applyProtection="0"/>
    <xf numFmtId="0" fontId="165" fillId="0" borderId="0" applyFont="0" applyFill="0" applyBorder="0" applyAlignment="0" applyProtection="0"/>
    <xf numFmtId="0" fontId="165" fillId="0" borderId="0" applyFont="0" applyFill="0" applyBorder="0" applyAlignment="0" applyProtection="0"/>
    <xf numFmtId="0" fontId="16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01" fillId="0" borderId="0" applyFont="0" applyFill="0" applyBorder="0" applyAlignment="0" applyProtection="0"/>
    <xf numFmtId="40" fontId="16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0" fontId="201" fillId="0" borderId="0" applyFont="0" applyFill="0" applyBorder="0" applyAlignment="0" applyProtection="0"/>
    <xf numFmtId="43" fontId="16" fillId="0" borderId="0" applyFont="0" applyFill="0" applyBorder="0" applyAlignment="0" applyProtection="0"/>
    <xf numFmtId="40" fontId="16" fillId="0" borderId="0" applyFont="0" applyFill="0" applyBorder="0" applyProtection="0">
      <alignment horizontal="right"/>
    </xf>
    <xf numFmtId="0" fontId="202" fillId="0" borderId="0" applyFont="0" applyFill="0" applyBorder="0" applyAlignment="0" applyProtection="0">
      <protection locked="0"/>
    </xf>
    <xf numFmtId="37" fontId="42" fillId="0" borderId="0" applyFill="0" applyBorder="0" applyAlignment="0" applyProtection="0"/>
    <xf numFmtId="0" fontId="201" fillId="0" borderId="0" applyFont="0" applyFill="0" applyBorder="0" applyAlignment="0" applyProtection="0"/>
    <xf numFmtId="14" fontId="16" fillId="0" borderId="0" applyFont="0" applyFill="0" applyBorder="0" applyAlignment="0" applyProtection="0"/>
    <xf numFmtId="0" fontId="203" fillId="0" borderId="0"/>
    <xf numFmtId="0" fontId="171" fillId="0" borderId="0"/>
    <xf numFmtId="0" fontId="171" fillId="0" borderId="0"/>
    <xf numFmtId="0" fontId="171" fillId="0" borderId="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7" fontId="16" fillId="0" borderId="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7" fontId="16" fillId="0" borderId="0" applyFill="0" applyBorder="0" applyAlignment="0" applyProtection="0"/>
    <xf numFmtId="0" fontId="156" fillId="0" borderId="0" applyFont="0" applyFill="0" applyBorder="0" applyAlignment="0" applyProtection="0"/>
    <xf numFmtId="0" fontId="203" fillId="0" borderId="0"/>
    <xf numFmtId="0" fontId="171" fillId="0" borderId="0"/>
    <xf numFmtId="0" fontId="171" fillId="0" borderId="0"/>
    <xf numFmtId="0" fontId="156" fillId="0" borderId="0" applyFont="0" applyFill="0" applyBorder="0" applyAlignment="0" applyProtection="0"/>
    <xf numFmtId="40" fontId="165" fillId="0" borderId="0" applyFont="0" applyFill="0" applyBorder="0" applyAlignment="0" applyProtection="0"/>
    <xf numFmtId="0" fontId="156" fillId="0" borderId="0" applyFont="0" applyFill="0" applyBorder="0" applyAlignment="0" applyProtection="0"/>
    <xf numFmtId="0" fontId="21" fillId="0" borderId="0">
      <alignment horizontal="right"/>
    </xf>
    <xf numFmtId="0" fontId="42" fillId="0" borderId="0" applyFont="0" applyFill="0" applyBorder="0" applyAlignment="0" applyProtection="0"/>
    <xf numFmtId="0" fontId="43" fillId="0" borderId="0">
      <alignment horizontal="right"/>
    </xf>
    <xf numFmtId="0" fontId="126" fillId="0" borderId="0"/>
    <xf numFmtId="0" fontId="204" fillId="81" borderId="0">
      <alignment horizontal="center" vertical="center" wrapText="1"/>
    </xf>
    <xf numFmtId="0" fontId="65" fillId="0" borderId="0" applyFill="0" applyBorder="0" applyAlignment="0" applyProtection="0">
      <protection locked="0"/>
    </xf>
    <xf numFmtId="0" fontId="40" fillId="0" borderId="0" applyFill="0" applyBorder="0">
      <alignment horizontal="left"/>
    </xf>
    <xf numFmtId="0" fontId="10" fillId="0" borderId="9" applyProtection="0">
      <alignment horizontal="center" vertical="top" wrapText="1"/>
      <protection hidden="1"/>
    </xf>
    <xf numFmtId="0" fontId="205" fillId="0" borderId="0">
      <alignment horizontal="left" vertical="center" indent="1"/>
    </xf>
    <xf numFmtId="0" fontId="206" fillId="0" borderId="0" applyNumberFormat="0" applyAlignment="0">
      <alignment horizontal="left"/>
    </xf>
    <xf numFmtId="0" fontId="16" fillId="0" borderId="0" applyFont="0" applyFill="0" applyBorder="0" applyAlignment="0" applyProtection="0"/>
    <xf numFmtId="0" fontId="207" fillId="0" borderId="0">
      <alignment horizontal="left"/>
    </xf>
    <xf numFmtId="0" fontId="208" fillId="0" borderId="0"/>
    <xf numFmtId="0" fontId="209" fillId="0" borderId="0">
      <alignment horizontal="left"/>
    </xf>
    <xf numFmtId="37" fontId="16" fillId="0" borderId="0" applyFont="0" applyFill="0" applyBorder="0" applyAlignment="0" applyProtection="0"/>
    <xf numFmtId="0" fontId="42" fillId="0" borderId="0"/>
    <xf numFmtId="0" fontId="16" fillId="0" borderId="0" applyFill="0" applyBorder="0" applyAlignment="0" applyProtection="0"/>
    <xf numFmtId="0" fontId="68" fillId="0" borderId="0" applyFill="0" applyBorder="0" applyAlignment="0" applyProtection="0"/>
    <xf numFmtId="6" fontId="98" fillId="0" borderId="0" applyFont="0" applyFill="0" applyBorder="0" applyAlignment="0" applyProtection="0"/>
    <xf numFmtId="0" fontId="16" fillId="0" borderId="0" applyFill="0" applyBorder="0">
      <alignment horizontal="right"/>
      <protection locked="0"/>
    </xf>
    <xf numFmtId="0" fontId="171" fillId="0" borderId="0"/>
    <xf numFmtId="0" fontId="171" fillId="0" borderId="0"/>
    <xf numFmtId="0" fontId="171" fillId="0" borderId="0"/>
    <xf numFmtId="0" fontId="171" fillId="0" borderId="0"/>
    <xf numFmtId="0" fontId="171" fillId="0" borderId="0"/>
    <xf numFmtId="0" fontId="171" fillId="0" borderId="0"/>
    <xf numFmtId="0" fontId="163" fillId="0" borderId="0" applyFont="0" applyFill="0" applyBorder="0" applyAlignment="0" applyProtection="0"/>
    <xf numFmtId="0" fontId="42" fillId="0" borderId="0" applyFont="0" applyFill="0" applyBorder="0" applyAlignment="0" applyProtection="0">
      <protection locked="0"/>
    </xf>
    <xf numFmtId="0" fontId="42" fillId="0" borderId="0" applyFont="0" applyFill="0" applyBorder="0" applyAlignment="0" applyProtection="0">
      <protection locked="0"/>
    </xf>
    <xf numFmtId="6" fontId="164" fillId="0" borderId="6" applyBorder="0"/>
    <xf numFmtId="0" fontId="16" fillId="0" borderId="0" applyFont="0" applyFill="0" applyBorder="0" applyProtection="0"/>
    <xf numFmtId="0" fontId="16" fillId="0" borderId="0" applyFont="0" applyFill="0" applyBorder="0" applyProtection="0"/>
    <xf numFmtId="0" fontId="21" fillId="0" borderId="0" applyFont="0" applyFill="0" applyBorder="0" applyAlignment="0" applyProtection="0"/>
    <xf numFmtId="193" fontId="43" fillId="0" borderId="0" applyFont="0" applyFill="0" applyBorder="0" applyAlignment="0" applyProtection="0"/>
    <xf numFmtId="8" fontId="42" fillId="0" borderId="0" applyFont="0" applyFill="0" applyBorder="0" applyAlignment="0" applyProtection="0"/>
    <xf numFmtId="0" fontId="42" fillId="0" borderId="0" applyFont="0" applyFill="0" applyBorder="0" applyAlignment="0" applyProtection="0"/>
    <xf numFmtId="0" fontId="201" fillId="0" borderId="0" applyFont="0" applyFill="0" applyBorder="0" applyAlignment="0" applyProtection="0">
      <alignment horizontal="right"/>
    </xf>
    <xf numFmtId="193" fontId="36" fillId="0" borderId="0" applyFont="0" applyFill="0" applyBorder="0" applyAlignment="0" applyProtection="0"/>
    <xf numFmtId="8" fontId="36" fillId="0" borderId="0" applyFont="0" applyFill="0" applyBorder="0" applyAlignment="0" applyProtection="0"/>
    <xf numFmtId="0" fontId="201" fillId="0" borderId="0" applyFont="0" applyFill="0" applyBorder="0" applyAlignment="0" applyProtection="0">
      <alignment horizontal="right"/>
    </xf>
    <xf numFmtId="193" fontId="165" fillId="0" borderId="0" applyFont="0" applyFill="0" applyBorder="0" applyAlignment="0" applyProtection="0"/>
    <xf numFmtId="44" fontId="16" fillId="0" borderId="0" applyFont="0" applyFill="0" applyBorder="0" applyAlignment="0" applyProtection="0"/>
    <xf numFmtId="0" fontId="210" fillId="0" borderId="0" applyFont="0" applyFill="0" applyBorder="0" applyAlignment="0" applyProtection="0"/>
    <xf numFmtId="8" fontId="165" fillId="0" borderId="0" applyFont="0" applyFill="0" applyBorder="0" applyAlignment="0" applyProtection="0"/>
    <xf numFmtId="0" fontId="21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5" fontId="42" fillId="0" borderId="0" applyFill="0" applyBorder="0" applyAlignment="0" applyProtection="0"/>
    <xf numFmtId="0" fontId="21" fillId="0" borderId="0" applyFont="0" applyFill="0" applyBorder="0" applyProtection="0">
      <alignment horizontal="right"/>
    </xf>
    <xf numFmtId="193" fontId="211" fillId="0" borderId="0" applyFont="0" applyFill="0" applyBorder="0" applyAlignment="0" applyProtection="0"/>
    <xf numFmtId="0" fontId="201" fillId="0" borderId="0" applyFont="0" applyFill="0" applyBorder="0" applyAlignment="0" applyProtection="0"/>
    <xf numFmtId="0" fontId="43" fillId="0" borderId="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5" fontId="16" fillId="0" borderId="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212" fillId="0" borderId="60" applyFont="0" applyFill="0" applyBorder="0" applyAlignment="0" applyProtection="0">
      <alignment horizontal="right"/>
    </xf>
    <xf numFmtId="0" fontId="212" fillId="0" borderId="60" applyFont="0" applyFill="0" applyBorder="0" applyAlignment="0" applyProtection="0">
      <alignment horizontal="right"/>
    </xf>
    <xf numFmtId="0" fontId="156" fillId="0" borderId="0" applyFont="0" applyFill="0" applyBorder="0" applyAlignment="0" applyProtection="0"/>
    <xf numFmtId="0" fontId="42" fillId="0" borderId="0" applyFont="0" applyFill="0" applyBorder="0" applyAlignment="0" applyProtection="0"/>
    <xf numFmtId="7" fontId="165" fillId="0" borderId="0" applyFill="0" applyBorder="0">
      <alignment horizontal="right"/>
    </xf>
    <xf numFmtId="0" fontId="202" fillId="0" borderId="0"/>
    <xf numFmtId="37" fontId="16" fillId="0" borderId="0" applyFont="0" applyFill="0" applyBorder="0" applyAlignment="0" applyProtection="0"/>
    <xf numFmtId="0" fontId="16" fillId="0" borderId="0"/>
    <xf numFmtId="0" fontId="125" fillId="42" borderId="18">
      <alignment horizontal="right"/>
    </xf>
    <xf numFmtId="0" fontId="125" fillId="42" borderId="18">
      <alignment horizontal="right"/>
    </xf>
    <xf numFmtId="0" fontId="125"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25" fillId="42" borderId="18">
      <alignment horizontal="right"/>
    </xf>
    <xf numFmtId="0" fontId="16" fillId="42" borderId="18">
      <alignment horizontal="right"/>
    </xf>
    <xf numFmtId="0" fontId="16" fillId="42" borderId="18">
      <alignment horizontal="right"/>
    </xf>
    <xf numFmtId="0" fontId="125" fillId="42" borderId="18">
      <alignment horizontal="right"/>
    </xf>
    <xf numFmtId="0" fontId="125" fillId="42" borderId="18">
      <alignment horizontal="right"/>
    </xf>
    <xf numFmtId="0" fontId="148" fillId="42" borderId="18">
      <alignment horizontal="right"/>
    </xf>
    <xf numFmtId="0" fontId="148" fillId="42" borderId="18">
      <alignment horizontal="right"/>
    </xf>
    <xf numFmtId="0" fontId="43" fillId="0" borderId="0" applyFill="0" applyBorder="0" applyProtection="0">
      <alignment horizontal="right"/>
    </xf>
    <xf numFmtId="0" fontId="73" fillId="82" borderId="0"/>
    <xf numFmtId="0" fontId="213" fillId="0" borderId="0"/>
    <xf numFmtId="0" fontId="34" fillId="0" borderId="0" applyFont="0" applyFill="0" applyBorder="0" applyAlignment="0" applyProtection="0"/>
    <xf numFmtId="0" fontId="201" fillId="0" borderId="0" applyNumberFormat="0">
      <alignment horizontal="right"/>
    </xf>
    <xf numFmtId="0" fontId="202" fillId="0" borderId="61"/>
    <xf numFmtId="8" fontId="214" fillId="0" borderId="0" applyNumberFormat="0" applyFill="0" applyBorder="0" applyAlignment="0"/>
    <xf numFmtId="0" fontId="148" fillId="0" borderId="0" applyNumberFormat="0">
      <alignment horizontal="right"/>
    </xf>
    <xf numFmtId="0" fontId="215" fillId="0" borderId="0"/>
    <xf numFmtId="0" fontId="73" fillId="0" borderId="0"/>
    <xf numFmtId="0" fontId="216" fillId="0" borderId="0" applyNumberFormat="0" applyAlignment="0"/>
    <xf numFmtId="0" fontId="198" fillId="0" borderId="0"/>
    <xf numFmtId="15" fontId="67" fillId="0" borderId="0" applyFill="0" applyBorder="0" applyAlignment="0"/>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0" fontId="16" fillId="83" borderId="0" applyFont="0" applyFill="0" applyBorder="0" applyAlignment="0" applyProtection="0"/>
    <xf numFmtId="0" fontId="16" fillId="83" borderId="16" applyFont="0" applyFill="0" applyBorder="0" applyAlignment="0" applyProtection="0"/>
    <xf numFmtId="0" fontId="16" fillId="83" borderId="0" applyFont="0" applyFill="0" applyBorder="0" applyAlignment="0" applyProtection="0"/>
    <xf numFmtId="37" fontId="43" fillId="0" borderId="0" applyFont="0" applyFill="0" applyBorder="0" applyAlignment="0" applyProtection="0"/>
    <xf numFmtId="37" fontId="217" fillId="0" borderId="1" applyFont="0" applyFill="0" applyBorder="0" applyAlignment="0" applyProtection="0">
      <alignment horizontal="right"/>
    </xf>
    <xf numFmtId="0" fontId="172"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ill="0" applyBorder="0" applyAlignment="0" applyProtection="0"/>
    <xf numFmtId="0" fontId="16"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17" fontId="156" fillId="0" borderId="0"/>
    <xf numFmtId="0" fontId="156" fillId="0" borderId="0"/>
    <xf numFmtId="0" fontId="68" fillId="0" borderId="0" applyFill="0" applyBorder="0" applyProtection="0"/>
    <xf numFmtId="0" fontId="16" fillId="0" borderId="0">
      <alignment horizontal="right"/>
    </xf>
    <xf numFmtId="14" fontId="79" fillId="0" borderId="0" applyFill="0" applyBorder="0" applyAlignment="0"/>
    <xf numFmtId="15" fontId="16" fillId="0" borderId="0" applyFont="0" applyFill="0" applyBorder="0" applyProtection="0">
      <alignment horizontal="right"/>
    </xf>
    <xf numFmtId="14" fontId="218" fillId="0" borderId="0">
      <alignment horizontal="right"/>
      <protection locked="0"/>
    </xf>
    <xf numFmtId="0" fontId="16" fillId="0" borderId="0">
      <alignment horizontal="right"/>
    </xf>
    <xf numFmtId="0" fontId="16" fillId="0" borderId="0">
      <alignment horizontal="right"/>
    </xf>
    <xf numFmtId="0" fontId="16" fillId="0" borderId="0">
      <alignment horizontal="right"/>
    </xf>
    <xf numFmtId="0" fontId="16" fillId="0" borderId="0" applyFont="0" applyFill="0" applyBorder="0" applyAlignment="0" applyProtection="0"/>
    <xf numFmtId="38" fontId="98" fillId="0" borderId="62">
      <alignment vertical="center"/>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219" fillId="0" borderId="0">
      <protection locked="0"/>
    </xf>
    <xf numFmtId="49" fontId="220" fillId="0" borderId="0"/>
    <xf numFmtId="37" fontId="16" fillId="83" borderId="0" applyFill="0" applyBorder="0" applyAlignment="0" applyProtection="0">
      <alignment horizontal="right"/>
    </xf>
    <xf numFmtId="0" fontId="43" fillId="0" borderId="0" applyFill="0" applyBorder="0" applyProtection="0">
      <alignment horizontal="right"/>
    </xf>
    <xf numFmtId="37" fontId="221" fillId="0" borderId="0"/>
    <xf numFmtId="0" fontId="124" fillId="0" borderId="0"/>
    <xf numFmtId="0" fontId="46" fillId="0" borderId="0" applyFont="0" applyFill="0" applyBorder="0" applyAlignment="0" applyProtection="0"/>
    <xf numFmtId="0" fontId="16" fillId="0" borderId="0" applyFont="0" applyFill="0" applyBorder="0" applyAlignment="0" applyProtection="0"/>
    <xf numFmtId="194" fontId="16" fillId="0" borderId="0" applyFont="0" applyFill="0" applyBorder="0" applyAlignment="0" applyProtection="0"/>
    <xf numFmtId="0" fontId="16" fillId="0" borderId="0" applyFont="0" applyFill="0" applyBorder="0" applyAlignment="0" applyProtection="0"/>
    <xf numFmtId="37" fontId="21" fillId="0" borderId="0" applyFill="0" applyBorder="0" applyAlignment="0">
      <alignment horizontal="right"/>
    </xf>
    <xf numFmtId="194" fontId="42" fillId="0" borderId="0"/>
    <xf numFmtId="194" fontId="170" fillId="0" borderId="0">
      <protection locked="0"/>
    </xf>
    <xf numFmtId="7" fontId="42" fillId="0" borderId="0"/>
    <xf numFmtId="37" fontId="21" fillId="0" borderId="0" applyFill="0" applyBorder="0" applyAlignment="0">
      <alignment horizontal="right"/>
    </xf>
    <xf numFmtId="0" fontId="42" fillId="0" borderId="0" applyFont="0" applyFill="0" applyBorder="0" applyAlignment="0" applyProtection="0"/>
    <xf numFmtId="0" fontId="201" fillId="0" borderId="63" applyNumberFormat="0" applyFont="0" applyFill="0" applyAlignment="0" applyProtection="0"/>
    <xf numFmtId="0" fontId="148" fillId="0" borderId="3" applyNumberFormat="0" applyFont="0" applyFill="0" applyAlignment="0" applyProtection="0"/>
    <xf numFmtId="42" fontId="147" fillId="0" borderId="0" applyFill="0" applyBorder="0" applyAlignment="0" applyProtection="0"/>
    <xf numFmtId="0" fontId="148" fillId="0" borderId="9"/>
    <xf numFmtId="0" fontId="222" fillId="0" borderId="11" applyNumberFormat="0" applyBorder="0"/>
    <xf numFmtId="0" fontId="223" fillId="0" borderId="0" applyFill="0" applyBorder="0" applyProtection="0">
      <alignment horizontal="right"/>
    </xf>
    <xf numFmtId="169" fontId="43" fillId="84" borderId="0">
      <alignment vertical="center"/>
    </xf>
    <xf numFmtId="169" fontId="46" fillId="0" borderId="0">
      <alignment vertical="center"/>
    </xf>
    <xf numFmtId="169" fontId="46" fillId="0" borderId="0">
      <alignment vertical="center"/>
    </xf>
    <xf numFmtId="169" fontId="224" fillId="5" borderId="64" applyNumberFormat="0" applyAlignment="0">
      <alignment horizontal="center" vertical="center"/>
    </xf>
    <xf numFmtId="169" fontId="102" fillId="5" borderId="0">
      <alignment horizontal="center" vertical="center"/>
    </xf>
    <xf numFmtId="14" fontId="43" fillId="5" borderId="0">
      <alignment horizontal="center" vertical="center"/>
    </xf>
    <xf numFmtId="17" fontId="21" fillId="5" borderId="0">
      <alignment horizontal="center" vertical="center"/>
    </xf>
    <xf numFmtId="169" fontId="225" fillId="0" borderId="0">
      <alignment vertical="center"/>
    </xf>
    <xf numFmtId="169" fontId="18" fillId="5" borderId="0">
      <alignment vertical="center"/>
    </xf>
    <xf numFmtId="169" fontId="226" fillId="5" borderId="0">
      <alignment vertical="center"/>
    </xf>
    <xf numFmtId="168" fontId="223" fillId="5" borderId="65">
      <alignment vertical="center"/>
    </xf>
    <xf numFmtId="0" fontId="43" fillId="5" borderId="65">
      <alignment vertical="center"/>
    </xf>
    <xf numFmtId="37" fontId="21" fillId="5" borderId="0">
      <alignment horizontal="left" vertical="center"/>
    </xf>
    <xf numFmtId="169" fontId="21" fillId="5" borderId="0">
      <alignment horizontal="center" vertical="center"/>
    </xf>
    <xf numFmtId="0" fontId="16" fillId="5" borderId="0">
      <alignment horizontal="right" vertical="center"/>
    </xf>
    <xf numFmtId="0" fontId="16" fillId="5" borderId="0">
      <alignment horizontal="right" vertical="center"/>
    </xf>
    <xf numFmtId="168" fontId="227" fillId="5" borderId="0">
      <alignment horizontal="right" vertical="center"/>
    </xf>
    <xf numFmtId="168" fontId="227" fillId="5" borderId="11">
      <alignment horizontal="right" vertical="center"/>
    </xf>
    <xf numFmtId="0" fontId="16" fillId="5" borderId="65">
      <alignment horizontal="right" vertical="center"/>
    </xf>
    <xf numFmtId="0" fontId="134" fillId="5" borderId="0">
      <alignment horizontal="right" vertical="center"/>
    </xf>
    <xf numFmtId="4" fontId="20" fillId="5" borderId="0">
      <alignment horizontal="right" vertical="center"/>
    </xf>
    <xf numFmtId="0" fontId="21" fillId="5" borderId="1">
      <alignment horizontal="right" vertical="center"/>
    </xf>
    <xf numFmtId="0" fontId="16" fillId="5" borderId="1">
      <alignment horizontal="right" vertical="center"/>
    </xf>
    <xf numFmtId="0" fontId="16" fillId="5" borderId="0">
      <alignment horizontal="right" vertical="center"/>
    </xf>
    <xf numFmtId="0" fontId="21" fillId="5" borderId="0">
      <alignment horizontal="right" vertical="center"/>
    </xf>
    <xf numFmtId="169" fontId="43" fillId="0" borderId="0">
      <alignment vertical="center"/>
    </xf>
    <xf numFmtId="169" fontId="225" fillId="5" borderId="1" applyBorder="0">
      <alignment horizontal="left" vertical="center"/>
    </xf>
    <xf numFmtId="169" fontId="228" fillId="5" borderId="0">
      <alignment horizontal="left" vertical="center"/>
    </xf>
    <xf numFmtId="169" fontId="225" fillId="5" borderId="66">
      <alignment horizontal="left"/>
    </xf>
    <xf numFmtId="169" fontId="42" fillId="5" borderId="67">
      <alignment vertical="center"/>
    </xf>
    <xf numFmtId="169" fontId="42" fillId="5" borderId="68">
      <alignment vertical="center"/>
    </xf>
    <xf numFmtId="169" fontId="42" fillId="5" borderId="11">
      <alignment vertical="center"/>
    </xf>
    <xf numFmtId="169" fontId="46" fillId="5" borderId="69">
      <alignment horizontal="center" vertical="center"/>
    </xf>
    <xf numFmtId="169" fontId="46" fillId="0" borderId="0">
      <alignment vertical="center"/>
    </xf>
    <xf numFmtId="169" fontId="46" fillId="0" borderId="0">
      <alignment vertical="center"/>
    </xf>
    <xf numFmtId="169" fontId="46" fillId="0" borderId="0">
      <alignment vertical="center"/>
    </xf>
    <xf numFmtId="168" fontId="229" fillId="42" borderId="70" applyNumberFormat="0" applyAlignment="0" applyProtection="0">
      <alignment vertical="top"/>
    </xf>
    <xf numFmtId="37" fontId="16" fillId="0" borderId="0" applyFill="0" applyBorder="0" applyAlignment="0">
      <alignment horizontal="center"/>
    </xf>
    <xf numFmtId="37" fontId="43" fillId="0" borderId="71" applyFill="0" applyBorder="0" applyAlignment="0">
      <alignment horizontal="centerContinuous"/>
    </xf>
    <xf numFmtId="0" fontId="123" fillId="0" borderId="0" applyNumberFormat="0" applyFont="0" applyAlignment="0"/>
    <xf numFmtId="0" fontId="230" fillId="0" borderId="18" applyFill="0" applyBorder="0" applyAlignment="0"/>
    <xf numFmtId="0" fontId="16" fillId="0" borderId="0" applyFont="0" applyFill="0" applyBorder="0" applyAlignment="0" applyProtection="0">
      <alignment horizontal="right"/>
    </xf>
    <xf numFmtId="0" fontId="231" fillId="0" borderId="0">
      <protection locked="0"/>
    </xf>
    <xf numFmtId="0" fontId="16" fillId="0" borderId="0" applyFill="0" applyBorder="0" applyAlignment="0"/>
    <xf numFmtId="0" fontId="21" fillId="0" borderId="0" applyFill="0" applyBorder="0" applyAlignment="0"/>
    <xf numFmtId="0" fontId="16" fillId="0" borderId="0" applyFill="0" applyBorder="0" applyAlignment="0"/>
    <xf numFmtId="0" fontId="16" fillId="0" borderId="0" applyFill="0" applyBorder="0" applyAlignment="0"/>
    <xf numFmtId="0" fontId="21" fillId="0" borderId="0" applyFill="0" applyBorder="0" applyAlignment="0"/>
    <xf numFmtId="0" fontId="232" fillId="0" borderId="0" applyNumberFormat="0" applyAlignment="0">
      <alignment horizontal="left"/>
    </xf>
    <xf numFmtId="0" fontId="233" fillId="0" borderId="0"/>
    <xf numFmtId="0" fontId="125" fillId="0" borderId="0"/>
    <xf numFmtId="0" fontId="125" fillId="0" borderId="0"/>
    <xf numFmtId="0" fontId="125" fillId="0" borderId="0"/>
    <xf numFmtId="0" fontId="125" fillId="0" borderId="0"/>
    <xf numFmtId="0" fontId="16" fillId="0" borderId="0"/>
    <xf numFmtId="0" fontId="125" fillId="0" borderId="0"/>
    <xf numFmtId="0" fontId="125" fillId="0" borderId="0"/>
    <xf numFmtId="0" fontId="16" fillId="0" borderId="0" applyFont="0" applyFill="0" applyBorder="0" applyAlignment="0" applyProtection="0"/>
    <xf numFmtId="0" fontId="219" fillId="0" borderId="0">
      <protection locked="0"/>
    </xf>
    <xf numFmtId="0" fontId="198" fillId="0" borderId="0"/>
    <xf numFmtId="0" fontId="219" fillId="0" borderId="0">
      <protection locked="0"/>
    </xf>
    <xf numFmtId="0" fontId="42" fillId="0" borderId="0" applyProtection="0"/>
    <xf numFmtId="0" fontId="219" fillId="0" borderId="0">
      <protection locked="0"/>
    </xf>
    <xf numFmtId="0" fontId="66" fillId="0" borderId="0" applyProtection="0"/>
    <xf numFmtId="0" fontId="16" fillId="0" borderId="0" applyProtection="0"/>
    <xf numFmtId="0" fontId="68" fillId="0" borderId="0" applyProtection="0"/>
    <xf numFmtId="0" fontId="219" fillId="0" borderId="0">
      <protection locked="0"/>
    </xf>
    <xf numFmtId="0" fontId="73" fillId="0" borderId="0"/>
    <xf numFmtId="0" fontId="16" fillId="0" borderId="0" applyFont="0" applyFill="0" applyBorder="0" applyAlignment="0" applyProtection="0"/>
    <xf numFmtId="40" fontId="16" fillId="0" borderId="0" applyNumberFormat="0">
      <alignment horizontal="right"/>
    </xf>
    <xf numFmtId="0" fontId="234" fillId="0" borderId="0"/>
    <xf numFmtId="0" fontId="219" fillId="0" borderId="0">
      <protection locked="0"/>
    </xf>
    <xf numFmtId="0" fontId="16" fillId="83" borderId="0" applyFont="0" applyFill="0" applyBorder="0" applyAlignment="0"/>
    <xf numFmtId="0" fontId="165"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0" fontId="165"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 fontId="16" fillId="0" borderId="0" applyFill="0" applyBorder="0" applyAlignment="0" applyProtection="0"/>
    <xf numFmtId="2" fontId="16" fillId="0" borderId="0" applyFont="0" applyFill="0" applyBorder="0" applyAlignment="0" applyProtection="0"/>
    <xf numFmtId="2" fontId="16" fillId="0" borderId="0" applyFill="0" applyBorder="0" applyAlignment="0" applyProtection="0"/>
    <xf numFmtId="1" fontId="156" fillId="0" borderId="0" applyFont="0" applyFill="0" applyBorder="0" applyAlignment="0" applyProtection="0"/>
    <xf numFmtId="0" fontId="171" fillId="0" borderId="0"/>
    <xf numFmtId="0" fontId="198" fillId="0" borderId="0"/>
    <xf numFmtId="0" fontId="165" fillId="0" borderId="0" applyFill="0" applyBorder="0">
      <alignment horizontal="right"/>
    </xf>
    <xf numFmtId="0" fontId="235" fillId="0" borderId="0"/>
    <xf numFmtId="0" fontId="236" fillId="0" borderId="0">
      <alignment horizontal="left"/>
    </xf>
    <xf numFmtId="0" fontId="237" fillId="0" borderId="0">
      <alignment horizontal="left"/>
    </xf>
    <xf numFmtId="0" fontId="21" fillId="0" borderId="0"/>
    <xf numFmtId="0" fontId="42" fillId="0" borderId="0"/>
    <xf numFmtId="0" fontId="154" fillId="0" borderId="0" applyNumberFormat="0" applyFill="0" applyBorder="0" applyProtection="0">
      <alignment horizontal="left"/>
    </xf>
    <xf numFmtId="0" fontId="154" fillId="0" borderId="0" applyFill="0" applyBorder="0" applyProtection="0">
      <alignment horizontal="left"/>
    </xf>
    <xf numFmtId="0" fontId="238" fillId="0" borderId="0" applyNumberFormat="0" applyFill="0" applyBorder="0" applyAlignment="0" applyProtection="0"/>
    <xf numFmtId="0" fontId="239" fillId="0" borderId="0" applyNumberFormat="0" applyFill="0" applyBorder="0" applyAlignment="0" applyProtection="0"/>
    <xf numFmtId="0" fontId="16" fillId="0" borderId="0">
      <alignment horizontal="right"/>
    </xf>
    <xf numFmtId="0" fontId="68" fillId="5" borderId="9" applyFont="0" applyBorder="0" applyAlignment="0" applyProtection="0">
      <alignment vertical="top"/>
    </xf>
    <xf numFmtId="0" fontId="172" fillId="0" borderId="0" applyBorder="0" applyProtection="0"/>
    <xf numFmtId="37" fontId="43" fillId="0" borderId="0" applyFont="0" applyFill="0" applyBorder="0" applyAlignment="0" applyProtection="0"/>
    <xf numFmtId="37" fontId="43" fillId="0" borderId="0" applyFont="0" applyFill="0" applyBorder="0" applyAlignment="0" applyProtection="0"/>
    <xf numFmtId="37" fontId="43" fillId="0" borderId="0" applyFont="0" applyFill="0" applyBorder="0" applyAlignment="0" applyProtection="0"/>
    <xf numFmtId="0" fontId="16" fillId="0" borderId="0" applyFont="0" applyFill="0" applyBorder="0" applyAlignment="0" applyProtection="0"/>
    <xf numFmtId="0" fontId="81" fillId="0" borderId="0"/>
    <xf numFmtId="0" fontId="81" fillId="0" borderId="0"/>
    <xf numFmtId="0" fontId="81" fillId="0" borderId="0"/>
    <xf numFmtId="37" fontId="141" fillId="0" borderId="0" applyFont="0" applyFill="0" applyBorder="0" applyAlignment="0" applyProtection="0">
      <alignment horizontal="left"/>
    </xf>
    <xf numFmtId="37" fontId="240"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98" fontId="125"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48" fillId="42" borderId="18">
      <alignment horizontal="right"/>
    </xf>
    <xf numFmtId="0" fontId="123" fillId="0" borderId="0" applyNumberFormat="0" applyFont="0" applyAlignment="0"/>
    <xf numFmtId="0" fontId="16" fillId="0" borderId="14" applyFont="0" applyFill="0" applyBorder="0" applyAlignment="0" applyProtection="0"/>
    <xf numFmtId="168" fontId="156" fillId="0" borderId="0" applyFont="0" applyFill="0" applyBorder="0" applyAlignment="0" applyProtection="0"/>
    <xf numFmtId="0" fontId="16" fillId="0" borderId="15" applyFont="0" applyFill="0" applyBorder="0" applyAlignment="0" applyProtection="0"/>
    <xf numFmtId="0" fontId="68" fillId="0" borderId="0" applyFont="0" applyFill="0" applyBorder="0" applyAlignment="0" applyProtection="0"/>
    <xf numFmtId="0" fontId="241" fillId="0" borderId="72" applyNumberFormat="0" applyAlignment="0"/>
    <xf numFmtId="0" fontId="242" fillId="0" borderId="0" applyNumberFormat="0" applyFill="0" applyBorder="0" applyAlignment="0" applyProtection="0"/>
    <xf numFmtId="0" fontId="243" fillId="0" borderId="0" applyNumberFormat="0" applyFill="0" applyBorder="0" applyAlignment="0" applyProtection="0"/>
    <xf numFmtId="0" fontId="244" fillId="0" borderId="18" applyNumberFormat="0" applyBorder="0">
      <alignment horizontal="left"/>
    </xf>
    <xf numFmtId="38" fontId="68" fillId="42" borderId="0" applyNumberFormat="0" applyBorder="0" applyAlignment="0" applyProtection="0"/>
    <xf numFmtId="0" fontId="66" fillId="0" borderId="0" applyBorder="0">
      <alignment horizontal="left"/>
    </xf>
    <xf numFmtId="0" fontId="165" fillId="0" borderId="0" applyFont="0" applyFill="0" applyBorder="0" applyAlignment="0" applyProtection="0"/>
    <xf numFmtId="0" fontId="245" fillId="0" borderId="0"/>
    <xf numFmtId="0" fontId="201" fillId="0" borderId="0" applyFont="0" applyFill="0" applyBorder="0" applyAlignment="0" applyProtection="0">
      <alignment horizontal="right"/>
    </xf>
    <xf numFmtId="171" fontId="246" fillId="0" borderId="0" applyNumberFormat="0" applyFill="0" applyBorder="0" applyAlignment="0" applyProtection="0"/>
    <xf numFmtId="0" fontId="247" fillId="85" borderId="0"/>
    <xf numFmtId="0" fontId="248" fillId="86" borderId="0" applyNumberFormat="0" applyBorder="0" applyProtection="0">
      <alignment horizontal="left" vertical="center"/>
    </xf>
    <xf numFmtId="0" fontId="249" fillId="1" borderId="0" applyNumberFormat="0" applyBorder="0" applyProtection="0">
      <alignment horizontal="left" vertical="center"/>
    </xf>
    <xf numFmtId="0" fontId="250" fillId="0" borderId="0" applyNumberFormat="0" applyFill="0" applyBorder="0" applyAlignment="0" applyProtection="0"/>
    <xf numFmtId="0" fontId="251" fillId="0" borderId="0">
      <alignment horizontal="left"/>
    </xf>
    <xf numFmtId="0" fontId="252" fillId="0" borderId="13" applyFill="0" applyProtection="0"/>
    <xf numFmtId="0" fontId="85" fillId="0" borderId="73" applyNumberFormat="0" applyAlignment="0" applyProtection="0">
      <alignment horizontal="left" vertical="center"/>
    </xf>
    <xf numFmtId="0" fontId="85" fillId="0" borderId="73" applyNumberFormat="0" applyAlignment="0" applyProtection="0">
      <alignment horizontal="left" vertical="center"/>
    </xf>
    <xf numFmtId="0" fontId="85" fillId="0" borderId="73" applyNumberFormat="0" applyAlignment="0" applyProtection="0">
      <alignment horizontal="left" vertical="center"/>
    </xf>
    <xf numFmtId="0" fontId="85" fillId="0" borderId="7">
      <alignment horizontal="left" vertical="center"/>
    </xf>
    <xf numFmtId="0" fontId="85" fillId="0" borderId="7">
      <alignment horizontal="left" vertical="center"/>
    </xf>
    <xf numFmtId="0" fontId="85" fillId="0" borderId="7">
      <alignment horizontal="left" vertical="center"/>
    </xf>
    <xf numFmtId="0" fontId="67" fillId="0" borderId="74" applyNumberFormat="0" applyFill="0" applyAlignment="0" applyProtection="0"/>
    <xf numFmtId="0" fontId="253" fillId="0" borderId="0">
      <alignment horizontal="center"/>
    </xf>
    <xf numFmtId="171" fontId="158" fillId="87" borderId="0" applyNumberFormat="0" applyBorder="0" applyAlignment="0" applyProtection="0"/>
    <xf numFmtId="0" fontId="83" fillId="0" borderId="0" applyNumberFormat="0" applyFont="0" applyFill="0" applyAlignment="0" applyProtection="0"/>
    <xf numFmtId="0" fontId="254" fillId="0" borderId="0">
      <alignment horizontal="left"/>
    </xf>
    <xf numFmtId="0" fontId="255" fillId="0" borderId="17">
      <alignment horizontal="left" vertical="top"/>
    </xf>
    <xf numFmtId="0" fontId="85" fillId="0" borderId="0" applyNumberFormat="0" applyFont="0" applyFill="0" applyAlignment="0" applyProtection="0"/>
    <xf numFmtId="0" fontId="256" fillId="0" borderId="0">
      <alignment horizontal="left"/>
    </xf>
    <xf numFmtId="0" fontId="257" fillId="0" borderId="17">
      <alignment horizontal="left" vertical="top"/>
    </xf>
    <xf numFmtId="0" fontId="258" fillId="0" borderId="0">
      <alignment horizontal="left"/>
    </xf>
    <xf numFmtId="0" fontId="259" fillId="0" borderId="0">
      <alignment horizontal="left"/>
    </xf>
    <xf numFmtId="0" fontId="260" fillId="0" borderId="0">
      <alignment horizontal="right"/>
    </xf>
    <xf numFmtId="0" fontId="146" fillId="0" borderId="0" applyFill="0" applyAlignment="0" applyProtection="0">
      <protection locked="0"/>
    </xf>
    <xf numFmtId="0" fontId="260" fillId="0" borderId="0">
      <alignment horizontal="left"/>
    </xf>
    <xf numFmtId="0" fontId="146" fillId="0" borderId="1" applyFill="0" applyAlignment="0" applyProtection="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261" fillId="0" borderId="0"/>
    <xf numFmtId="0" fontId="262" fillId="0" borderId="0"/>
    <xf numFmtId="0" fontId="263" fillId="0" borderId="0">
      <alignment horizontal="center"/>
    </xf>
    <xf numFmtId="49" fontId="264" fillId="0" borderId="0" applyProtection="0">
      <alignment vertical="center"/>
    </xf>
    <xf numFmtId="0" fontId="265" fillId="0" borderId="0" applyAlignment="0">
      <alignment horizontal="right"/>
      <protection hidden="1"/>
    </xf>
    <xf numFmtId="0" fontId="16" fillId="0" borderId="0" applyFont="0" applyFill="0" applyBorder="0" applyAlignment="0" applyProtection="0"/>
    <xf numFmtId="0" fontId="266" fillId="0" borderId="0" applyNumberFormat="0" applyFill="0" applyBorder="0" applyAlignment="0" applyProtection="0">
      <alignment horizontal="center" vertical="top" wrapText="1"/>
    </xf>
    <xf numFmtId="0" fontId="267" fillId="0" borderId="0" applyNumberFormat="0" applyFill="0" applyBorder="0" applyAlignment="0" applyProtection="0"/>
    <xf numFmtId="0" fontId="163" fillId="0" borderId="75" applyNumberFormat="0" applyFill="0" applyAlignment="0" applyProtection="0"/>
    <xf numFmtId="0" fontId="268" fillId="6" borderId="0"/>
    <xf numFmtId="10" fontId="68" fillId="83" borderId="9" applyNumberFormat="0" applyBorder="0" applyAlignment="0" applyProtection="0"/>
    <xf numFmtId="10" fontId="68" fillId="83" borderId="9" applyNumberFormat="0" applyBorder="0" applyAlignment="0" applyProtection="0"/>
    <xf numFmtId="168" fontId="269" fillId="0" borderId="0">
      <alignment horizontal="right"/>
    </xf>
    <xf numFmtId="0" fontId="16" fillId="0" borderId="0" applyFill="0" applyBorder="0" applyProtection="0"/>
    <xf numFmtId="0" fontId="16" fillId="0" borderId="0" applyFill="0" applyBorder="0" applyProtection="0"/>
    <xf numFmtId="0" fontId="16" fillId="0" borderId="0" applyFill="0" applyBorder="0" applyProtection="0"/>
    <xf numFmtId="0" fontId="16" fillId="83" borderId="0" applyFont="0" applyBorder="0" applyAlignment="0" applyProtection="0">
      <protection locked="0"/>
    </xf>
    <xf numFmtId="0" fontId="16" fillId="83" borderId="0" applyFont="0" applyBorder="0" applyAlignment="0">
      <protection locked="0"/>
    </xf>
    <xf numFmtId="0" fontId="16" fillId="0" borderId="0" applyFill="0" applyBorder="0" applyProtection="0"/>
    <xf numFmtId="0" fontId="150" fillId="0" borderId="0" applyFill="0" applyBorder="0" applyAlignment="0" applyProtection="0"/>
    <xf numFmtId="0" fontId="16" fillId="0" borderId="0" applyFill="0" applyBorder="0" applyProtection="0"/>
    <xf numFmtId="10" fontId="68" fillId="83" borderId="0">
      <protection locked="0"/>
    </xf>
    <xf numFmtId="0" fontId="16" fillId="83" borderId="0" applyFont="0" applyBorder="0" applyAlignment="0">
      <protection locked="0"/>
    </xf>
    <xf numFmtId="0" fontId="270" fillId="83" borderId="0" applyNumberFormat="0" applyBorder="0" applyAlignment="0">
      <protection locked="0"/>
    </xf>
    <xf numFmtId="37" fontId="123" fillId="42" borderId="0" applyNumberFormat="0" applyFont="0" applyBorder="0" applyAlignment="0">
      <protection locked="0"/>
    </xf>
    <xf numFmtId="0" fontId="68" fillId="83" borderId="0" applyNumberFormat="0" applyFont="0" applyBorder="0" applyAlignment="0" applyProtection="0">
      <alignment horizontal="center"/>
      <protection locked="0"/>
    </xf>
    <xf numFmtId="168" fontId="68" fillId="83" borderId="1" applyNumberFormat="0" applyFont="0" applyAlignment="0" applyProtection="0">
      <alignment horizontal="center"/>
      <protection locked="0"/>
    </xf>
    <xf numFmtId="0" fontId="180" fillId="0" borderId="0" applyNumberFormat="0" applyFill="0" applyBorder="0" applyAlignment="0">
      <protection locked="0"/>
    </xf>
    <xf numFmtId="190" fontId="163" fillId="0" borderId="0" applyNumberFormat="0" applyBorder="0" applyAlignment="0" applyProtection="0"/>
    <xf numFmtId="0" fontId="155" fillId="0" borderId="0"/>
    <xf numFmtId="0" fontId="271" fillId="88" borderId="76" applyNumberFormat="0" applyBorder="0" applyAlignment="0" applyProtection="0"/>
    <xf numFmtId="0" fontId="272" fillId="89" borderId="0" applyNumberFormat="0"/>
    <xf numFmtId="0" fontId="124" fillId="0" borderId="0"/>
    <xf numFmtId="2" fontId="273" fillId="0" borderId="14" applyNumberFormat="0" applyFill="0" applyAlignment="0">
      <alignment horizontal="center"/>
    </xf>
    <xf numFmtId="0" fontId="16" fillId="0" borderId="0" applyFont="0" applyFill="0" applyBorder="0" applyAlignment="0" applyProtection="0"/>
    <xf numFmtId="37" fontId="16" fillId="90" borderId="4" applyFont="0" applyBorder="0" applyAlignment="0"/>
    <xf numFmtId="37" fontId="16" fillId="68" borderId="4" applyFill="0" applyAlignment="0"/>
    <xf numFmtId="38" fontId="274" fillId="0" borderId="0" applyNumberFormat="0" applyBorder="0" applyProtection="0">
      <alignment horizontal="left"/>
    </xf>
    <xf numFmtId="40" fontId="43" fillId="0" borderId="0"/>
    <xf numFmtId="0" fontId="16" fillId="0" borderId="0" applyFill="0" applyBorder="0">
      <alignment horizontal="right"/>
      <protection locked="0"/>
    </xf>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6" fillId="68" borderId="61">
      <alignment horizontal="left" vertical="center" wrapText="1"/>
    </xf>
    <xf numFmtId="0" fontId="16" fillId="0" borderId="0" applyFont="0" applyFill="0" applyBorder="0" applyAlignment="0" applyProtection="0"/>
    <xf numFmtId="0" fontId="16" fillId="0" borderId="0" applyFont="0" applyFill="0" applyBorder="0" applyAlignment="0" applyProtection="0"/>
    <xf numFmtId="0" fontId="275" fillId="0" borderId="0" applyNumberFormat="0" applyFill="0" applyBorder="0" applyProtection="0">
      <alignment horizontal="left" vertical="center"/>
    </xf>
    <xf numFmtId="0" fontId="16" fillId="0" borderId="0">
      <alignment horizontal="left" vertical="center" wrapText="1"/>
    </xf>
    <xf numFmtId="0" fontId="276" fillId="91" borderId="61"/>
    <xf numFmtId="0" fontId="42" fillId="0" borderId="0">
      <alignment horizontal="left"/>
    </xf>
    <xf numFmtId="0" fontId="277" fillId="0" borderId="0" applyNumberFormat="0">
      <alignment horizontal="left"/>
    </xf>
    <xf numFmtId="0" fontId="278" fillId="0" borderId="0"/>
    <xf numFmtId="0" fontId="279" fillId="0" borderId="0"/>
    <xf numFmtId="0" fontId="42" fillId="0" borderId="0" applyFont="0" applyFill="0" applyBorder="0" applyAlignment="0" applyProtection="0"/>
    <xf numFmtId="0" fontId="68" fillId="42" borderId="0"/>
    <xf numFmtId="37" fontId="280" fillId="0" borderId="0" applyNumberFormat="0" applyFill="0" applyBorder="0" applyAlignment="0" applyProtection="0"/>
    <xf numFmtId="0" fontId="16" fillId="0" borderId="0" applyFill="0" applyBorder="0" applyAlignment="0"/>
    <xf numFmtId="0" fontId="21" fillId="0" borderId="0" applyFill="0" applyBorder="0" applyAlignment="0"/>
    <xf numFmtId="0" fontId="16" fillId="0" borderId="0" applyFill="0" applyBorder="0" applyAlignment="0"/>
    <xf numFmtId="0" fontId="16" fillId="0" borderId="0" applyFill="0" applyBorder="0" applyAlignment="0"/>
    <xf numFmtId="0" fontId="21" fillId="0" borderId="0" applyFill="0" applyBorder="0" applyAlignment="0"/>
    <xf numFmtId="190" fontId="281" fillId="0" borderId="0" applyNumberFormat="0" applyFill="0" applyBorder="0" applyAlignment="0" applyProtection="0"/>
    <xf numFmtId="37" fontId="282" fillId="0" borderId="0" applyNumberFormat="0" applyFill="0" applyBorder="0" applyAlignment="0" applyProtection="0">
      <alignment horizontal="right"/>
    </xf>
    <xf numFmtId="190" fontId="16" fillId="0" borderId="0" applyNumberFormat="0" applyFont="0" applyFill="0" applyBorder="0" applyAlignment="0"/>
    <xf numFmtId="0" fontId="16" fillId="0" borderId="0">
      <alignment horizontal="left"/>
    </xf>
    <xf numFmtId="0" fontId="16" fillId="42" borderId="0"/>
    <xf numFmtId="0" fontId="73" fillId="82" borderId="0"/>
    <xf numFmtId="0" fontId="125" fillId="0" borderId="0">
      <alignment horizontal="right"/>
    </xf>
    <xf numFmtId="0" fontId="125" fillId="0" borderId="0">
      <alignment horizontal="right"/>
    </xf>
    <xf numFmtId="14" fontId="283" fillId="0" borderId="0" applyFont="0" applyFill="0" applyBorder="0" applyAlignment="0" applyProtection="0"/>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38" fillId="0" borderId="0"/>
    <xf numFmtId="0" fontId="38" fillId="0" borderId="0"/>
    <xf numFmtId="0" fontId="148" fillId="0" borderId="0">
      <alignment horizontal="right"/>
    </xf>
    <xf numFmtId="0" fontId="148"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48" fillId="0" borderId="0">
      <alignment horizontal="right"/>
    </xf>
    <xf numFmtId="0" fontId="148"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0" fontId="125" fillId="0" borderId="0">
      <alignment horizontal="right"/>
    </xf>
    <xf numFmtId="37" fontId="34" fillId="5" borderId="0"/>
    <xf numFmtId="0" fontId="148" fillId="0" borderId="14">
      <alignment horizontal="left"/>
      <protection locked="0"/>
    </xf>
    <xf numFmtId="0" fontId="284" fillId="0" borderId="0" applyAlignment="0">
      <alignment horizontal="center" vertical="center"/>
    </xf>
    <xf numFmtId="0" fontId="98" fillId="0" borderId="0" applyFont="0" applyFill="0" applyBorder="0" applyAlignment="0" applyProtection="0"/>
    <xf numFmtId="40" fontId="98" fillId="0" borderId="0" applyFont="0" applyFill="0" applyBorder="0" applyAlignment="0" applyProtection="0"/>
    <xf numFmtId="0" fontId="148" fillId="0" borderId="0" applyBorder="0"/>
    <xf numFmtId="0" fontId="43" fillId="0" borderId="0"/>
    <xf numFmtId="0" fontId="16" fillId="0" borderId="0" applyFont="0" applyFill="0" applyBorder="0" applyAlignment="0" applyProtection="0"/>
    <xf numFmtId="0" fontId="16" fillId="0" borderId="0" applyFont="0" applyFill="0" applyBorder="0" applyAlignment="0" applyProtection="0"/>
    <xf numFmtId="0" fontId="16" fillId="0" borderId="0"/>
    <xf numFmtId="190" fontId="285" fillId="0" borderId="0" applyFont="0" applyFill="0" applyBorder="0" applyAlignment="0" applyProtection="0"/>
    <xf numFmtId="0" fontId="285" fillId="0" borderId="0" applyFont="0" applyFill="0" applyBorder="0" applyAlignment="0" applyProtection="0"/>
    <xf numFmtId="0" fontId="286" fillId="0" borderId="0"/>
    <xf numFmtId="37" fontId="148" fillId="0" borderId="0" applyFont="0" applyFill="0" applyBorder="0" applyAlignment="0" applyProtection="0"/>
    <xf numFmtId="194" fontId="148" fillId="0" borderId="0" applyFont="0" applyFill="0" applyBorder="0" applyAlignment="0" applyProtection="0"/>
    <xf numFmtId="0" fontId="148" fillId="0" borderId="0" applyFont="0" applyFill="0" applyBorder="0" applyAlignment="0" applyProtection="0"/>
    <xf numFmtId="0" fontId="287" fillId="5" borderId="77">
      <alignment horizontal="left" vertical="top" indent="2"/>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25" fillId="0" borderId="0">
      <alignment horizontal="right"/>
    </xf>
    <xf numFmtId="0" fontId="34" fillId="0" borderId="0"/>
    <xf numFmtId="0" fontId="21" fillId="0" borderId="0" applyNumberFormat="0" applyFill="0" applyBorder="0" applyAlignment="0"/>
    <xf numFmtId="38" fontId="21" fillId="0" borderId="0" applyBorder="0"/>
    <xf numFmtId="0" fontId="42" fillId="0" borderId="0" applyFont="0" applyFill="0" applyBorder="0" applyAlignment="0" applyProtection="0"/>
    <xf numFmtId="0" fontId="42"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 fontId="284" fillId="0" borderId="0">
      <alignment horizontal="right"/>
    </xf>
    <xf numFmtId="17" fontId="284" fillId="0" borderId="0">
      <alignment horizontal="right"/>
    </xf>
    <xf numFmtId="0" fontId="68" fillId="0" borderId="0" applyNumberFormat="0" applyFont="0" applyAlignment="0"/>
    <xf numFmtId="0" fontId="288" fillId="0" borderId="0" applyNumberFormat="0" applyFont="0" applyAlignment="0">
      <alignment horizontal="left"/>
    </xf>
    <xf numFmtId="0" fontId="288" fillId="0" borderId="0" applyNumberFormat="0" applyAlignment="0">
      <alignment horizontal="left"/>
    </xf>
    <xf numFmtId="0" fontId="289" fillId="0" borderId="0"/>
    <xf numFmtId="0" fontId="201" fillId="0" borderId="0" applyFont="0" applyFill="0" applyBorder="0" applyProtection="0">
      <alignment horizontal="right"/>
    </xf>
    <xf numFmtId="0" fontId="16" fillId="0" borderId="0" applyFont="0" applyFill="0" applyBorder="0" applyAlignment="0" applyProtection="0"/>
    <xf numFmtId="0" fontId="16" fillId="0" borderId="0" applyFont="0" applyFill="0" applyBorder="0" applyAlignment="0" applyProtection="0"/>
    <xf numFmtId="169" fontId="256" fillId="0" borderId="0" applyFont="0" applyFill="0" applyBorder="0" applyAlignment="0" applyProtection="0"/>
    <xf numFmtId="0" fontId="42" fillId="0" borderId="0" applyFill="0" applyBorder="0" applyProtection="0">
      <alignment horizontal="right"/>
    </xf>
    <xf numFmtId="0" fontId="16" fillId="0" borderId="0" applyFont="0" applyFill="0" applyBorder="0" applyAlignment="0" applyProtection="0">
      <protection locked="0"/>
    </xf>
    <xf numFmtId="0" fontId="165" fillId="0" borderId="0" applyFill="0" applyBorder="0">
      <alignment horizontal="right"/>
    </xf>
    <xf numFmtId="0" fontId="16" fillId="0" borderId="0" applyFont="0" applyFill="0" applyBorder="0" applyAlignment="0" applyProtection="0"/>
    <xf numFmtId="0" fontId="165" fillId="0" borderId="0"/>
    <xf numFmtId="0" fontId="201" fillId="0" borderId="0" applyFont="0" applyFill="0" applyBorder="0" applyAlignment="0" applyProtection="0">
      <alignment horizontal="right"/>
    </xf>
    <xf numFmtId="0" fontId="43" fillId="0" borderId="0"/>
    <xf numFmtId="0" fontId="21" fillId="92" borderId="0" applyNumberFormat="0">
      <alignment horizontal="right"/>
    </xf>
    <xf numFmtId="37" fontId="34" fillId="71" borderId="0"/>
    <xf numFmtId="37" fontId="34" fillId="0" borderId="0" applyNumberFormat="0" applyFill="0" applyBorder="0"/>
    <xf numFmtId="37" fontId="290" fillId="0" borderId="65">
      <alignment horizontal="right"/>
    </xf>
    <xf numFmtId="0" fontId="34" fillId="71" borderId="0"/>
    <xf numFmtId="0" fontId="16" fillId="0" borderId="0" applyNumberFormat="0" applyFill="0" applyBorder="0"/>
    <xf numFmtId="0" fontId="34" fillId="71" borderId="0"/>
    <xf numFmtId="0" fontId="16" fillId="0" borderId="0" applyNumberFormat="0" applyFill="0" applyBorder="0"/>
    <xf numFmtId="37" fontId="34" fillId="0" borderId="0"/>
    <xf numFmtId="0" fontId="34" fillId="0" borderId="0"/>
    <xf numFmtId="0" fontId="34" fillId="0" borderId="0"/>
    <xf numFmtId="37" fontId="16" fillId="0" borderId="0" applyFont="0" applyFill="0" applyBorder="0" applyAlignment="0" applyProtection="0"/>
    <xf numFmtId="37" fontId="174" fillId="71" borderId="14">
      <alignment horizontal="right" vertical="center"/>
    </xf>
    <xf numFmtId="37" fontId="34" fillId="0" borderId="0" applyNumberFormat="0" applyFont="0" applyAlignment="0">
      <alignment horizontal="right"/>
    </xf>
    <xf numFmtId="0" fontId="34" fillId="42" borderId="0"/>
    <xf numFmtId="0" fontId="16" fillId="0" borderId="0" applyFont="0" applyFill="0" applyBorder="0" applyAlignment="0" applyProtection="0"/>
    <xf numFmtId="0" fontId="16" fillId="71" borderId="14">
      <alignment horizontal="right" vertical="center"/>
    </xf>
    <xf numFmtId="37" fontId="34" fillId="71" borderId="47"/>
    <xf numFmtId="37" fontId="180" fillId="0" borderId="0"/>
    <xf numFmtId="37" fontId="138" fillId="0" borderId="0" applyFont="0" applyFill="0" applyBorder="0">
      <alignment horizontal="right"/>
    </xf>
    <xf numFmtId="37" fontId="34" fillId="0" borderId="0">
      <alignment horizontal="center"/>
    </xf>
    <xf numFmtId="37" fontId="16" fillId="0" borderId="0" applyFont="0" applyFill="0" applyBorder="0" applyAlignment="0" applyProtection="0"/>
    <xf numFmtId="37" fontId="141" fillId="71" borderId="14">
      <alignment horizontal="right"/>
    </xf>
    <xf numFmtId="37" fontId="43" fillId="0" borderId="0"/>
    <xf numFmtId="37" fontId="34" fillId="0" borderId="0"/>
    <xf numFmtId="37" fontId="291" fillId="0" borderId="0" applyFont="0" applyFill="0" applyBorder="0" applyAlignment="0" applyProtection="0"/>
    <xf numFmtId="37" fontId="16" fillId="0" borderId="0" applyFont="0" applyFill="0" applyBorder="0" applyAlignment="0" applyProtection="0"/>
    <xf numFmtId="37" fontId="38" fillId="0" borderId="0"/>
    <xf numFmtId="37" fontId="178" fillId="0" borderId="0" applyNumberFormat="0" applyFont="0" applyBorder="0"/>
    <xf numFmtId="37" fontId="223" fillId="0" borderId="0" applyFont="0" applyFill="0" applyBorder="0" applyAlignment="0" applyProtection="0"/>
    <xf numFmtId="0" fontId="34" fillId="71" borderId="0"/>
    <xf numFmtId="0" fontId="16" fillId="0" borderId="0" applyFont="0" applyFill="0" applyBorder="0" applyAlignment="0" applyProtection="0"/>
    <xf numFmtId="37" fontId="43" fillId="0" borderId="0"/>
    <xf numFmtId="37" fontId="16" fillId="0" borderId="0" applyFont="0" applyFill="0" applyBorder="0" applyAlignment="0" applyProtection="0"/>
    <xf numFmtId="37" fontId="34" fillId="71" borderId="0"/>
    <xf numFmtId="37" fontId="34" fillId="0" borderId="0"/>
    <xf numFmtId="0" fontId="16" fillId="42" borderId="0" applyFont="0" applyBorder="0" applyAlignment="0" applyProtection="0">
      <alignment horizontal="right"/>
      <protection hidden="1"/>
    </xf>
    <xf numFmtId="0" fontId="292" fillId="0" borderId="0">
      <alignment horizontal="right"/>
    </xf>
    <xf numFmtId="0" fontId="244" fillId="0" borderId="78" applyNumberFormat="0" applyAlignment="0"/>
    <xf numFmtId="0" fontId="150" fillId="0" borderId="0"/>
    <xf numFmtId="37" fontId="293" fillId="0" borderId="0" applyNumberFormat="0" applyFont="0" applyAlignment="0">
      <alignment horizontal="center"/>
    </xf>
    <xf numFmtId="37" fontId="180" fillId="0" borderId="1"/>
    <xf numFmtId="42" fontId="34" fillId="0" borderId="0"/>
    <xf numFmtId="37" fontId="34" fillId="0" borderId="0">
      <alignment horizontal="center"/>
    </xf>
    <xf numFmtId="0" fontId="16" fillId="0" borderId="0"/>
    <xf numFmtId="37" fontId="290" fillId="71" borderId="0"/>
    <xf numFmtId="37" fontId="290" fillId="0" borderId="0">
      <alignment horizontal="right"/>
    </xf>
    <xf numFmtId="0" fontId="38" fillId="0" borderId="0" applyNumberFormat="0" applyFill="0" applyAlignment="0" applyProtection="0"/>
    <xf numFmtId="37" fontId="294" fillId="0" borderId="0"/>
    <xf numFmtId="37" fontId="294" fillId="0" borderId="0"/>
    <xf numFmtId="37" fontId="294" fillId="0" borderId="0"/>
    <xf numFmtId="37" fontId="294" fillId="0" borderId="0"/>
    <xf numFmtId="37" fontId="294" fillId="0" borderId="0"/>
    <xf numFmtId="0" fontId="16" fillId="0" borderId="0">
      <alignment horizontal="right"/>
    </xf>
    <xf numFmtId="0" fontId="73" fillId="67" borderId="0"/>
    <xf numFmtId="0" fontId="165" fillId="0" borderId="0" applyBorder="0" applyProtection="0"/>
    <xf numFmtId="0" fontId="98" fillId="0" borderId="0"/>
    <xf numFmtId="190" fontId="221" fillId="0" borderId="0"/>
    <xf numFmtId="39" fontId="16" fillId="0" borderId="0" applyFont="0" applyFill="0" applyBorder="0" applyAlignment="0" applyProtection="0"/>
    <xf numFmtId="37" fontId="16" fillId="0" borderId="0" applyFont="0" applyFill="0" applyBorder="0" applyAlignment="0" applyProtection="0"/>
    <xf numFmtId="39" fontId="16" fillId="0" borderId="0" applyFont="0" applyFill="0" applyBorder="0" applyAlignment="0" applyProtection="0"/>
    <xf numFmtId="190" fontId="16" fillId="0" borderId="0" applyFont="0" applyFill="0" applyBorder="0" applyAlignment="0" applyProtection="0"/>
    <xf numFmtId="199" fontId="42" fillId="0" borderId="0" applyFont="0">
      <alignment horizontal="right"/>
    </xf>
    <xf numFmtId="0" fontId="16" fillId="0" borderId="0">
      <alignment horizontal="right"/>
    </xf>
    <xf numFmtId="0" fontId="16" fillId="0" borderId="0"/>
    <xf numFmtId="0" fontId="16" fillId="0" borderId="0"/>
    <xf numFmtId="0" fontId="295" fillId="0" borderId="0"/>
    <xf numFmtId="38" fontId="36" fillId="0" borderId="0"/>
    <xf numFmtId="37" fontId="164" fillId="0" borderId="0"/>
    <xf numFmtId="38" fontId="296" fillId="0" borderId="0"/>
    <xf numFmtId="38" fontId="68" fillId="0" borderId="0" applyFont="0" applyFill="0" applyBorder="0" applyAlignment="0"/>
    <xf numFmtId="0" fontId="16" fillId="0" borderId="0" applyFont="0" applyFill="0" applyBorder="0" applyAlignment="0"/>
    <xf numFmtId="40" fontId="68" fillId="0" borderId="0" applyFont="0" applyFill="0" applyBorder="0" applyAlignment="0"/>
    <xf numFmtId="0" fontId="68" fillId="0" borderId="0" applyFont="0" applyFill="0" applyBorder="0" applyAlignment="0"/>
    <xf numFmtId="0" fontId="201" fillId="0" borderId="0" applyFill="0" applyBorder="0" applyProtection="0"/>
    <xf numFmtId="0" fontId="134" fillId="0" borderId="1" applyFont="0" applyFill="0" applyBorder="0" applyAlignment="0" applyProtection="0"/>
    <xf numFmtId="0" fontId="81" fillId="0" borderId="0"/>
    <xf numFmtId="0" fontId="16" fillId="0" borderId="0"/>
    <xf numFmtId="0" fontId="79" fillId="0" borderId="0">
      <alignment vertical="top"/>
    </xf>
    <xf numFmtId="0" fontId="1" fillId="0" borderId="0"/>
    <xf numFmtId="0" fontId="1" fillId="0" borderId="0"/>
    <xf numFmtId="0" fontId="1" fillId="0" borderId="0"/>
    <xf numFmtId="0" fontId="1" fillId="0" borderId="0"/>
    <xf numFmtId="0" fontId="16" fillId="0" borderId="0"/>
    <xf numFmtId="0" fontId="195" fillId="0" borderId="0" applyNumberFormat="0" applyFill="0" applyBorder="0" applyAlignment="0" applyProtection="0"/>
    <xf numFmtId="0" fontId="297" fillId="0" borderId="0" applyNumberFormat="0" applyFill="0" applyBorder="0" applyAlignment="0" applyProtection="0"/>
    <xf numFmtId="0" fontId="195" fillId="0" borderId="0" applyNumberFormat="0" applyFill="0" applyBorder="0" applyAlignment="0" applyProtection="0"/>
    <xf numFmtId="0" fontId="16" fillId="0" borderId="0" applyFont="0" applyFill="0" applyBorder="0" applyAlignment="0" applyProtection="0"/>
    <xf numFmtId="0" fontId="68" fillId="0" borderId="0"/>
    <xf numFmtId="41" fontId="68" fillId="0" borderId="0"/>
    <xf numFmtId="0" fontId="68" fillId="0" borderId="0"/>
    <xf numFmtId="0" fontId="122" fillId="93" borderId="79"/>
    <xf numFmtId="0" fontId="298" fillId="93" borderId="79"/>
    <xf numFmtId="0" fontId="121" fillId="0" borderId="0"/>
    <xf numFmtId="0" fontId="68" fillId="0" borderId="0"/>
    <xf numFmtId="0" fontId="68" fillId="0" borderId="0"/>
    <xf numFmtId="41" fontId="67" fillId="0" borderId="0"/>
    <xf numFmtId="0" fontId="67" fillId="0" borderId="0"/>
    <xf numFmtId="43" fontId="67" fillId="0" borderId="13"/>
    <xf numFmtId="0" fontId="299" fillId="0" borderId="0"/>
    <xf numFmtId="0" fontId="67" fillId="0" borderId="0"/>
    <xf numFmtId="41" fontId="67" fillId="0" borderId="13"/>
    <xf numFmtId="41" fontId="299" fillId="0" borderId="13"/>
    <xf numFmtId="41" fontId="67" fillId="0" borderId="0"/>
    <xf numFmtId="41" fontId="122" fillId="93" borderId="79"/>
    <xf numFmtId="0" fontId="300" fillId="93" borderId="79"/>
    <xf numFmtId="41" fontId="298" fillId="93" borderId="79"/>
    <xf numFmtId="41" fontId="300" fillId="93" borderId="79"/>
    <xf numFmtId="41" fontId="121" fillId="0" borderId="0" applyFill="0" applyBorder="0"/>
    <xf numFmtId="41" fontId="68" fillId="0" borderId="0"/>
    <xf numFmtId="0" fontId="68" fillId="0" borderId="0"/>
    <xf numFmtId="0" fontId="198" fillId="0" borderId="0"/>
    <xf numFmtId="0" fontId="16" fillId="0" borderId="0"/>
    <xf numFmtId="0" fontId="16" fillId="0" borderId="0"/>
    <xf numFmtId="38" fontId="18" fillId="0" borderId="0"/>
    <xf numFmtId="0" fontId="98" fillId="0" borderId="0"/>
    <xf numFmtId="0" fontId="256" fillId="0" borderId="0"/>
    <xf numFmtId="0" fontId="301" fillId="0" borderId="0" applyFill="0" applyBorder="0" applyAlignment="0" applyProtection="0"/>
    <xf numFmtId="0" fontId="274" fillId="0" borderId="0" applyBorder="0">
      <alignment horizontal="left"/>
    </xf>
    <xf numFmtId="0" fontId="16" fillId="5" borderId="0" applyBorder="0">
      <alignment vertical="center"/>
    </xf>
    <xf numFmtId="0" fontId="132" fillId="0" borderId="0" applyNumberFormat="0" applyFont="0" applyFill="0" applyBorder="0" applyAlignment="0" applyProtection="0"/>
    <xf numFmtId="0" fontId="1" fillId="17" borderId="29" applyNumberFormat="0" applyFont="0" applyAlignment="0" applyProtection="0"/>
    <xf numFmtId="0" fontId="16" fillId="64" borderId="38" applyNumberFormat="0" applyFont="0" applyAlignment="0" applyProtection="0"/>
    <xf numFmtId="0" fontId="302" fillId="0" borderId="14"/>
    <xf numFmtId="0" fontId="195" fillId="0" borderId="0" applyNumberFormat="0" applyFill="0" applyBorder="0" applyAlignment="0" applyProtection="0"/>
    <xf numFmtId="0" fontId="303" fillId="0" borderId="0" applyNumberFormat="0" applyFill="0" applyBorder="0" applyAlignment="0" applyProtection="0"/>
    <xf numFmtId="43" fontId="304" fillId="0" borderId="0"/>
    <xf numFmtId="1" fontId="170" fillId="0" borderId="0">
      <alignment horizontal="right"/>
      <protection locked="0"/>
    </xf>
    <xf numFmtId="190" fontId="68" fillId="0" borderId="0"/>
    <xf numFmtId="190" fontId="122" fillId="0" borderId="0">
      <protection locked="0"/>
    </xf>
    <xf numFmtId="2" fontId="18" fillId="0" borderId="0">
      <alignment horizontal="right"/>
      <protection locked="0"/>
    </xf>
    <xf numFmtId="2" fontId="170" fillId="0" borderId="0">
      <alignment horizontal="right"/>
      <protection locked="0"/>
    </xf>
    <xf numFmtId="0" fontId="38" fillId="0" borderId="0" applyFill="0" applyBorder="0" applyAlignment="0" applyProtection="0"/>
    <xf numFmtId="0" fontId="16" fillId="0" borderId="0" applyFont="0" applyFill="0" applyBorder="0" applyProtection="0">
      <alignment horizontal="right"/>
    </xf>
    <xf numFmtId="0" fontId="68" fillId="0" borderId="0" applyNumberFormat="0" applyFill="0" applyBorder="0" applyAlignment="0" applyProtection="0"/>
    <xf numFmtId="0" fontId="67" fillId="0" borderId="0" applyNumberFormat="0" applyFill="0" applyBorder="0" applyAlignment="0" applyProtection="0"/>
    <xf numFmtId="0" fontId="193" fillId="0" borderId="0" applyNumberFormat="0" applyFill="0" applyBorder="0" applyAlignment="0" applyProtection="0"/>
    <xf numFmtId="0" fontId="305" fillId="0" borderId="0" applyNumberFormat="0" applyFill="0" applyBorder="0" applyAlignment="0" applyProtection="0"/>
    <xf numFmtId="0" fontId="303" fillId="0" borderId="0" applyNumberFormat="0" applyFill="0" applyBorder="0" applyAlignment="0" applyProtection="0"/>
    <xf numFmtId="0" fontId="68" fillId="0" borderId="0" applyNumberFormat="0" applyFill="0" applyBorder="0" applyAlignment="0" applyProtection="0"/>
    <xf numFmtId="37" fontId="34" fillId="0" borderId="0">
      <alignment horizontal="center"/>
    </xf>
    <xf numFmtId="37" fontId="43" fillId="0" borderId="46"/>
    <xf numFmtId="0" fontId="306" fillId="0" borderId="0"/>
    <xf numFmtId="43" fontId="43" fillId="0" borderId="0" applyFont="0" applyFill="0" applyBorder="0" applyAlignment="0" applyProtection="0"/>
    <xf numFmtId="41" fontId="43" fillId="0" borderId="0" applyFont="0" applyFill="0" applyBorder="0" applyAlignment="0" applyProtection="0"/>
    <xf numFmtId="0" fontId="16" fillId="0" borderId="10"/>
    <xf numFmtId="0" fontId="16" fillId="0" borderId="0"/>
    <xf numFmtId="0" fontId="165" fillId="0" borderId="0" applyBorder="0" applyProtection="0"/>
    <xf numFmtId="0" fontId="16" fillId="0" borderId="0" applyFont="0" applyFill="0" applyBorder="0" applyAlignment="0" applyProtection="0"/>
    <xf numFmtId="0" fontId="34" fillId="0" borderId="0"/>
    <xf numFmtId="0" fontId="307" fillId="0" borderId="0"/>
    <xf numFmtId="0" fontId="308" fillId="0" borderId="0">
      <alignment horizontal="left" vertical="top"/>
      <protection locked="0"/>
    </xf>
    <xf numFmtId="0" fontId="148" fillId="0" borderId="9" applyNumberFormat="0" applyFont="0" applyFill="0" applyAlignment="0" applyProtection="0"/>
    <xf numFmtId="0" fontId="16" fillId="0" borderId="0" applyFill="0" applyBorder="0">
      <alignment horizontal="center"/>
    </xf>
    <xf numFmtId="0" fontId="34" fillId="94" borderId="0" applyNumberFormat="0" applyFont="0" applyBorder="0" applyAlignment="0"/>
    <xf numFmtId="37" fontId="34" fillId="0" borderId="0">
      <alignment horizontal="right"/>
    </xf>
    <xf numFmtId="37" fontId="68" fillId="0" borderId="0" applyBorder="0">
      <protection locked="0"/>
    </xf>
    <xf numFmtId="0" fontId="309" fillId="0" borderId="0"/>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0" fontId="309" fillId="0" borderId="0"/>
    <xf numFmtId="0" fontId="42" fillId="0" borderId="0"/>
    <xf numFmtId="0" fontId="42" fillId="0" borderId="0"/>
    <xf numFmtId="0" fontId="43" fillId="0" borderId="0"/>
    <xf numFmtId="0" fontId="309" fillId="0" borderId="0"/>
    <xf numFmtId="0" fontId="34"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0" fontId="34"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0" fontId="309" fillId="0" borderId="0"/>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0" fontId="43" fillId="0" borderId="0"/>
    <xf numFmtId="0" fontId="43" fillId="0" borderId="0"/>
    <xf numFmtId="0" fontId="43" fillId="0" borderId="0"/>
    <xf numFmtId="0" fontId="43" fillId="0" borderId="0"/>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9" fontId="72" fillId="0" borderId="0" applyFont="0" applyFill="0" applyBorder="0" applyAlignment="0" applyProtection="0"/>
    <xf numFmtId="9" fontId="16" fillId="0" borderId="0" applyFont="0" applyFill="0" applyBorder="0" applyAlignment="0" applyProtection="0"/>
    <xf numFmtId="41" fontId="68" fillId="0" borderId="0"/>
    <xf numFmtId="0" fontId="16" fillId="0" borderId="0" applyFont="0" applyFill="0" applyBorder="0" applyAlignment="0"/>
    <xf numFmtId="0" fontId="69" fillId="0" borderId="0">
      <alignment vertical="top"/>
    </xf>
    <xf numFmtId="171" fontId="66" fillId="75" borderId="0" applyNumberFormat="0" applyBorder="0" applyAlignment="0" applyProtection="0"/>
    <xf numFmtId="43" fontId="1" fillId="0" borderId="0" applyFont="0" applyFill="0" applyBorder="0" applyAlignment="0" applyProtection="0"/>
    <xf numFmtId="0" fontId="1" fillId="0" borderId="0"/>
    <xf numFmtId="0" fontId="16" fillId="0" borderId="0"/>
    <xf numFmtId="43" fontId="16" fillId="0" borderId="0" applyFont="0" applyFill="0" applyBorder="0" applyAlignment="0" applyProtection="0"/>
    <xf numFmtId="0" fontId="89" fillId="48" borderId="32"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4" fontId="16"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6"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6" fillId="0" borderId="0" applyFont="0" applyFill="0" applyBorder="0" applyAlignment="0" applyProtection="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43" fontId="1" fillId="0" borderId="0" applyFont="0" applyFill="0" applyBorder="0" applyAlignment="0" applyProtection="0"/>
    <xf numFmtId="0" fontId="16"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6"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6" fillId="0" borderId="0" applyFont="0" applyFill="0" applyBorder="0" applyAlignment="0" applyProtection="0"/>
    <xf numFmtId="9" fontId="16" fillId="0" borderId="0" applyFont="0" applyFill="0" applyBorder="0" applyAlignment="0" applyProtection="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9" fontId="16"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6" fillId="0" borderId="0"/>
    <xf numFmtId="0" fontId="16"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44" fontId="16" fillId="0" borderId="0" applyFont="0" applyFill="0" applyBorder="0" applyAlignment="0" applyProtection="0"/>
    <xf numFmtId="9" fontId="1" fillId="0" borderId="0" applyFont="0" applyFill="0" applyBorder="0" applyAlignment="0" applyProtection="0"/>
    <xf numFmtId="0" fontId="1" fillId="0" borderId="0"/>
    <xf numFmtId="9"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 fillId="0" borderId="0"/>
    <xf numFmtId="44" fontId="16" fillId="0" borderId="0" applyFont="0" applyFill="0" applyBorder="0" applyAlignment="0" applyProtection="0"/>
    <xf numFmtId="9" fontId="16" fillId="0" borderId="0" applyFont="0" applyFill="0" applyBorder="0" applyAlignment="0" applyProtection="0"/>
    <xf numFmtId="0" fontId="1" fillId="0" borderId="0"/>
    <xf numFmtId="0" fontId="16"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6" fillId="0" borderId="0" applyFont="0" applyFill="0" applyBorder="0" applyAlignment="0" applyProtection="0"/>
    <xf numFmtId="9" fontId="16" fillId="0" borderId="0" applyFont="0" applyFill="0" applyBorder="0" applyAlignment="0" applyProtection="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43" fontId="1" fillId="0" borderId="0" applyFont="0" applyFill="0" applyBorder="0" applyAlignment="0" applyProtection="0"/>
    <xf numFmtId="0" fontId="16" fillId="0" borderId="0"/>
    <xf numFmtId="9"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9" fontId="16"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4" fontId="16" fillId="0" borderId="0" applyFont="0" applyFill="0" applyBorder="0" applyAlignment="0" applyProtection="0"/>
    <xf numFmtId="9" fontId="16" fillId="0" borderId="0" applyFont="0" applyFill="0" applyBorder="0" applyAlignment="0" applyProtection="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6"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44" fontId="16" fillId="0" borderId="0" applyFont="0" applyFill="0" applyBorder="0" applyAlignment="0" applyProtection="0"/>
    <xf numFmtId="9" fontId="1" fillId="0" borderId="0" applyFont="0" applyFill="0" applyBorder="0" applyAlignment="0" applyProtection="0"/>
    <xf numFmtId="0" fontId="1" fillId="0" borderId="0"/>
    <xf numFmtId="9" fontId="16" fillId="0" borderId="0" applyFont="0" applyFill="0" applyBorder="0" applyAlignment="0" applyProtection="0"/>
    <xf numFmtId="0" fontId="16" fillId="0" borderId="0"/>
    <xf numFmtId="44" fontId="16" fillId="0" borderId="0" applyFont="0" applyFill="0" applyBorder="0" applyAlignment="0" applyProtection="0"/>
    <xf numFmtId="0" fontId="1" fillId="0" borderId="0"/>
    <xf numFmtId="44" fontId="16" fillId="0" borderId="0" applyFont="0" applyFill="0" applyBorder="0" applyAlignment="0" applyProtection="0"/>
    <xf numFmtId="9" fontId="16" fillId="0" borderId="0" applyFont="0" applyFill="0" applyBorder="0" applyAlignment="0" applyProtection="0"/>
    <xf numFmtId="0" fontId="1" fillId="0" borderId="0"/>
    <xf numFmtId="0" fontId="16"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6" fillId="0" borderId="0" applyFont="0" applyFill="0" applyBorder="0" applyAlignment="0" applyProtection="0"/>
    <xf numFmtId="9" fontId="16" fillId="0" borderId="0" applyFont="0" applyFill="0" applyBorder="0" applyAlignment="0" applyProtection="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16" fillId="0" borderId="0"/>
    <xf numFmtId="43" fontId="1" fillId="0" borderId="0" applyFont="0" applyFill="0" applyBorder="0" applyAlignment="0" applyProtection="0"/>
    <xf numFmtId="0" fontId="16" fillId="0" borderId="0"/>
    <xf numFmtId="9" fontId="16"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6" fillId="0" borderId="0" applyFont="0" applyFill="0" applyBorder="0" applyAlignment="0" applyProtection="0"/>
    <xf numFmtId="44" fontId="16" fillId="0" borderId="0" applyFont="0" applyFill="0" applyBorder="0" applyAlignment="0" applyProtection="0"/>
    <xf numFmtId="0" fontId="1" fillId="0" borderId="0"/>
    <xf numFmtId="44" fontId="16" fillId="0" borderId="0" applyFont="0" applyFill="0" applyBorder="0" applyAlignment="0" applyProtection="0"/>
    <xf numFmtId="9" fontId="16" fillId="0" borderId="0" applyFont="0" applyFill="0" applyBorder="0" applyAlignment="0" applyProtection="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6" fillId="0" borderId="0" applyFont="0" applyFill="0" applyBorder="0" applyAlignment="0" applyProtection="0"/>
    <xf numFmtId="44" fontId="16" fillId="0" borderId="0" applyFont="0" applyFill="0" applyBorder="0" applyAlignment="0" applyProtection="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6" fillId="0" borderId="0"/>
    <xf numFmtId="43" fontId="16" fillId="0" borderId="0" applyFont="0" applyFill="0" applyBorder="0" applyAlignment="0" applyProtection="0"/>
    <xf numFmtId="0" fontId="89" fillId="48" borderId="32" applyNumberFormat="0" applyAlignment="0" applyProtection="0"/>
    <xf numFmtId="9"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16" fillId="0" borderId="0"/>
    <xf numFmtId="43" fontId="16" fillId="0" borderId="0" applyFont="0" applyFill="0" applyBorder="0" applyAlignment="0" applyProtection="0"/>
    <xf numFmtId="0" fontId="89" fillId="48" borderId="32" applyNumberFormat="0" applyAlignment="0" applyProtection="0"/>
    <xf numFmtId="0" fontId="16" fillId="0" borderId="0"/>
    <xf numFmtId="43" fontId="16" fillId="0" borderId="0" applyFont="0" applyFill="0" applyBorder="0" applyAlignment="0" applyProtection="0"/>
    <xf numFmtId="0" fontId="89" fillId="48" borderId="32" applyNumberFormat="0" applyAlignment="0" applyProtection="0"/>
    <xf numFmtId="44"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89" fillId="48" borderId="32" applyNumberFormat="0" applyAlignment="0" applyProtection="0"/>
    <xf numFmtId="0" fontId="89" fillId="48" borderId="32" applyNumberFormat="0" applyAlignment="0" applyProtection="0"/>
    <xf numFmtId="0" fontId="89" fillId="48" borderId="32" applyNumberFormat="0" applyAlignment="0" applyProtection="0"/>
    <xf numFmtId="0" fontId="16" fillId="0" borderId="0"/>
    <xf numFmtId="0" fontId="89" fillId="48" borderId="32" applyNumberFormat="0" applyAlignment="0" applyProtection="0"/>
    <xf numFmtId="44" fontId="16"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56" fillId="14" borderId="25" applyNumberFormat="0" applyAlignment="0" applyProtection="0"/>
    <xf numFmtId="0" fontId="16" fillId="0" borderId="0"/>
    <xf numFmtId="9" fontId="16"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9" fontId="16" fillId="0" borderId="0" applyFont="0" applyFill="0" applyBorder="0" applyAlignment="0" applyProtection="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56" fillId="14" borderId="25" applyNumberFormat="0" applyAlignment="0" applyProtection="0"/>
    <xf numFmtId="43" fontId="1" fillId="0" borderId="0" applyFont="0" applyFill="0" applyBorder="0" applyAlignment="0" applyProtection="0"/>
    <xf numFmtId="0" fontId="56" fillId="14" borderId="25" applyNumberFormat="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9" fontId="16" fillId="0" borderId="0" applyFont="0" applyFill="0" applyBorder="0" applyAlignment="0" applyProtection="0"/>
    <xf numFmtId="44" fontId="16" fillId="0" borderId="0" applyFont="0" applyFill="0" applyBorder="0" applyAlignment="0" applyProtection="0"/>
    <xf numFmtId="0" fontId="16" fillId="0" borderId="0"/>
    <xf numFmtId="0" fontId="89" fillId="48" borderId="32" applyNumberFormat="0" applyAlignment="0" applyProtection="0"/>
    <xf numFmtId="0" fontId="72" fillId="0" borderId="0"/>
    <xf numFmtId="0" fontId="89" fillId="48" borderId="32" applyNumberFormat="0" applyAlignment="0" applyProtection="0"/>
    <xf numFmtId="9" fontId="16" fillId="0" borderId="0" applyFont="0" applyFill="0" applyBorder="0" applyAlignment="0" applyProtection="0"/>
    <xf numFmtId="43" fontId="16" fillId="0" borderId="0" applyFont="0" applyFill="0" applyBorder="0" applyAlignment="0" applyProtection="0"/>
    <xf numFmtId="0" fontId="72" fillId="0" borderId="0"/>
    <xf numFmtId="43"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44" fontId="16"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56" fillId="14" borderId="25" applyNumberFormat="0" applyAlignment="0" applyProtection="0"/>
    <xf numFmtId="0" fontId="56" fillId="14" borderId="25" applyNumberFormat="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1" fillId="0" borderId="0"/>
    <xf numFmtId="43" fontId="1"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0" fontId="56" fillId="14" borderId="25" applyNumberFormat="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72" fillId="0" borderId="0"/>
    <xf numFmtId="43" fontId="1" fillId="0" borderId="0" applyFont="0" applyFill="0" applyBorder="0" applyAlignment="0" applyProtection="0"/>
    <xf numFmtId="43" fontId="1" fillId="0" borderId="0" applyFont="0" applyFill="0" applyBorder="0" applyAlignment="0" applyProtection="0"/>
    <xf numFmtId="0" fontId="72" fillId="0" borderId="0"/>
    <xf numFmtId="44" fontId="72" fillId="0" borderId="0" applyFont="0" applyFill="0" applyBorder="0" applyAlignment="0" applyProtection="0"/>
    <xf numFmtId="44" fontId="1" fillId="0" borderId="0" applyFont="0" applyFill="0" applyBorder="0" applyAlignment="0" applyProtection="0"/>
    <xf numFmtId="0" fontId="72" fillId="0" borderId="0"/>
    <xf numFmtId="0" fontId="1" fillId="0" borderId="0"/>
    <xf numFmtId="0" fontId="1" fillId="0" borderId="0"/>
    <xf numFmtId="0" fontId="72" fillId="0" borderId="0"/>
    <xf numFmtId="43" fontId="72" fillId="0" borderId="0" applyFont="0" applyFill="0" applyBorder="0" applyAlignment="0" applyProtection="0"/>
    <xf numFmtId="0" fontId="72" fillId="0" borderId="0"/>
    <xf numFmtId="43" fontId="72" fillId="0" borderId="0" applyFont="0" applyFill="0" applyBorder="0" applyAlignment="0" applyProtection="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72" fillId="0" borderId="0"/>
    <xf numFmtId="44" fontId="72" fillId="0" borderId="0" applyFont="0" applyFill="0" applyBorder="0" applyAlignment="0" applyProtection="0"/>
    <xf numFmtId="43" fontId="1" fillId="0" borderId="0" applyFont="0" applyFill="0" applyBorder="0" applyAlignment="0" applyProtection="0"/>
    <xf numFmtId="0" fontId="1" fillId="0" borderId="0"/>
    <xf numFmtId="43" fontId="72" fillId="0" borderId="0" applyFont="0" applyFill="0" applyBorder="0" applyAlignment="0" applyProtection="0"/>
    <xf numFmtId="43" fontId="72" fillId="0" borderId="0" applyFont="0" applyFill="0" applyBorder="0" applyAlignment="0" applyProtection="0"/>
    <xf numFmtId="0" fontId="1" fillId="0" borderId="0"/>
    <xf numFmtId="43" fontId="72" fillId="0" borderId="0" applyFont="0" applyFill="0" applyBorder="0" applyAlignment="0" applyProtection="0"/>
    <xf numFmtId="0" fontId="56" fillId="14" borderId="25" applyNumberFormat="0" applyAlignment="0" applyProtection="0"/>
    <xf numFmtId="0" fontId="1" fillId="17" borderId="29" applyNumberFormat="0" applyFont="0" applyAlignment="0" applyProtection="0"/>
    <xf numFmtId="44" fontId="1" fillId="0" borderId="0" applyFont="0" applyFill="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0" fontId="1" fillId="0" borderId="0"/>
    <xf numFmtId="43" fontId="72"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56" fillId="14" borderId="25" applyNumberFormat="0" applyAlignment="0" applyProtection="0"/>
    <xf numFmtId="0" fontId="72" fillId="0" borderId="0"/>
    <xf numFmtId="0" fontId="72" fillId="0" borderId="0"/>
    <xf numFmtId="43" fontId="72"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43" fontId="72" fillId="0" borderId="0" applyFont="0" applyFill="0" applyBorder="0" applyAlignment="0" applyProtection="0"/>
    <xf numFmtId="44" fontId="72" fillId="0" borderId="0" applyFont="0" applyFill="0" applyBorder="0" applyAlignment="0" applyProtection="0"/>
    <xf numFmtId="0" fontId="1" fillId="0" borderId="0"/>
    <xf numFmtId="0" fontId="72" fillId="0" borderId="0"/>
    <xf numFmtId="0" fontId="1" fillId="0" borderId="0"/>
    <xf numFmtId="43" fontId="72" fillId="0" borderId="0" applyFont="0" applyFill="0" applyBorder="0" applyAlignment="0" applyProtection="0"/>
    <xf numFmtId="0" fontId="1" fillId="0" borderId="0"/>
    <xf numFmtId="43" fontId="72" fillId="0" borderId="0" applyFont="0" applyFill="0" applyBorder="0" applyAlignment="0" applyProtection="0"/>
    <xf numFmtId="44" fontId="1"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0" fontId="1" fillId="0" borderId="0"/>
    <xf numFmtId="0" fontId="72"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72" fillId="0" borderId="0"/>
    <xf numFmtId="0" fontId="72"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72" fillId="0" borderId="0"/>
    <xf numFmtId="0" fontId="72" fillId="0" borderId="0"/>
    <xf numFmtId="0" fontId="1" fillId="0" borderId="0"/>
    <xf numFmtId="0" fontId="72" fillId="0" borderId="0"/>
    <xf numFmtId="44"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0" borderId="0"/>
    <xf numFmtId="43" fontId="72" fillId="0" borderId="0" applyFont="0" applyFill="0" applyBorder="0" applyAlignment="0" applyProtection="0"/>
    <xf numFmtId="43" fontId="1" fillId="0" borderId="0" applyFont="0" applyFill="0" applyBorder="0" applyAlignment="0" applyProtection="0"/>
    <xf numFmtId="0" fontId="72" fillId="0" borderId="0"/>
    <xf numFmtId="0" fontId="1" fillId="0" borderId="0"/>
    <xf numFmtId="0" fontId="1" fillId="0" borderId="0"/>
    <xf numFmtId="0" fontId="1" fillId="0" borderId="0"/>
    <xf numFmtId="43" fontId="72"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1" fillId="0" borderId="0"/>
    <xf numFmtId="44"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4" fontId="72" fillId="0" borderId="0" applyFont="0" applyFill="0" applyBorder="0" applyAlignment="0" applyProtection="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0" fontId="1" fillId="0" borderId="0"/>
    <xf numFmtId="0" fontId="56" fillId="14" borderId="25" applyNumberFormat="0" applyAlignment="0" applyProtection="0"/>
    <xf numFmtId="43" fontId="72" fillId="0" borderId="0" applyFont="0" applyFill="0" applyBorder="0" applyAlignment="0" applyProtection="0"/>
    <xf numFmtId="0" fontId="72" fillId="0" borderId="0"/>
    <xf numFmtId="44" fontId="72" fillId="0" borderId="0" applyFont="0" applyFill="0" applyBorder="0" applyAlignment="0" applyProtection="0"/>
    <xf numFmtId="0" fontId="1" fillId="0" borderId="0"/>
    <xf numFmtId="0" fontId="56" fillId="14" borderId="25" applyNumberFormat="0" applyAlignment="0" applyProtection="0"/>
    <xf numFmtId="43" fontId="72" fillId="0" borderId="0" applyFont="0" applyFill="0" applyBorder="0" applyAlignment="0" applyProtection="0"/>
    <xf numFmtId="0" fontId="72" fillId="0" borderId="0"/>
    <xf numFmtId="0" fontId="72" fillId="0" borderId="0"/>
    <xf numFmtId="0" fontId="72" fillId="0" borderId="0"/>
    <xf numFmtId="43" fontId="72" fillId="0" borderId="0" applyFont="0" applyFill="0" applyBorder="0" applyAlignment="0" applyProtection="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0" fontId="72" fillId="0" borderId="0"/>
    <xf numFmtId="0" fontId="1" fillId="0" borderId="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0" fontId="1" fillId="0" borderId="0"/>
    <xf numFmtId="0" fontId="1"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44" fontId="1" fillId="0" borderId="0" applyFont="0" applyFill="0" applyBorder="0" applyAlignment="0" applyProtection="0"/>
    <xf numFmtId="0" fontId="72" fillId="0" borderId="0"/>
    <xf numFmtId="0" fontId="1" fillId="0" borderId="0"/>
    <xf numFmtId="0" fontId="72" fillId="0" borderId="0"/>
    <xf numFmtId="0" fontId="56" fillId="14" borderId="25" applyNumberFormat="0" applyAlignment="0" applyProtection="0"/>
    <xf numFmtId="0" fontId="1"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4" fontId="72" fillId="0" borderId="0" applyFont="0" applyFill="0" applyBorder="0" applyAlignment="0" applyProtection="0"/>
    <xf numFmtId="43" fontId="72" fillId="0" borderId="0" applyFont="0" applyFill="0" applyBorder="0" applyAlignment="0" applyProtection="0"/>
    <xf numFmtId="44" fontId="1" fillId="0" borderId="0" applyFont="0" applyFill="0" applyBorder="0" applyAlignment="0" applyProtection="0"/>
    <xf numFmtId="0" fontId="56" fillId="14" borderId="25" applyNumberFormat="0" applyAlignment="0" applyProtection="0"/>
    <xf numFmtId="0" fontId="72" fillId="0" borderId="0"/>
    <xf numFmtId="0" fontId="72" fillId="0" borderId="0"/>
    <xf numFmtId="0" fontId="72" fillId="0" borderId="0"/>
    <xf numFmtId="43" fontId="72" fillId="0" borderId="0" applyFont="0" applyFill="0" applyBorder="0" applyAlignment="0" applyProtection="0"/>
    <xf numFmtId="0" fontId="72" fillId="0" borderId="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0" fontId="1" fillId="0" borderId="0"/>
    <xf numFmtId="44" fontId="1" fillId="0" borderId="0" applyFont="0" applyFill="0" applyBorder="0" applyAlignment="0" applyProtection="0"/>
    <xf numFmtId="0" fontId="72" fillId="0" borderId="0"/>
    <xf numFmtId="43" fontId="1" fillId="0" borderId="0" applyFont="0" applyFill="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43" fontId="72"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0" fontId="1" fillId="0" borderId="0"/>
    <xf numFmtId="0" fontId="72" fillId="0" borderId="0"/>
    <xf numFmtId="0" fontId="72" fillId="0" borderId="0"/>
    <xf numFmtId="43" fontId="72" fillId="0" borderId="0" applyFont="0" applyFill="0" applyBorder="0" applyAlignment="0" applyProtection="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0" fontId="1" fillId="0" borderId="0"/>
    <xf numFmtId="0" fontId="72" fillId="0" borderId="0"/>
    <xf numFmtId="0" fontId="72" fillId="0" borderId="0"/>
    <xf numFmtId="0" fontId="1" fillId="0" borderId="0"/>
    <xf numFmtId="0" fontId="72" fillId="0" borderId="0"/>
    <xf numFmtId="0" fontId="79" fillId="0" borderId="0">
      <alignment vertical="top"/>
    </xf>
    <xf numFmtId="0" fontId="72" fillId="0" borderId="0"/>
    <xf numFmtId="43" fontId="72" fillId="0" borderId="0" applyFont="0" applyFill="0" applyBorder="0" applyAlignment="0" applyProtection="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1" fillId="0" borderId="0"/>
    <xf numFmtId="0" fontId="56" fillId="14" borderId="25" applyNumberFormat="0" applyAlignment="0" applyProtection="0"/>
    <xf numFmtId="0" fontId="1" fillId="0" borderId="0"/>
    <xf numFmtId="43" fontId="72" fillId="0" borderId="0" applyFont="0" applyFill="0" applyBorder="0" applyAlignment="0" applyProtection="0"/>
    <xf numFmtId="0" fontId="1" fillId="0" borderId="0"/>
    <xf numFmtId="0" fontId="56" fillId="14" borderId="25" applyNumberFormat="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1" fillId="0" borderId="0"/>
    <xf numFmtId="0" fontId="72" fillId="0" borderId="0"/>
    <xf numFmtId="0" fontId="72" fillId="0" borderId="0"/>
    <xf numFmtId="0" fontId="72" fillId="0" borderId="0"/>
    <xf numFmtId="43" fontId="72"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0" fontId="56" fillId="14" borderId="25" applyNumberFormat="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43" fontId="72" fillId="0" borderId="0" applyFont="0" applyFill="0" applyBorder="0" applyAlignment="0" applyProtection="0"/>
    <xf numFmtId="0" fontId="72" fillId="0" borderId="0"/>
    <xf numFmtId="0" fontId="1" fillId="0" borderId="0"/>
    <xf numFmtId="44" fontId="72" fillId="0" borderId="0" applyFont="0" applyFill="0" applyBorder="0" applyAlignment="0" applyProtection="0"/>
    <xf numFmtId="0" fontId="1" fillId="0" borderId="0"/>
    <xf numFmtId="0" fontId="1" fillId="0" borderId="0"/>
    <xf numFmtId="0" fontId="1" fillId="0" borderId="0"/>
    <xf numFmtId="0" fontId="1" fillId="0" borderId="0"/>
    <xf numFmtId="0" fontId="56" fillId="14" borderId="25" applyNumberFormat="0" applyAlignment="0" applyProtection="0"/>
    <xf numFmtId="0" fontId="56" fillId="14" borderId="25" applyNumberFormat="0" applyAlignment="0" applyProtection="0"/>
    <xf numFmtId="43" fontId="72" fillId="0" borderId="0" applyFont="0" applyFill="0" applyBorder="0" applyAlignment="0" applyProtection="0"/>
    <xf numFmtId="0" fontId="1" fillId="17" borderId="29" applyNumberFormat="0" applyFont="0" applyAlignment="0" applyProtection="0"/>
    <xf numFmtId="0" fontId="72" fillId="0" borderId="0"/>
    <xf numFmtId="0" fontId="72" fillId="0" borderId="0"/>
    <xf numFmtId="0" fontId="1" fillId="0" borderId="0"/>
    <xf numFmtId="0" fontId="72" fillId="0" borderId="0"/>
    <xf numFmtId="43"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0" fontId="72" fillId="0" borderId="0"/>
    <xf numFmtId="0" fontId="1" fillId="0" borderId="0"/>
    <xf numFmtId="0" fontId="1" fillId="0" borderId="0"/>
    <xf numFmtId="0" fontId="72"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72" fillId="0" borderId="0" applyFont="0" applyFill="0" applyBorder="0" applyAlignment="0" applyProtection="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72" fillId="0" borderId="0"/>
    <xf numFmtId="43" fontId="1"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72" fillId="0" borderId="0" applyFont="0" applyFill="0" applyBorder="0" applyAlignment="0" applyProtection="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0" fontId="16" fillId="0" borderId="0"/>
    <xf numFmtId="43" fontId="1" fillId="0" borderId="0" applyFont="0" applyFill="0" applyBorder="0" applyAlignment="0" applyProtection="0"/>
    <xf numFmtId="44" fontId="1" fillId="0" borderId="0" applyFont="0" applyFill="0" applyBorder="0" applyAlignment="0" applyProtection="0"/>
    <xf numFmtId="43" fontId="72" fillId="0" borderId="0" applyFont="0" applyFill="0" applyBorder="0" applyAlignment="0" applyProtection="0"/>
    <xf numFmtId="44" fontId="72"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0" fontId="72" fillId="0" borderId="0"/>
    <xf numFmtId="43" fontId="1" fillId="0" borderId="0" applyFont="0" applyFill="0" applyBorder="0" applyAlignment="0" applyProtection="0"/>
    <xf numFmtId="44"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44" fontId="72"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0" fontId="56" fillId="14" borderId="25" applyNumberFormat="0" applyAlignment="0" applyProtection="0"/>
    <xf numFmtId="0" fontId="56" fillId="14" borderId="25" applyNumberFormat="0" applyAlignment="0" applyProtection="0"/>
    <xf numFmtId="43" fontId="72" fillId="0" borderId="0" applyFont="0" applyFill="0" applyBorder="0" applyAlignment="0" applyProtection="0"/>
    <xf numFmtId="0" fontId="1"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0" fontId="1" fillId="0" borderId="0"/>
    <xf numFmtId="0" fontId="72" fillId="0" borderId="0"/>
    <xf numFmtId="0" fontId="72" fillId="0" borderId="0"/>
    <xf numFmtId="43" fontId="72" fillId="0" borderId="0" applyFont="0" applyFill="0" applyBorder="0" applyAlignment="0" applyProtection="0"/>
    <xf numFmtId="0" fontId="1" fillId="0" borderId="0"/>
    <xf numFmtId="0" fontId="56" fillId="14" borderId="25" applyNumberFormat="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72" fillId="0" borderId="0"/>
    <xf numFmtId="44" fontId="1" fillId="0" borderId="0" applyFont="0" applyFill="0" applyBorder="0" applyAlignment="0" applyProtection="0"/>
    <xf numFmtId="0" fontId="72" fillId="0" borderId="0"/>
    <xf numFmtId="0" fontId="1" fillId="0" borderId="0"/>
    <xf numFmtId="44" fontId="16"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2" fillId="0" borderId="0"/>
    <xf numFmtId="44" fontId="72" fillId="0" borderId="0" applyFont="0" applyFill="0" applyBorder="0" applyAlignment="0" applyProtection="0"/>
    <xf numFmtId="44" fontId="72" fillId="0" borderId="0" applyFont="0" applyFill="0" applyBorder="0" applyAlignment="0" applyProtection="0"/>
    <xf numFmtId="0" fontId="16"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72" fillId="0" borderId="0"/>
    <xf numFmtId="0" fontId="72" fillId="0" borderId="0"/>
    <xf numFmtId="0" fontId="72" fillId="0" borderId="0"/>
    <xf numFmtId="43" fontId="1" fillId="0" borderId="0" applyFont="0" applyFill="0" applyBorder="0" applyAlignment="0" applyProtection="0"/>
    <xf numFmtId="0" fontId="72" fillId="0" borderId="0"/>
    <xf numFmtId="44" fontId="1"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0" fontId="56" fillId="14" borderId="25" applyNumberFormat="0" applyAlignment="0" applyProtection="0"/>
    <xf numFmtId="43" fontId="72"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72" fillId="0" borderId="0"/>
    <xf numFmtId="0" fontId="72" fillId="0" borderId="0"/>
    <xf numFmtId="0" fontId="56" fillId="14" borderId="25" applyNumberFormat="0" applyAlignment="0" applyProtection="0"/>
    <xf numFmtId="43"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43" fontId="1" fillId="0" borderId="0" applyFont="0" applyFill="0" applyBorder="0" applyAlignment="0" applyProtection="0"/>
    <xf numFmtId="0" fontId="72" fillId="0" borderId="0"/>
    <xf numFmtId="0" fontId="56" fillId="14" borderId="25" applyNumberFormat="0" applyAlignment="0" applyProtection="0"/>
    <xf numFmtId="43" fontId="72" fillId="0" borderId="0" applyFont="0" applyFill="0" applyBorder="0" applyAlignment="0" applyProtection="0"/>
    <xf numFmtId="43" fontId="72" fillId="0" borderId="0" applyFont="0" applyFill="0" applyBorder="0" applyAlignment="0" applyProtection="0"/>
    <xf numFmtId="44" fontId="72" fillId="0" borderId="0" applyFont="0" applyFill="0" applyBorder="0" applyAlignment="0" applyProtection="0"/>
    <xf numFmtId="43" fontId="72" fillId="0" borderId="0" applyFont="0" applyFill="0" applyBorder="0" applyAlignment="0" applyProtection="0"/>
    <xf numFmtId="0" fontId="1" fillId="0" borderId="0"/>
    <xf numFmtId="43" fontId="72"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0" fontId="72" fillId="0" borderId="0"/>
    <xf numFmtId="44"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43" fontId="1"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44"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72" fillId="0" borderId="0"/>
    <xf numFmtId="0" fontId="72" fillId="0" borderId="0"/>
    <xf numFmtId="43" fontId="72" fillId="0" borderId="0" applyFont="0" applyFill="0" applyBorder="0" applyAlignment="0" applyProtection="0"/>
    <xf numFmtId="0" fontId="1" fillId="0" borderId="0"/>
    <xf numFmtId="0" fontId="1" fillId="0" borderId="0"/>
    <xf numFmtId="0" fontId="1" fillId="0" borderId="0"/>
    <xf numFmtId="0" fontId="72" fillId="0" borderId="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44" fontId="72" fillId="0" borderId="0" applyFont="0" applyFill="0" applyBorder="0" applyAlignment="0" applyProtection="0"/>
    <xf numFmtId="44"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0" fontId="1" fillId="0" borderId="0"/>
    <xf numFmtId="43" fontId="72" fillId="0" borderId="0" applyFont="0" applyFill="0" applyBorder="0" applyAlignment="0" applyProtection="0"/>
    <xf numFmtId="0" fontId="1" fillId="0" borderId="0"/>
    <xf numFmtId="43"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0" fontId="72" fillId="0" borderId="0"/>
    <xf numFmtId="43" fontId="1" fillId="0" borderId="0" applyFont="0" applyFill="0" applyBorder="0" applyAlignment="0" applyProtection="0"/>
    <xf numFmtId="0" fontId="1" fillId="0" borderId="0"/>
    <xf numFmtId="0" fontId="72" fillId="0" borderId="0"/>
    <xf numFmtId="44" fontId="72" fillId="0" borderId="0" applyFont="0" applyFill="0" applyBorder="0" applyAlignment="0" applyProtection="0"/>
    <xf numFmtId="43" fontId="72" fillId="0" borderId="0" applyFont="0" applyFill="0" applyBorder="0" applyAlignment="0" applyProtection="0"/>
    <xf numFmtId="0" fontId="72" fillId="0" borderId="0"/>
    <xf numFmtId="0" fontId="1" fillId="0" borderId="0"/>
    <xf numFmtId="43" fontId="72"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0" fontId="1" fillId="0" borderId="0"/>
    <xf numFmtId="43" fontId="72" fillId="0" borderId="0" applyFont="0" applyFill="0" applyBorder="0" applyAlignment="0" applyProtection="0"/>
    <xf numFmtId="0" fontId="72" fillId="0" borderId="0"/>
    <xf numFmtId="44" fontId="72" fillId="0" borderId="0" applyFont="0" applyFill="0" applyBorder="0" applyAlignment="0" applyProtection="0"/>
    <xf numFmtId="43" fontId="72" fillId="0" borderId="0" applyFont="0" applyFill="0" applyBorder="0" applyAlignment="0" applyProtection="0"/>
    <xf numFmtId="0" fontId="56" fillId="14" borderId="25" applyNumberFormat="0" applyAlignment="0" applyProtection="0"/>
    <xf numFmtId="0" fontId="1" fillId="0" borderId="0"/>
    <xf numFmtId="0" fontId="1" fillId="0" borderId="0"/>
    <xf numFmtId="43"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43" fontId="79" fillId="0" borderId="0" applyFont="0" applyFill="0" applyBorder="0" applyAlignment="0" applyProtection="0">
      <alignment vertical="top"/>
    </xf>
    <xf numFmtId="43" fontId="72"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1" fillId="0" borderId="0"/>
    <xf numFmtId="44" fontId="72" fillId="0" borderId="0" applyFont="0" applyFill="0" applyBorder="0" applyAlignment="0" applyProtection="0"/>
    <xf numFmtId="0" fontId="1" fillId="0" borderId="0"/>
    <xf numFmtId="43"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0" fontId="1" fillId="0" borderId="0"/>
    <xf numFmtId="0" fontId="1" fillId="0" borderId="0"/>
    <xf numFmtId="0" fontId="72" fillId="0" borderId="0"/>
    <xf numFmtId="0" fontId="72" fillId="0" borderId="0"/>
    <xf numFmtId="0" fontId="56" fillId="14" borderId="25" applyNumberFormat="0" applyAlignment="0" applyProtection="0"/>
    <xf numFmtId="0" fontId="72" fillId="0" borderId="0"/>
    <xf numFmtId="43" fontId="1" fillId="0" borderId="0" applyFont="0" applyFill="0" applyBorder="0" applyAlignment="0" applyProtection="0"/>
    <xf numFmtId="43" fontId="72" fillId="0" borderId="0" applyFont="0" applyFill="0" applyBorder="0" applyAlignment="0" applyProtection="0"/>
    <xf numFmtId="44" fontId="1"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0" fontId="1"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43" fontId="1"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0" fontId="1" fillId="0" borderId="0"/>
    <xf numFmtId="44" fontId="1" fillId="0" borderId="0" applyFont="0" applyFill="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0" fontId="56" fillId="14" borderId="25" applyNumberFormat="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4" fontId="1" fillId="0" borderId="0" applyFont="0" applyFill="0" applyBorder="0" applyAlignment="0" applyProtection="0"/>
    <xf numFmtId="0" fontId="72" fillId="0" borderId="0"/>
    <xf numFmtId="0" fontId="72" fillId="0" borderId="0"/>
    <xf numFmtId="0" fontId="72" fillId="0" borderId="0"/>
    <xf numFmtId="0" fontId="56" fillId="14" borderId="25" applyNumberFormat="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1" fillId="0" borderId="0"/>
    <xf numFmtId="43" fontId="72" fillId="0" borderId="0" applyFont="0" applyFill="0" applyBorder="0" applyAlignment="0" applyProtection="0"/>
    <xf numFmtId="0" fontId="72" fillId="0" borderId="0"/>
    <xf numFmtId="0" fontId="72" fillId="0" borderId="0"/>
    <xf numFmtId="0" fontId="1" fillId="0" borderId="0"/>
    <xf numFmtId="0" fontId="72" fillId="0" borderId="0"/>
    <xf numFmtId="44" fontId="1" fillId="0" borderId="0" applyFont="0" applyFill="0" applyBorder="0" applyAlignment="0" applyProtection="0"/>
    <xf numFmtId="43" fontId="72" fillId="0" borderId="0" applyFont="0" applyFill="0" applyBorder="0" applyAlignment="0" applyProtection="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0" fontId="72" fillId="0" borderId="0"/>
    <xf numFmtId="0" fontId="72" fillId="0" borderId="0"/>
    <xf numFmtId="44" fontId="72" fillId="0" borderId="0" applyFont="0" applyFill="0" applyBorder="0" applyAlignment="0" applyProtection="0"/>
    <xf numFmtId="0" fontId="56" fillId="14" borderId="25" applyNumberFormat="0" applyAlignment="0" applyProtection="0"/>
    <xf numFmtId="44"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43" fontId="72" fillId="0" borderId="0" applyFont="0" applyFill="0" applyBorder="0" applyAlignment="0" applyProtection="0"/>
    <xf numFmtId="0" fontId="72" fillId="0" borderId="0"/>
    <xf numFmtId="44" fontId="1" fillId="0" borderId="0" applyFont="0" applyFill="0" applyBorder="0" applyAlignment="0" applyProtection="0"/>
    <xf numFmtId="44" fontId="1" fillId="0" borderId="0" applyFont="0" applyFill="0" applyBorder="0" applyAlignment="0" applyProtection="0"/>
    <xf numFmtId="0" fontId="1"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4" fontId="72" fillId="0" borderId="0" applyFont="0" applyFill="0" applyBorder="0" applyAlignment="0" applyProtection="0"/>
    <xf numFmtId="0" fontId="72" fillId="0" borderId="0"/>
    <xf numFmtId="43" fontId="72" fillId="0" borderId="0" applyFont="0" applyFill="0" applyBorder="0" applyAlignment="0" applyProtection="0"/>
    <xf numFmtId="43" fontId="72" fillId="0" borderId="0" applyFont="0" applyFill="0" applyBorder="0" applyAlignment="0" applyProtection="0"/>
    <xf numFmtId="44" fontId="72" fillId="0" borderId="0" applyFont="0" applyFill="0" applyBorder="0" applyAlignment="0" applyProtection="0"/>
    <xf numFmtId="0" fontId="1"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0" fontId="1" fillId="0" borderId="0"/>
    <xf numFmtId="0" fontId="1" fillId="0" borderId="0"/>
    <xf numFmtId="0" fontId="72" fillId="0" borderId="0"/>
    <xf numFmtId="0" fontId="72" fillId="0" borderId="0"/>
    <xf numFmtId="0" fontId="72" fillId="0" borderId="0"/>
    <xf numFmtId="44"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56" fillId="14" borderId="25"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44" fontId="72" fillId="0" borderId="0" applyFont="0" applyFill="0" applyBorder="0" applyAlignment="0" applyProtection="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1" fillId="0" borderId="0"/>
    <xf numFmtId="0" fontId="1" fillId="0" borderId="0"/>
    <xf numFmtId="0" fontId="1"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1" fillId="0" borderId="0"/>
    <xf numFmtId="43" fontId="72"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72" fillId="0" borderId="0"/>
    <xf numFmtId="0" fontId="1" fillId="0" borderId="0"/>
    <xf numFmtId="0" fontId="1" fillId="0" borderId="0"/>
    <xf numFmtId="0" fontId="1" fillId="0" borderId="0"/>
    <xf numFmtId="0" fontId="16"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6"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72" fillId="0" borderId="0"/>
    <xf numFmtId="0" fontId="1" fillId="0" borderId="0"/>
    <xf numFmtId="0" fontId="1" fillId="0" borderId="0"/>
    <xf numFmtId="9" fontId="1" fillId="0" borderId="0" applyFont="0" applyFill="0" applyBorder="0" applyAlignment="0" applyProtection="0"/>
    <xf numFmtId="0" fontId="16" fillId="0" borderId="0"/>
    <xf numFmtId="0" fontId="1" fillId="0" borderId="0"/>
    <xf numFmtId="0" fontId="72" fillId="0" borderId="0"/>
    <xf numFmtId="0" fontId="1" fillId="0" borderId="0"/>
    <xf numFmtId="0" fontId="72" fillId="0" borderId="0"/>
    <xf numFmtId="0" fontId="1" fillId="0" borderId="0"/>
    <xf numFmtId="43" fontId="1" fillId="0" borderId="0" applyFont="0" applyFill="0" applyBorder="0" applyAlignment="0" applyProtection="0"/>
    <xf numFmtId="0" fontId="72" fillId="0" borderId="0"/>
    <xf numFmtId="0" fontId="1" fillId="0" borderId="0"/>
    <xf numFmtId="0" fontId="1" fillId="0" borderId="0"/>
    <xf numFmtId="0" fontId="72" fillId="0" borderId="0"/>
    <xf numFmtId="9" fontId="1" fillId="0" borderId="0" applyFont="0" applyFill="0" applyBorder="0" applyAlignment="0" applyProtection="0"/>
    <xf numFmtId="0" fontId="16" fillId="0" borderId="0"/>
    <xf numFmtId="0" fontId="1" fillId="0" borderId="0"/>
    <xf numFmtId="9" fontId="1" fillId="0" borderId="0" applyFont="0" applyFill="0" applyBorder="0" applyAlignment="0" applyProtection="0"/>
    <xf numFmtId="0" fontId="72" fillId="0" borderId="0"/>
    <xf numFmtId="43" fontId="1" fillId="0" borderId="0" applyFont="0" applyFill="0" applyBorder="0" applyAlignment="0" applyProtection="0"/>
    <xf numFmtId="0" fontId="72" fillId="0" borderId="0"/>
    <xf numFmtId="0" fontId="16" fillId="0" borderId="0"/>
    <xf numFmtId="0" fontId="72"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72" fillId="0" borderId="0"/>
    <xf numFmtId="0" fontId="72" fillId="0" borderId="0"/>
    <xf numFmtId="0" fontId="1" fillId="0" borderId="0"/>
    <xf numFmtId="0" fontId="1" fillId="0" borderId="0"/>
    <xf numFmtId="0" fontId="1" fillId="0" borderId="0"/>
    <xf numFmtId="0" fontId="72" fillId="0" borderId="0"/>
    <xf numFmtId="0" fontId="72"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72" fillId="0" borderId="0"/>
    <xf numFmtId="0" fontId="72" fillId="0" borderId="0"/>
    <xf numFmtId="0" fontId="16" fillId="0" borderId="0"/>
    <xf numFmtId="0" fontId="72" fillId="0" borderId="0"/>
    <xf numFmtId="0" fontId="16" fillId="0" borderId="0"/>
    <xf numFmtId="0" fontId="1" fillId="0" borderId="0"/>
    <xf numFmtId="0" fontId="72"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6"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6"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9" fontId="1" fillId="0" borderId="0" applyFont="0" applyFill="0" applyBorder="0" applyAlignment="0" applyProtection="0"/>
    <xf numFmtId="0" fontId="72" fillId="0" borderId="0"/>
    <xf numFmtId="0" fontId="16" fillId="0" borderId="0"/>
    <xf numFmtId="0" fontId="16" fillId="0" borderId="0"/>
    <xf numFmtId="0" fontId="72" fillId="0" borderId="0"/>
    <xf numFmtId="0" fontId="1" fillId="0" borderId="0"/>
    <xf numFmtId="0" fontId="1" fillId="0" borderId="0"/>
    <xf numFmtId="0" fontId="16" fillId="0" borderId="0"/>
    <xf numFmtId="43" fontId="1" fillId="0" borderId="0" applyFont="0" applyFill="0" applyBorder="0" applyAlignment="0" applyProtection="0"/>
    <xf numFmtId="0" fontId="1" fillId="0" borderId="0"/>
    <xf numFmtId="0" fontId="1" fillId="0" borderId="0"/>
    <xf numFmtId="0" fontId="16"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6" fillId="0" borderId="0"/>
    <xf numFmtId="0" fontId="16" fillId="0" borderId="0"/>
    <xf numFmtId="0" fontId="16" fillId="0" borderId="0"/>
    <xf numFmtId="43" fontId="1" fillId="0" borderId="0" applyFont="0" applyFill="0" applyBorder="0" applyAlignment="0" applyProtection="0"/>
    <xf numFmtId="43" fontId="1" fillId="0" borderId="0" applyFont="0" applyFill="0" applyBorder="0" applyAlignment="0" applyProtection="0"/>
    <xf numFmtId="0" fontId="16" fillId="0" borderId="0"/>
    <xf numFmtId="0" fontId="16" fillId="0" borderId="0"/>
    <xf numFmtId="0" fontId="72"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56" fillId="14" borderId="25" applyNumberFormat="0" applyAlignment="0" applyProtection="0"/>
    <xf numFmtId="0" fontId="72" fillId="0" borderId="0"/>
    <xf numFmtId="0" fontId="72" fillId="0" borderId="0"/>
    <xf numFmtId="0" fontId="1" fillId="0" borderId="0"/>
    <xf numFmtId="0" fontId="16" fillId="0" borderId="0"/>
    <xf numFmtId="0" fontId="56" fillId="14" borderId="25" applyNumberFormat="0" applyAlignment="0" applyProtection="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6"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6" fillId="14" borderId="2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72" fillId="0" borderId="0"/>
    <xf numFmtId="0" fontId="72" fillId="0" borderId="0"/>
    <xf numFmtId="0" fontId="56" fillId="14" borderId="25" applyNumberFormat="0" applyAlignment="0" applyProtection="0"/>
    <xf numFmtId="0" fontId="1" fillId="0" borderId="0"/>
    <xf numFmtId="0" fontId="1" fillId="0" borderId="0"/>
    <xf numFmtId="0" fontId="1" fillId="0" borderId="0"/>
    <xf numFmtId="0" fontId="1" fillId="0" borderId="0"/>
    <xf numFmtId="0" fontId="72" fillId="0" borderId="0"/>
    <xf numFmtId="0" fontId="1" fillId="0" borderId="0"/>
    <xf numFmtId="0" fontId="16" fillId="0" borderId="0"/>
    <xf numFmtId="0" fontId="1" fillId="0" borderId="0"/>
    <xf numFmtId="0" fontId="1" fillId="0" borderId="0"/>
    <xf numFmtId="0" fontId="16" fillId="0" borderId="0"/>
    <xf numFmtId="0" fontId="56" fillId="14" borderId="25" applyNumberFormat="0" applyAlignment="0" applyProtection="0"/>
    <xf numFmtId="0" fontId="72" fillId="0" borderId="0"/>
    <xf numFmtId="0" fontId="1" fillId="0" borderId="0"/>
    <xf numFmtId="0" fontId="1" fillId="0" borderId="0"/>
    <xf numFmtId="43" fontId="1" fillId="0" borderId="0" applyFont="0" applyFill="0" applyBorder="0" applyAlignment="0" applyProtection="0"/>
    <xf numFmtId="0" fontId="1" fillId="0" borderId="0"/>
    <xf numFmtId="0" fontId="72" fillId="0" borderId="0"/>
    <xf numFmtId="0" fontId="16" fillId="0" borderId="0"/>
    <xf numFmtId="0" fontId="56" fillId="14" borderId="25" applyNumberFormat="0" applyAlignment="0" applyProtection="0"/>
    <xf numFmtId="0" fontId="1" fillId="0" borderId="0"/>
    <xf numFmtId="0" fontId="1" fillId="0" borderId="0"/>
    <xf numFmtId="0" fontId="1" fillId="0" borderId="0"/>
    <xf numFmtId="0" fontId="1" fillId="0" borderId="0"/>
    <xf numFmtId="0" fontId="1" fillId="0" borderId="0"/>
    <xf numFmtId="0" fontId="56" fillId="14" borderId="25" applyNumberFormat="0" applyAlignment="0" applyProtection="0"/>
    <xf numFmtId="0" fontId="1" fillId="0" borderId="0"/>
    <xf numFmtId="0" fontId="16" fillId="0" borderId="0"/>
    <xf numFmtId="0" fontId="56" fillId="14" borderId="25" applyNumberFormat="0" applyAlignment="0" applyProtection="0"/>
    <xf numFmtId="0" fontId="1" fillId="0" borderId="0"/>
    <xf numFmtId="0" fontId="1" fillId="0" borderId="0"/>
    <xf numFmtId="0" fontId="72" fillId="0" borderId="0"/>
    <xf numFmtId="0" fontId="16"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72" fillId="0" borderId="0"/>
    <xf numFmtId="0" fontId="16"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72" fillId="0" borderId="0"/>
    <xf numFmtId="0" fontId="1" fillId="0" borderId="0"/>
    <xf numFmtId="0" fontId="1" fillId="17" borderId="29" applyNumberFormat="0" applyFont="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72" fillId="0" borderId="0"/>
    <xf numFmtId="0" fontId="72" fillId="0" borderId="0"/>
    <xf numFmtId="0" fontId="16" fillId="0" borderId="0"/>
    <xf numFmtId="0" fontId="16" fillId="0" borderId="0"/>
    <xf numFmtId="0" fontId="16" fillId="0" borderId="0"/>
    <xf numFmtId="0" fontId="1" fillId="0" borderId="0"/>
    <xf numFmtId="0" fontId="1" fillId="0" borderId="0"/>
    <xf numFmtId="0" fontId="72" fillId="0" borderId="0"/>
    <xf numFmtId="0" fontId="16" fillId="0" borderId="0"/>
    <xf numFmtId="0" fontId="16" fillId="0" borderId="0"/>
    <xf numFmtId="0" fontId="1" fillId="0" borderId="0"/>
    <xf numFmtId="0" fontId="1" fillId="0" borderId="0"/>
    <xf numFmtId="0" fontId="72" fillId="0" borderId="0"/>
    <xf numFmtId="0" fontId="16" fillId="0" borderId="0"/>
    <xf numFmtId="0" fontId="16" fillId="0" borderId="0"/>
    <xf numFmtId="0" fontId="56" fillId="14" borderId="25" applyNumberFormat="0" applyAlignment="0" applyProtection="0"/>
    <xf numFmtId="0" fontId="56" fillId="14" borderId="25" applyNumberFormat="0" applyAlignment="0" applyProtection="0"/>
    <xf numFmtId="0" fontId="56" fillId="14" borderId="25" applyNumberFormat="0" applyAlignment="0" applyProtection="0"/>
    <xf numFmtId="0" fontId="72" fillId="0" borderId="0"/>
    <xf numFmtId="0" fontId="1" fillId="0" borderId="0"/>
    <xf numFmtId="0" fontId="72" fillId="0" borderId="0"/>
    <xf numFmtId="0" fontId="1" fillId="0" borderId="0"/>
    <xf numFmtId="0" fontId="72" fillId="0" borderId="0"/>
    <xf numFmtId="0" fontId="72" fillId="0" borderId="0"/>
    <xf numFmtId="0" fontId="16"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56" fillId="14" borderId="25" applyNumberFormat="0" applyAlignment="0" applyProtection="0"/>
    <xf numFmtId="0" fontId="72" fillId="0" borderId="0"/>
    <xf numFmtId="0" fontId="56" fillId="14" borderId="25" applyNumberFormat="0" applyAlignment="0" applyProtection="0"/>
    <xf numFmtId="0" fontId="1" fillId="0" borderId="0"/>
    <xf numFmtId="0" fontId="1" fillId="0" borderId="0"/>
    <xf numFmtId="0" fontId="16" fillId="0" borderId="0"/>
    <xf numFmtId="0" fontId="1" fillId="0" borderId="0"/>
    <xf numFmtId="0" fontId="16" fillId="0" borderId="0"/>
    <xf numFmtId="0" fontId="1" fillId="0" borderId="0"/>
    <xf numFmtId="0" fontId="16" fillId="0" borderId="0"/>
    <xf numFmtId="0" fontId="1" fillId="0" borderId="0"/>
    <xf numFmtId="0" fontId="16" fillId="0" borderId="0"/>
    <xf numFmtId="0" fontId="16" fillId="0" borderId="0"/>
    <xf numFmtId="0" fontId="16" fillId="0" borderId="0"/>
    <xf numFmtId="0" fontId="72" fillId="0" borderId="0"/>
    <xf numFmtId="0" fontId="1" fillId="0" borderId="0"/>
    <xf numFmtId="0" fontId="16" fillId="0" borderId="0"/>
    <xf numFmtId="0" fontId="72" fillId="0" borderId="0"/>
    <xf numFmtId="0" fontId="1" fillId="0" borderId="0"/>
    <xf numFmtId="0" fontId="16" fillId="0" borderId="0"/>
    <xf numFmtId="0" fontId="72" fillId="0" borderId="0"/>
    <xf numFmtId="0" fontId="16" fillId="0" borderId="0"/>
    <xf numFmtId="0" fontId="56" fillId="14" borderId="25" applyNumberFormat="0" applyAlignment="0" applyProtection="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72" fillId="0" borderId="0"/>
    <xf numFmtId="44" fontId="16" fillId="0" borderId="0" applyFont="0" applyFill="0" applyBorder="0" applyAlignment="0" applyProtection="0"/>
    <xf numFmtId="44" fontId="16" fillId="0" borderId="0" applyFont="0" applyFill="0" applyBorder="0" applyAlignment="0" applyProtection="0"/>
    <xf numFmtId="0" fontId="72" fillId="0" borderId="0"/>
    <xf numFmtId="0" fontId="72" fillId="0" borderId="0"/>
    <xf numFmtId="43" fontId="16" fillId="0" borderId="0" applyFont="0" applyFill="0" applyBorder="0" applyAlignment="0" applyProtection="0"/>
    <xf numFmtId="43" fontId="16" fillId="0" borderId="0" applyFont="0" applyFill="0" applyBorder="0" applyAlignment="0" applyProtection="0"/>
    <xf numFmtId="0" fontId="89" fillId="48" borderId="32" applyNumberFormat="0" applyAlignment="0" applyProtection="0"/>
    <xf numFmtId="0" fontId="89" fillId="48" borderId="32" applyNumberFormat="0" applyAlignment="0" applyProtection="0"/>
    <xf numFmtId="9" fontId="16" fillId="0" borderId="0" applyFont="0" applyFill="0" applyBorder="0" applyAlignment="0" applyProtection="0"/>
    <xf numFmtId="0" fontId="72" fillId="0" borderId="0"/>
    <xf numFmtId="9" fontId="16" fillId="0" borderId="0" applyFont="0" applyFill="0" applyBorder="0" applyAlignment="0" applyProtection="0"/>
    <xf numFmtId="0" fontId="72" fillId="0" borderId="0"/>
    <xf numFmtId="9" fontId="16" fillId="0" borderId="0" applyFont="0" applyFill="0" applyBorder="0" applyAlignment="0" applyProtection="0"/>
    <xf numFmtId="0" fontId="72" fillId="0" borderId="0"/>
    <xf numFmtId="43" fontId="16" fillId="0" borderId="0" applyFont="0" applyFill="0" applyBorder="0" applyAlignment="0" applyProtection="0"/>
    <xf numFmtId="9" fontId="16" fillId="0" borderId="0" applyFont="0" applyFill="0" applyBorder="0" applyAlignment="0" applyProtection="0"/>
    <xf numFmtId="0" fontId="72" fillId="0" borderId="0"/>
    <xf numFmtId="0" fontId="89" fillId="48" borderId="32" applyNumberFormat="0" applyAlignment="0" applyProtection="0"/>
    <xf numFmtId="43" fontId="16" fillId="0" borderId="0" applyFont="0" applyFill="0" applyBorder="0" applyAlignment="0" applyProtection="0"/>
    <xf numFmtId="0" fontId="16" fillId="0" borderId="0"/>
    <xf numFmtId="9" fontId="16" fillId="0" borderId="0" applyFont="0" applyFill="0" applyBorder="0" applyAlignment="0" applyProtection="0"/>
    <xf numFmtId="0" fontId="72" fillId="0" borderId="0"/>
    <xf numFmtId="44" fontId="16" fillId="0" borderId="0" applyFont="0" applyFill="0" applyBorder="0" applyAlignment="0" applyProtection="0"/>
    <xf numFmtId="0" fontId="72" fillId="0" borderId="0"/>
    <xf numFmtId="44" fontId="16" fillId="0" borderId="0" applyFont="0" applyFill="0" applyBorder="0" applyAlignment="0" applyProtection="0"/>
    <xf numFmtId="44" fontId="16" fillId="0" borderId="0" applyFont="0" applyFill="0" applyBorder="0" applyAlignment="0" applyProtection="0"/>
    <xf numFmtId="0" fontId="16" fillId="0" borderId="0"/>
    <xf numFmtId="0" fontId="89" fillId="48" borderId="32"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44" fontId="16" fillId="0" borderId="0" applyFont="0" applyFill="0" applyBorder="0" applyAlignment="0" applyProtection="0"/>
    <xf numFmtId="9" fontId="16" fillId="0" borderId="0" applyFont="0" applyFill="0" applyBorder="0" applyAlignment="0" applyProtection="0"/>
    <xf numFmtId="0" fontId="16" fillId="0" borderId="0"/>
    <xf numFmtId="37" fontId="34" fillId="0" borderId="0" applyNumberFormat="0" applyFont="0" applyAlignment="0">
      <alignment horizontal="right"/>
    </xf>
    <xf numFmtId="9" fontId="16" fillId="0" borderId="0" applyFont="0" applyFill="0" applyBorder="0" applyAlignment="0" applyProtection="0"/>
    <xf numFmtId="0" fontId="34" fillId="71" borderId="0"/>
    <xf numFmtId="0" fontId="34" fillId="71" borderId="0"/>
    <xf numFmtId="0" fontId="34" fillId="71" borderId="0"/>
    <xf numFmtId="0" fontId="72" fillId="0" borderId="0"/>
    <xf numFmtId="0" fontId="16" fillId="0" borderId="0"/>
    <xf numFmtId="37" fontId="223" fillId="0" borderId="0" applyFont="0" applyFill="0" applyBorder="0" applyAlignment="0" applyProtection="0"/>
    <xf numFmtId="37" fontId="34" fillId="71" borderId="0"/>
    <xf numFmtId="44" fontId="16" fillId="0" borderId="0" applyFont="0" applyFill="0" applyBorder="0" applyAlignment="0" applyProtection="0"/>
    <xf numFmtId="37" fontId="223" fillId="0" borderId="0" applyFont="0" applyFill="0" applyBorder="0" applyAlignment="0" applyProtection="0"/>
    <xf numFmtId="0" fontId="16" fillId="0" borderId="0" applyNumberFormat="0" applyFill="0" applyBorder="0"/>
    <xf numFmtId="37" fontId="223" fillId="0" borderId="0" applyFont="0" applyFill="0" applyBorder="0" applyAlignment="0" applyProtection="0"/>
    <xf numFmtId="0" fontId="34" fillId="71" borderId="0"/>
    <xf numFmtId="0" fontId="34" fillId="71" borderId="0"/>
    <xf numFmtId="0" fontId="34" fillId="71" borderId="0"/>
    <xf numFmtId="0" fontId="34" fillId="71" borderId="0"/>
    <xf numFmtId="0" fontId="16" fillId="0" borderId="0">
      <alignment horizontal="right"/>
    </xf>
    <xf numFmtId="37" fontId="16" fillId="0" borderId="0" applyFont="0" applyFill="0" applyBorder="0" applyAlignment="0" applyProtection="0"/>
    <xf numFmtId="0" fontId="72" fillId="0" borderId="0"/>
    <xf numFmtId="0" fontId="16" fillId="0" borderId="0"/>
    <xf numFmtId="37" fontId="16" fillId="0" borderId="0" applyFont="0" applyFill="0" applyBorder="0" applyAlignment="0" applyProtection="0"/>
    <xf numFmtId="0" fontId="16" fillId="0" borderId="0"/>
    <xf numFmtId="0" fontId="72" fillId="48" borderId="0" applyNumberFormat="0" applyBorder="0" applyAlignment="0" applyProtection="0"/>
    <xf numFmtId="0" fontId="72" fillId="49" borderId="0" applyNumberFormat="0" applyBorder="0" applyAlignment="0" applyProtection="0"/>
    <xf numFmtId="0" fontId="72" fillId="50" borderId="0" applyNumberFormat="0" applyBorder="0" applyAlignment="0" applyProtection="0"/>
    <xf numFmtId="0" fontId="72" fillId="51" borderId="0" applyNumberFormat="0" applyBorder="0" applyAlignment="0" applyProtection="0"/>
    <xf numFmtId="0" fontId="72" fillId="46" borderId="0" applyNumberFormat="0" applyBorder="0" applyAlignment="0" applyProtection="0"/>
    <xf numFmtId="0" fontId="72" fillId="49" borderId="0" applyNumberFormat="0" applyBorder="0" applyAlignment="0" applyProtection="0"/>
    <xf numFmtId="0" fontId="72" fillId="52" borderId="0"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0" fontId="91" fillId="63" borderId="0" applyNumberFormat="0" applyBorder="0" applyAlignment="0" applyProtection="0"/>
    <xf numFmtId="188" fontId="16" fillId="0" borderId="0"/>
    <xf numFmtId="0" fontId="16" fillId="0" borderId="0"/>
    <xf numFmtId="0" fontId="16" fillId="0" borderId="0"/>
    <xf numFmtId="0" fontId="92" fillId="0" borderId="0"/>
    <xf numFmtId="0" fontId="72" fillId="0" borderId="0"/>
    <xf numFmtId="0" fontId="72" fillId="0" borderId="0"/>
    <xf numFmtId="0" fontId="16" fillId="0" borderId="0"/>
    <xf numFmtId="0" fontId="16" fillId="64" borderId="38" applyNumberFormat="0" applyFont="0" applyAlignment="0" applyProtection="0"/>
    <xf numFmtId="189" fontId="38" fillId="0" borderId="0" applyFill="0" applyBorder="0" applyAlignment="0" applyProtection="0"/>
    <xf numFmtId="0" fontId="93" fillId="61" borderId="39" applyNumberFormat="0" applyAlignment="0" applyProtection="0"/>
    <xf numFmtId="40" fontId="94" fillId="5" borderId="0">
      <alignment horizontal="right"/>
    </xf>
    <xf numFmtId="0" fontId="95" fillId="5" borderId="0">
      <alignment horizontal="right"/>
    </xf>
    <xf numFmtId="0" fontId="96" fillId="5" borderId="18"/>
    <xf numFmtId="0" fontId="96" fillId="0" borderId="0" applyBorder="0">
      <alignment horizontal="centerContinuous"/>
    </xf>
    <xf numFmtId="0" fontId="97" fillId="0" borderId="0" applyBorder="0">
      <alignment horizontal="centerContinuous"/>
    </xf>
    <xf numFmtId="10"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98" fillId="0" borderId="0" applyNumberFormat="0" applyFont="0" applyFill="0" applyBorder="0" applyAlignment="0" applyProtection="0">
      <alignment horizontal="left"/>
    </xf>
    <xf numFmtId="0" fontId="98" fillId="0" borderId="0" applyNumberFormat="0" applyFont="0" applyFill="0" applyBorder="0" applyAlignment="0" applyProtection="0">
      <alignment horizontal="left"/>
    </xf>
    <xf numFmtId="15" fontId="98" fillId="0" borderId="0" applyFont="0" applyFill="0" applyBorder="0" applyAlignment="0" applyProtection="0"/>
    <xf numFmtId="15" fontId="98" fillId="0" borderId="0" applyFont="0" applyFill="0" applyBorder="0" applyAlignment="0" applyProtection="0"/>
    <xf numFmtId="4" fontId="98" fillId="0" borderId="0" applyFont="0" applyFill="0" applyBorder="0" applyAlignment="0" applyProtection="0"/>
    <xf numFmtId="4" fontId="98" fillId="0" borderId="0" applyFont="0" applyFill="0" applyBorder="0" applyAlignment="0" applyProtection="0"/>
    <xf numFmtId="0" fontId="99" fillId="0" borderId="13">
      <alignment horizontal="center"/>
    </xf>
    <xf numFmtId="0" fontId="99" fillId="0" borderId="13">
      <alignment horizontal="center"/>
    </xf>
    <xf numFmtId="3" fontId="98" fillId="0" borderId="0" applyFont="0" applyFill="0" applyBorder="0" applyAlignment="0" applyProtection="0"/>
    <xf numFmtId="3" fontId="98" fillId="0" borderId="0" applyFont="0" applyFill="0" applyBorder="0" applyAlignment="0" applyProtection="0"/>
    <xf numFmtId="0" fontId="98" fillId="65" borderId="0" applyNumberFormat="0" applyFont="0" applyBorder="0" applyAlignment="0" applyProtection="0"/>
    <xf numFmtId="0" fontId="98" fillId="65" borderId="0" applyNumberFormat="0" applyFont="0" applyBorder="0" applyAlignment="0" applyProtection="0"/>
    <xf numFmtId="171" fontId="67" fillId="0" borderId="0" applyBorder="0" applyAlignment="0"/>
    <xf numFmtId="38" fontId="16" fillId="66" borderId="0" applyNumberFormat="0" applyFont="0" applyBorder="0" applyAlignment="0" applyProtection="0"/>
    <xf numFmtId="0" fontId="16" fillId="0" borderId="0"/>
    <xf numFmtId="0" fontId="16" fillId="0" borderId="0"/>
    <xf numFmtId="0" fontId="10" fillId="0" borderId="0" applyNumberFormat="0" applyBorder="0" applyAlignment="0"/>
    <xf numFmtId="0" fontId="100" fillId="0" borderId="0" applyNumberFormat="0" applyBorder="0" applyAlignment="0"/>
    <xf numFmtId="0" fontId="102" fillId="0" borderId="0" applyNumberFormat="0" applyBorder="0" applyAlignment="0"/>
    <xf numFmtId="0" fontId="10" fillId="0" borderId="0" applyNumberFormat="0" applyBorder="0" applyAlignment="0"/>
    <xf numFmtId="0" fontId="102" fillId="0" borderId="0" applyNumberFormat="0" applyBorder="0" applyAlignment="0"/>
    <xf numFmtId="0" fontId="107" fillId="0" borderId="0" applyNumberFormat="0" applyBorder="0" applyAlignment="0"/>
    <xf numFmtId="0" fontId="109" fillId="0" borderId="0" applyNumberFormat="0" applyBorder="0" applyAlignment="0"/>
    <xf numFmtId="0" fontId="102" fillId="0" borderId="0" applyNumberFormat="0" applyBorder="0" applyAlignment="0"/>
    <xf numFmtId="0" fontId="113" fillId="61" borderId="0" applyNumberFormat="0" applyBorder="0" applyAlignment="0"/>
    <xf numFmtId="0" fontId="113" fillId="61" borderId="0" applyNumberFormat="0" applyBorder="0" applyAlignment="0"/>
    <xf numFmtId="0" fontId="115" fillId="0" borderId="0"/>
    <xf numFmtId="0" fontId="39" fillId="0" borderId="2"/>
    <xf numFmtId="0" fontId="73" fillId="0" borderId="0"/>
    <xf numFmtId="0" fontId="73" fillId="0" borderId="0"/>
    <xf numFmtId="0" fontId="116" fillId="0" borderId="0" applyNumberFormat="0" applyFill="0" applyBorder="0" applyAlignment="0" applyProtection="0"/>
    <xf numFmtId="0" fontId="16" fillId="0" borderId="40" applyNumberFormat="0" applyFont="0" applyBorder="0" applyAlignment="0" applyProtection="0"/>
    <xf numFmtId="0" fontId="16" fillId="0" borderId="40" applyNumberFormat="0" applyFont="0" applyBorder="0" applyAlignment="0" applyProtection="0"/>
    <xf numFmtId="0" fontId="118" fillId="0" borderId="0" applyNumberFormat="0" applyFill="0" applyBorder="0" applyAlignment="0" applyProtection="0"/>
    <xf numFmtId="0" fontId="34" fillId="71" borderId="0"/>
    <xf numFmtId="0" fontId="72" fillId="49" borderId="0" applyNumberFormat="0" applyBorder="0" applyAlignment="0" applyProtection="0"/>
    <xf numFmtId="0" fontId="72" fillId="50" borderId="0" applyNumberFormat="0" applyBorder="0" applyAlignment="0" applyProtection="0"/>
    <xf numFmtId="0" fontId="72" fillId="51" borderId="0" applyNumberFormat="0" applyBorder="0" applyAlignment="0" applyProtection="0"/>
    <xf numFmtId="0" fontId="72" fillId="46" borderId="0" applyNumberFormat="0" applyBorder="0" applyAlignment="0" applyProtection="0"/>
    <xf numFmtId="0" fontId="72" fillId="49" borderId="0" applyNumberFormat="0" applyBorder="0" applyAlignment="0" applyProtection="0"/>
    <xf numFmtId="0" fontId="72" fillId="52" borderId="0"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4" fontId="72" fillId="0" borderId="0" applyFont="0" applyFill="0" applyBorder="0" applyAlignment="0" applyProtection="0"/>
    <xf numFmtId="188" fontId="16" fillId="0" borderId="0"/>
    <xf numFmtId="0" fontId="72" fillId="0" borderId="0"/>
    <xf numFmtId="0" fontId="16" fillId="0" borderId="0"/>
    <xf numFmtId="0" fontId="16" fillId="0" borderId="0"/>
    <xf numFmtId="0" fontId="72" fillId="0" borderId="0"/>
    <xf numFmtId="0" fontId="72" fillId="0" borderId="0"/>
    <xf numFmtId="10"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38" fontId="16" fillId="66" borderId="0" applyNumberFormat="0" applyFont="0" applyBorder="0" applyAlignment="0" applyProtection="0"/>
    <xf numFmtId="43" fontId="1" fillId="0" borderId="0" applyFont="0" applyFill="0" applyBorder="0" applyAlignment="0" applyProtection="0"/>
    <xf numFmtId="0" fontId="81" fillId="0" borderId="0"/>
    <xf numFmtId="0" fontId="16" fillId="0" borderId="0"/>
    <xf numFmtId="9" fontId="1" fillId="0" borderId="0" applyFont="0" applyFill="0" applyBorder="0" applyAlignment="0" applyProtection="0"/>
    <xf numFmtId="9" fontId="1" fillId="0" borderId="0" applyFont="0" applyFill="0" applyBorder="0" applyAlignment="0" applyProtection="0"/>
    <xf numFmtId="0" fontId="91" fillId="63" borderId="0" applyNumberFormat="0" applyBorder="0" applyAlignment="0" applyProtection="0"/>
    <xf numFmtId="0" fontId="16" fillId="64" borderId="38" applyNumberFormat="0" applyFont="0" applyAlignment="0" applyProtection="0"/>
    <xf numFmtId="0" fontId="93" fillId="61" borderId="39" applyNumberFormat="0" applyAlignment="0" applyProtection="0"/>
    <xf numFmtId="0" fontId="116" fillId="0" borderId="0" applyNumberFormat="0" applyFill="0" applyBorder="0" applyAlignment="0" applyProtection="0"/>
    <xf numFmtId="0" fontId="16" fillId="0" borderId="40" applyNumberFormat="0" applyFont="0" applyBorder="0" applyAlignment="0" applyProtection="0"/>
    <xf numFmtId="0" fontId="118" fillId="0" borderId="0" applyNumberFormat="0" applyFill="0" applyBorder="0" applyAlignment="0" applyProtection="0"/>
    <xf numFmtId="0" fontId="16" fillId="0" borderId="0"/>
    <xf numFmtId="0" fontId="16" fillId="0" borderId="0"/>
    <xf numFmtId="9" fontId="1"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81" fillId="0" borderId="0"/>
    <xf numFmtId="0" fontId="81" fillId="0" borderId="0"/>
    <xf numFmtId="0" fontId="81" fillId="0" borderId="0"/>
    <xf numFmtId="0" fontId="81" fillId="0" borderId="0"/>
    <xf numFmtId="0" fontId="79" fillId="0" borderId="0">
      <alignment vertical="top"/>
    </xf>
    <xf numFmtId="0" fontId="79" fillId="0" borderId="0">
      <alignment vertical="top"/>
    </xf>
    <xf numFmtId="0" fontId="79" fillId="0" borderId="0">
      <alignment vertical="top"/>
    </xf>
    <xf numFmtId="9" fontId="16" fillId="0" borderId="0" applyFont="0" applyFill="0" applyBorder="0" applyAlignment="0" applyProtection="0"/>
    <xf numFmtId="9" fontId="79" fillId="0" borderId="0" applyFont="0" applyFill="0" applyBorder="0" applyAlignment="0" applyProtection="0">
      <alignment vertical="top"/>
    </xf>
    <xf numFmtId="9" fontId="79" fillId="0" borderId="0" applyFont="0" applyFill="0" applyBorder="0" applyAlignment="0" applyProtection="0">
      <alignment vertical="top"/>
    </xf>
    <xf numFmtId="9" fontId="79" fillId="0" borderId="0" applyFont="0" applyFill="0" applyBorder="0" applyAlignment="0" applyProtection="0">
      <alignment vertical="top"/>
    </xf>
    <xf numFmtId="9" fontId="79" fillId="0" borderId="0" applyFont="0" applyFill="0" applyBorder="0" applyAlignment="0" applyProtection="0">
      <alignment vertical="top"/>
    </xf>
    <xf numFmtId="9" fontId="79" fillId="0" borderId="0" applyFont="0" applyFill="0" applyBorder="0" applyAlignment="0" applyProtection="0">
      <alignment vertical="top"/>
    </xf>
    <xf numFmtId="9" fontId="79" fillId="0" borderId="0" applyFont="0" applyFill="0" applyBorder="0" applyAlignment="0" applyProtection="0">
      <alignment vertical="top"/>
    </xf>
    <xf numFmtId="0" fontId="79" fillId="0" borderId="0" applyNumberFormat="0" applyBorder="0" applyAlignment="0"/>
    <xf numFmtId="0" fontId="81" fillId="0" borderId="0"/>
    <xf numFmtId="0" fontId="81" fillId="0" borderId="0"/>
    <xf numFmtId="0" fontId="81" fillId="0" borderId="0"/>
    <xf numFmtId="0" fontId="81" fillId="0" borderId="0"/>
    <xf numFmtId="0" fontId="101" fillId="0" borderId="0"/>
    <xf numFmtId="0" fontId="101" fillId="0" borderId="0"/>
    <xf numFmtId="0" fontId="101" fillId="0" borderId="0"/>
    <xf numFmtId="0" fontId="101" fillId="0" borderId="0"/>
    <xf numFmtId="0" fontId="10" fillId="0" borderId="0" applyNumberFormat="0" applyBorder="0" applyAlignment="0"/>
    <xf numFmtId="0" fontId="103" fillId="0" borderId="0"/>
    <xf numFmtId="0" fontId="103" fillId="0" borderId="0"/>
    <xf numFmtId="0" fontId="103" fillId="0" borderId="0"/>
    <xf numFmtId="0" fontId="103" fillId="0" borderId="0"/>
    <xf numFmtId="0" fontId="102" fillId="0" borderId="0" applyNumberFormat="0" applyBorder="0" applyAlignment="0"/>
    <xf numFmtId="0" fontId="104" fillId="0" borderId="0"/>
    <xf numFmtId="0" fontId="104" fillId="0" borderId="0"/>
    <xf numFmtId="0" fontId="104" fillId="0" borderId="0"/>
    <xf numFmtId="0" fontId="106" fillId="0" borderId="0" applyNumberFormat="0" applyBorder="0" applyAlignment="0"/>
    <xf numFmtId="0" fontId="105" fillId="0" borderId="0"/>
    <xf numFmtId="0" fontId="105" fillId="0" borderId="0"/>
    <xf numFmtId="0" fontId="105" fillId="0" borderId="0"/>
    <xf numFmtId="0" fontId="108" fillId="67" borderId="0"/>
    <xf numFmtId="0" fontId="108" fillId="67" borderId="0"/>
    <xf numFmtId="0" fontId="108" fillId="67" borderId="0"/>
    <xf numFmtId="0" fontId="111" fillId="61" borderId="0" applyNumberFormat="0" applyBorder="0" applyAlignment="0"/>
    <xf numFmtId="0" fontId="110" fillId="67" borderId="0"/>
    <xf numFmtId="0" fontId="110" fillId="67" borderId="0"/>
    <xf numFmtId="0" fontId="110" fillId="67" borderId="0"/>
    <xf numFmtId="0" fontId="107" fillId="0" borderId="0" applyNumberFormat="0" applyBorder="0" applyAlignment="0"/>
    <xf numFmtId="0" fontId="112" fillId="0" borderId="0"/>
    <xf numFmtId="0" fontId="112" fillId="0" borderId="0"/>
    <xf numFmtId="0" fontId="112" fillId="0" borderId="0"/>
    <xf numFmtId="0" fontId="112" fillId="0" borderId="0"/>
    <xf numFmtId="0" fontId="114" fillId="0" borderId="0" applyNumberFormat="0" applyBorder="0" applyAlignment="0"/>
    <xf numFmtId="0" fontId="114" fillId="0" borderId="0"/>
    <xf numFmtId="0" fontId="114" fillId="0" borderId="0"/>
    <xf numFmtId="0" fontId="114" fillId="0" borderId="0"/>
    <xf numFmtId="0" fontId="114" fillId="0" borderId="0"/>
    <xf numFmtId="0" fontId="117" fillId="0" borderId="41" applyNumberFormat="0" applyFill="0" applyAlignment="0" applyProtection="0"/>
    <xf numFmtId="0" fontId="16" fillId="0" borderId="0"/>
    <xf numFmtId="0" fontId="81" fillId="0" borderId="0"/>
    <xf numFmtId="0" fontId="81" fillId="0" borderId="0"/>
    <xf numFmtId="0" fontId="101" fillId="0" borderId="0"/>
    <xf numFmtId="0" fontId="103" fillId="0" borderId="0"/>
    <xf numFmtId="0" fontId="104" fillId="0" borderId="0"/>
    <xf numFmtId="0" fontId="105" fillId="0" borderId="0"/>
    <xf numFmtId="0" fontId="108" fillId="67" borderId="0"/>
    <xf numFmtId="0" fontId="110" fillId="67" borderId="0"/>
    <xf numFmtId="0" fontId="112" fillId="0" borderId="0"/>
    <xf numFmtId="0" fontId="114" fillId="0" borderId="0"/>
    <xf numFmtId="0" fontId="16" fillId="0" borderId="0"/>
    <xf numFmtId="0" fontId="81" fillId="0" borderId="0"/>
    <xf numFmtId="0" fontId="81" fillId="0" borderId="0"/>
    <xf numFmtId="0" fontId="79" fillId="0" borderId="0">
      <alignment vertical="top"/>
    </xf>
    <xf numFmtId="9" fontId="16" fillId="0" borderId="0" applyFont="0" applyFill="0" applyBorder="0" applyAlignment="0" applyProtection="0"/>
    <xf numFmtId="9" fontId="79" fillId="0" borderId="0" applyFont="0" applyFill="0" applyBorder="0" applyAlignment="0" applyProtection="0">
      <alignment vertical="top"/>
    </xf>
    <xf numFmtId="0" fontId="79" fillId="0" borderId="0" applyNumberFormat="0" applyBorder="0" applyAlignment="0"/>
    <xf numFmtId="0" fontId="81" fillId="0" borderId="0"/>
    <xf numFmtId="0" fontId="81" fillId="0" borderId="0"/>
    <xf numFmtId="0" fontId="81" fillId="0" borderId="0"/>
    <xf numFmtId="0" fontId="100" fillId="0" borderId="0" applyNumberFormat="0" applyBorder="0" applyAlignment="0"/>
    <xf numFmtId="0" fontId="101" fillId="0" borderId="0"/>
    <xf numFmtId="0" fontId="101" fillId="0" borderId="0"/>
    <xf numFmtId="0" fontId="101" fillId="0" borderId="0"/>
    <xf numFmtId="0" fontId="10" fillId="0" borderId="0" applyNumberFormat="0" applyBorder="0" applyAlignment="0"/>
    <xf numFmtId="0" fontId="103" fillId="0" borderId="0"/>
    <xf numFmtId="0" fontId="103" fillId="0" borderId="0"/>
    <xf numFmtId="0" fontId="103" fillId="0" borderId="0"/>
    <xf numFmtId="0" fontId="102" fillId="0" borderId="0" applyNumberFormat="0" applyBorder="0" applyAlignment="0"/>
    <xf numFmtId="0" fontId="104" fillId="0" borderId="0"/>
    <xf numFmtId="0" fontId="104" fillId="0" borderId="0"/>
    <xf numFmtId="0" fontId="104" fillId="0" borderId="0"/>
    <xf numFmtId="0" fontId="106" fillId="0" borderId="0" applyNumberFormat="0" applyBorder="0" applyAlignment="0"/>
    <xf numFmtId="0" fontId="105" fillId="0" borderId="0"/>
    <xf numFmtId="0" fontId="105" fillId="0" borderId="0"/>
    <xf numFmtId="0" fontId="107" fillId="0" borderId="0" applyNumberFormat="0" applyBorder="0" applyAlignment="0"/>
    <xf numFmtId="0" fontId="81" fillId="0" borderId="0"/>
    <xf numFmtId="0" fontId="108" fillId="67" borderId="0"/>
    <xf numFmtId="0" fontId="108" fillId="67" borderId="0"/>
    <xf numFmtId="0" fontId="111" fillId="61" borderId="0" applyNumberFormat="0" applyBorder="0" applyAlignment="0"/>
    <xf numFmtId="0" fontId="110" fillId="67" borderId="0"/>
    <xf numFmtId="0" fontId="110" fillId="67" borderId="0"/>
    <xf numFmtId="0" fontId="107" fillId="0" borderId="0" applyNumberFormat="0" applyBorder="0" applyAlignment="0"/>
    <xf numFmtId="0" fontId="112" fillId="0" borderId="0"/>
    <xf numFmtId="0" fontId="112" fillId="0" borderId="0"/>
    <xf numFmtId="0" fontId="112" fillId="0" borderId="0"/>
    <xf numFmtId="0" fontId="114" fillId="0" borderId="0" applyNumberFormat="0" applyBorder="0" applyAlignment="0"/>
    <xf numFmtId="0" fontId="114" fillId="0" borderId="0"/>
    <xf numFmtId="0" fontId="114" fillId="0" borderId="0"/>
    <xf numFmtId="0" fontId="114" fillId="0" borderId="0"/>
    <xf numFmtId="0" fontId="114" fillId="0" borderId="0"/>
    <xf numFmtId="0" fontId="117" fillId="0" borderId="41" applyNumberFormat="0" applyFill="0" applyAlignment="0" applyProtection="0"/>
    <xf numFmtId="0" fontId="64" fillId="0" borderId="0" applyNumberFormat="0" applyFill="0" applyBorder="0" applyAlignment="0" applyProtection="0"/>
    <xf numFmtId="0" fontId="55" fillId="13" borderId="0" applyNumberFormat="0" applyBorder="0" applyAlignment="0" applyProtection="0"/>
    <xf numFmtId="0" fontId="57" fillId="15" borderId="26" applyNumberFormat="0" applyAlignment="0" applyProtection="0"/>
    <xf numFmtId="0" fontId="61" fillId="0" borderId="0" applyNumberFormat="0" applyFill="0" applyBorder="0" applyAlignment="0" applyProtection="0"/>
    <xf numFmtId="0" fontId="1" fillId="17" borderId="29" applyNumberFormat="0" applyFont="0" applyAlignment="0" applyProtection="0"/>
    <xf numFmtId="0" fontId="49" fillId="0" borderId="30" applyNumberFormat="0" applyFill="0" applyAlignment="0" applyProtection="0"/>
    <xf numFmtId="43" fontId="1" fillId="0" borderId="0" applyFont="0" applyFill="0" applyBorder="0" applyAlignment="0" applyProtection="0"/>
    <xf numFmtId="0" fontId="16" fillId="0" borderId="0"/>
    <xf numFmtId="0" fontId="16" fillId="0" borderId="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xf numFmtId="43" fontId="1" fillId="0" borderId="0" applyFont="0" applyFill="0" applyBorder="0" applyAlignment="0" applyProtection="0"/>
    <xf numFmtId="179" fontId="16" fillId="0" borderId="0">
      <alignment horizontal="left" wrapText="1"/>
    </xf>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0" fontId="148" fillId="0" borderId="0" applyBorder="0"/>
    <xf numFmtId="0" fontId="43" fillId="0" borderId="0"/>
    <xf numFmtId="0" fontId="16" fillId="0" borderId="0"/>
    <xf numFmtId="190" fontId="285" fillId="0" borderId="0" applyFont="0" applyFill="0" applyBorder="0" applyAlignment="0" applyProtection="0"/>
    <xf numFmtId="0" fontId="286" fillId="0" borderId="0"/>
    <xf numFmtId="37" fontId="148" fillId="0" borderId="0" applyFont="0" applyFill="0" applyBorder="0" applyAlignment="0" applyProtection="0"/>
    <xf numFmtId="194" fontId="148" fillId="0" borderId="0" applyFont="0" applyFill="0" applyBorder="0" applyAlignment="0" applyProtection="0"/>
    <xf numFmtId="0" fontId="148" fillId="0" borderId="0" applyFont="0" applyFill="0" applyBorder="0" applyAlignment="0" applyProtection="0"/>
    <xf numFmtId="0" fontId="287" fillId="5" borderId="77">
      <alignment horizontal="left" vertical="top" indent="2"/>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25" fillId="0" borderId="0">
      <alignment horizontal="right"/>
    </xf>
    <xf numFmtId="0" fontId="34" fillId="0" borderId="0"/>
    <xf numFmtId="0" fontId="21" fillId="0" borderId="0" applyNumberFormat="0" applyFill="0" applyBorder="0" applyAlignment="0"/>
    <xf numFmtId="38" fontId="21" fillId="0" borderId="0" applyBorder="0"/>
    <xf numFmtId="1" fontId="284" fillId="0" borderId="0">
      <alignment horizontal="right"/>
    </xf>
    <xf numFmtId="17" fontId="284" fillId="0" borderId="0">
      <alignment horizontal="right"/>
    </xf>
    <xf numFmtId="0" fontId="68" fillId="0" borderId="0" applyNumberFormat="0" applyFont="0" applyAlignment="0"/>
    <xf numFmtId="0" fontId="288" fillId="0" borderId="0" applyNumberFormat="0" applyFont="0" applyAlignment="0">
      <alignment horizontal="left"/>
    </xf>
    <xf numFmtId="0" fontId="288" fillId="0" borderId="0" applyNumberFormat="0" applyAlignment="0">
      <alignment horizontal="left"/>
    </xf>
    <xf numFmtId="0" fontId="289" fillId="0" borderId="0"/>
    <xf numFmtId="0" fontId="201" fillId="0" borderId="0" applyFont="0" applyFill="0" applyBorder="0" applyProtection="0">
      <alignment horizontal="right"/>
    </xf>
    <xf numFmtId="0" fontId="16" fillId="0" borderId="0" applyFont="0" applyFill="0" applyBorder="0" applyAlignment="0" applyProtection="0"/>
    <xf numFmtId="0" fontId="16" fillId="0" borderId="0" applyFont="0" applyFill="0" applyBorder="0" applyAlignment="0" applyProtection="0"/>
    <xf numFmtId="169" fontId="256" fillId="0" borderId="0" applyFont="0" applyFill="0" applyBorder="0" applyAlignment="0" applyProtection="0"/>
    <xf numFmtId="0" fontId="42" fillId="0" borderId="0" applyFill="0" applyBorder="0" applyProtection="0">
      <alignment horizontal="right"/>
    </xf>
    <xf numFmtId="0" fontId="16" fillId="0" borderId="0" applyFont="0" applyFill="0" applyBorder="0" applyAlignment="0" applyProtection="0">
      <protection locked="0"/>
    </xf>
    <xf numFmtId="0" fontId="16" fillId="0" borderId="0" applyFont="0" applyFill="0" applyBorder="0" applyAlignment="0" applyProtection="0"/>
    <xf numFmtId="0" fontId="165" fillId="0" borderId="0"/>
    <xf numFmtId="0" fontId="201" fillId="0" borderId="0" applyFont="0" applyFill="0" applyBorder="0" applyAlignment="0" applyProtection="0">
      <alignment horizontal="right"/>
    </xf>
    <xf numFmtId="0" fontId="43" fillId="0" borderId="0"/>
    <xf numFmtId="0" fontId="21" fillId="92" borderId="0" applyNumberFormat="0">
      <alignment horizontal="right"/>
    </xf>
    <xf numFmtId="37" fontId="34" fillId="71" borderId="0"/>
    <xf numFmtId="37" fontId="34" fillId="0" borderId="0" applyNumberFormat="0" applyFill="0" applyBorder="0"/>
    <xf numFmtId="37" fontId="290" fillId="0" borderId="65">
      <alignment horizontal="right"/>
    </xf>
    <xf numFmtId="0" fontId="34" fillId="71" borderId="0"/>
    <xf numFmtId="0" fontId="16" fillId="0" borderId="0" applyNumberFormat="0" applyFill="0" applyBorder="0"/>
    <xf numFmtId="0" fontId="34" fillId="71" borderId="0"/>
    <xf numFmtId="0" fontId="16" fillId="0" borderId="0" applyNumberFormat="0" applyFill="0" applyBorder="0"/>
    <xf numFmtId="37" fontId="34" fillId="0" borderId="0"/>
    <xf numFmtId="0" fontId="34" fillId="0" borderId="0"/>
    <xf numFmtId="0" fontId="34" fillId="0" borderId="0"/>
    <xf numFmtId="37" fontId="16" fillId="0" borderId="0" applyFont="0" applyFill="0" applyBorder="0" applyAlignment="0" applyProtection="0"/>
    <xf numFmtId="37" fontId="174" fillId="71" borderId="14">
      <alignment horizontal="right" vertical="center"/>
    </xf>
    <xf numFmtId="37" fontId="34" fillId="0" borderId="0" applyNumberFormat="0" applyFont="0" applyAlignment="0">
      <alignment horizontal="right"/>
    </xf>
    <xf numFmtId="0" fontId="34" fillId="42" borderId="0"/>
    <xf numFmtId="37" fontId="34" fillId="71" borderId="47"/>
    <xf numFmtId="37" fontId="180" fillId="0" borderId="0"/>
    <xf numFmtId="37" fontId="138" fillId="0" borderId="0" applyFont="0" applyFill="0" applyBorder="0">
      <alignment horizontal="right"/>
    </xf>
    <xf numFmtId="37" fontId="34" fillId="0" borderId="0">
      <alignment horizontal="center"/>
    </xf>
    <xf numFmtId="37" fontId="16" fillId="0" borderId="0" applyFont="0" applyFill="0" applyBorder="0" applyAlignment="0" applyProtection="0"/>
    <xf numFmtId="37" fontId="141" fillId="71" borderId="14">
      <alignment horizontal="right"/>
    </xf>
    <xf numFmtId="37" fontId="43" fillId="0" borderId="0"/>
    <xf numFmtId="37" fontId="34" fillId="0" borderId="0"/>
    <xf numFmtId="37" fontId="291" fillId="0" borderId="0" applyFont="0" applyFill="0" applyBorder="0" applyAlignment="0" applyProtection="0"/>
    <xf numFmtId="37" fontId="16" fillId="0" borderId="0" applyFont="0" applyFill="0" applyBorder="0" applyAlignment="0" applyProtection="0"/>
    <xf numFmtId="37" fontId="38" fillId="0" borderId="0"/>
    <xf numFmtId="37" fontId="178" fillId="0" borderId="0" applyNumberFormat="0" applyFont="0" applyBorder="0"/>
    <xf numFmtId="37" fontId="223" fillId="0" borderId="0" applyFont="0" applyFill="0" applyBorder="0" applyAlignment="0" applyProtection="0"/>
    <xf numFmtId="0" fontId="34" fillId="71" borderId="0"/>
    <xf numFmtId="37" fontId="43" fillId="0" borderId="0"/>
    <xf numFmtId="37" fontId="16" fillId="0" borderId="0" applyFont="0" applyFill="0" applyBorder="0" applyAlignment="0" applyProtection="0"/>
    <xf numFmtId="37" fontId="34" fillId="71" borderId="0"/>
    <xf numFmtId="37" fontId="34" fillId="0" borderId="0"/>
    <xf numFmtId="0" fontId="16" fillId="42" borderId="0" applyFont="0" applyBorder="0" applyAlignment="0" applyProtection="0">
      <alignment horizontal="right"/>
      <protection hidden="1"/>
    </xf>
    <xf numFmtId="0" fontId="292" fillId="0" borderId="0">
      <alignment horizontal="right"/>
    </xf>
    <xf numFmtId="0" fontId="244" fillId="0" borderId="78" applyNumberFormat="0" applyAlignment="0"/>
    <xf numFmtId="0" fontId="150" fillId="0" borderId="0"/>
    <xf numFmtId="37" fontId="293" fillId="0" borderId="0" applyNumberFormat="0" applyFont="0" applyAlignment="0">
      <alignment horizontal="center"/>
    </xf>
    <xf numFmtId="37" fontId="180" fillId="0" borderId="1"/>
    <xf numFmtId="42" fontId="34" fillId="0" borderId="0"/>
    <xf numFmtId="37" fontId="34" fillId="0" borderId="0">
      <alignment horizontal="center"/>
    </xf>
    <xf numFmtId="0" fontId="16" fillId="0" borderId="0"/>
    <xf numFmtId="37" fontId="290" fillId="71" borderId="0"/>
    <xf numFmtId="37" fontId="290" fillId="0" borderId="0">
      <alignment horizontal="right"/>
    </xf>
    <xf numFmtId="0" fontId="38" fillId="0" borderId="0" applyNumberFormat="0" applyFill="0" applyAlignment="0" applyProtection="0"/>
    <xf numFmtId="37" fontId="294" fillId="0" borderId="0"/>
    <xf numFmtId="37" fontId="294" fillId="0" borderId="0"/>
    <xf numFmtId="37" fontId="294" fillId="0" borderId="0"/>
    <xf numFmtId="0" fontId="73" fillId="67" borderId="0"/>
    <xf numFmtId="0" fontId="165" fillId="0" borderId="0" applyBorder="0" applyProtection="0"/>
    <xf numFmtId="0" fontId="98" fillId="0" borderId="0"/>
    <xf numFmtId="190" fontId="221" fillId="0" borderId="0"/>
    <xf numFmtId="39" fontId="16" fillId="0" borderId="0" applyFont="0" applyFill="0" applyBorder="0" applyAlignment="0" applyProtection="0"/>
    <xf numFmtId="37" fontId="16" fillId="0" borderId="0" applyFont="0" applyFill="0" applyBorder="0" applyAlignment="0" applyProtection="0"/>
    <xf numFmtId="39" fontId="16" fillId="0" borderId="0" applyFont="0" applyFill="0" applyBorder="0" applyAlignment="0" applyProtection="0"/>
    <xf numFmtId="199" fontId="42" fillId="0" borderId="0" applyFont="0">
      <alignment horizontal="right"/>
    </xf>
    <xf numFmtId="0" fontId="16" fillId="0" borderId="0">
      <alignment horizontal="right"/>
    </xf>
    <xf numFmtId="0" fontId="16" fillId="0" borderId="0"/>
    <xf numFmtId="0" fontId="16" fillId="0" borderId="0"/>
    <xf numFmtId="38" fontId="36" fillId="0" borderId="0"/>
    <xf numFmtId="37" fontId="164" fillId="0" borderId="0"/>
    <xf numFmtId="38" fontId="296" fillId="0" borderId="0"/>
    <xf numFmtId="38" fontId="68" fillId="0" borderId="0" applyFont="0" applyFill="0" applyBorder="0" applyAlignment="0"/>
    <xf numFmtId="0" fontId="16" fillId="0" borderId="0" applyFont="0" applyFill="0" applyBorder="0" applyAlignment="0"/>
    <xf numFmtId="40" fontId="68" fillId="0" borderId="0" applyFont="0" applyFill="0" applyBorder="0" applyAlignment="0"/>
    <xf numFmtId="0" fontId="68" fillId="0" borderId="0" applyFont="0" applyFill="0" applyBorder="0" applyAlignment="0"/>
    <xf numFmtId="0" fontId="201" fillId="0" borderId="0" applyFill="0" applyBorder="0" applyProtection="0"/>
    <xf numFmtId="0" fontId="134" fillId="0" borderId="1" applyFont="0" applyFill="0" applyBorder="0" applyAlignment="0" applyProtection="0"/>
    <xf numFmtId="0" fontId="81" fillId="0" borderId="0"/>
    <xf numFmtId="0" fontId="16" fillId="0" borderId="0"/>
    <xf numFmtId="0" fontId="79" fillId="0" borderId="0">
      <alignment vertical="top"/>
    </xf>
    <xf numFmtId="0" fontId="16" fillId="0" borderId="0"/>
    <xf numFmtId="0" fontId="195" fillId="0" borderId="0" applyNumberFormat="0" applyFill="0" applyBorder="0" applyAlignment="0" applyProtection="0"/>
    <xf numFmtId="0" fontId="297" fillId="0" borderId="0" applyNumberFormat="0" applyFill="0" applyBorder="0" applyAlignment="0" applyProtection="0"/>
    <xf numFmtId="0" fontId="16" fillId="0" borderId="0" applyFont="0" applyFill="0" applyBorder="0" applyAlignment="0" applyProtection="0"/>
    <xf numFmtId="0" fontId="68" fillId="0" borderId="0"/>
    <xf numFmtId="41" fontId="68" fillId="0" borderId="0"/>
    <xf numFmtId="0" fontId="68" fillId="0" borderId="0"/>
    <xf numFmtId="0" fontId="122" fillId="93" borderId="79"/>
    <xf numFmtId="0" fontId="298" fillId="93" borderId="79"/>
    <xf numFmtId="0" fontId="121" fillId="0" borderId="0"/>
    <xf numFmtId="0" fontId="68" fillId="0" borderId="0"/>
    <xf numFmtId="41" fontId="67" fillId="0" borderId="0"/>
    <xf numFmtId="0" fontId="67" fillId="0" borderId="0"/>
    <xf numFmtId="43" fontId="67" fillId="0" borderId="13"/>
    <xf numFmtId="0" fontId="299" fillId="0" borderId="0"/>
    <xf numFmtId="41" fontId="67" fillId="0" borderId="13"/>
    <xf numFmtId="41" fontId="299" fillId="0" borderId="13"/>
    <xf numFmtId="41" fontId="122" fillId="93" borderId="79"/>
    <xf numFmtId="0" fontId="300" fillId="93" borderId="79"/>
    <xf numFmtId="41" fontId="298" fillId="93" borderId="79"/>
    <xf numFmtId="41" fontId="300" fillId="93" borderId="79"/>
    <xf numFmtId="41" fontId="121" fillId="0" borderId="0" applyFill="0" applyBorder="0"/>
    <xf numFmtId="0" fontId="16" fillId="0" borderId="0"/>
    <xf numFmtId="0" fontId="16" fillId="0" borderId="0"/>
    <xf numFmtId="38" fontId="18" fillId="0" borderId="0"/>
    <xf numFmtId="0" fontId="256" fillId="0" borderId="0"/>
    <xf numFmtId="0" fontId="301" fillId="0" borderId="0" applyFill="0" applyBorder="0" applyAlignment="0" applyProtection="0"/>
    <xf numFmtId="0" fontId="274" fillId="0" borderId="0" applyBorder="0">
      <alignment horizontal="left"/>
    </xf>
    <xf numFmtId="0" fontId="16" fillId="5" borderId="0" applyBorder="0">
      <alignment vertical="center"/>
    </xf>
    <xf numFmtId="0" fontId="1" fillId="17" borderId="29" applyNumberFormat="0" applyFont="0" applyAlignment="0" applyProtection="0"/>
    <xf numFmtId="0" fontId="16" fillId="64" borderId="38" applyNumberFormat="0" applyFont="0" applyAlignment="0" applyProtection="0"/>
    <xf numFmtId="0" fontId="302" fillId="0" borderId="14"/>
    <xf numFmtId="0" fontId="195" fillId="0" borderId="0" applyNumberFormat="0" applyFill="0" applyBorder="0" applyAlignment="0" applyProtection="0"/>
    <xf numFmtId="43" fontId="304" fillId="0" borderId="0"/>
    <xf numFmtId="1" fontId="170" fillId="0" borderId="0">
      <alignment horizontal="right"/>
      <protection locked="0"/>
    </xf>
    <xf numFmtId="190" fontId="68" fillId="0" borderId="0"/>
    <xf numFmtId="190" fontId="122" fillId="0" borderId="0">
      <protection locked="0"/>
    </xf>
    <xf numFmtId="2" fontId="18" fillId="0" borderId="0">
      <alignment horizontal="right"/>
      <protection locked="0"/>
    </xf>
    <xf numFmtId="2" fontId="170" fillId="0" borderId="0">
      <alignment horizontal="right"/>
      <protection locked="0"/>
    </xf>
    <xf numFmtId="0" fontId="38" fillId="0" borderId="0" applyFill="0" applyBorder="0" applyAlignment="0" applyProtection="0"/>
    <xf numFmtId="0" fontId="16" fillId="0" borderId="0" applyFont="0" applyFill="0" applyBorder="0" applyProtection="0">
      <alignment horizontal="right"/>
    </xf>
    <xf numFmtId="0" fontId="68" fillId="0" borderId="0" applyNumberFormat="0" applyFill="0" applyBorder="0" applyAlignment="0" applyProtection="0"/>
    <xf numFmtId="0" fontId="67" fillId="0" borderId="0" applyNumberFormat="0" applyFill="0" applyBorder="0" applyAlignment="0" applyProtection="0"/>
    <xf numFmtId="0" fontId="193" fillId="0" borderId="0" applyNumberFormat="0" applyFill="0" applyBorder="0" applyAlignment="0" applyProtection="0"/>
    <xf numFmtId="0" fontId="303" fillId="0" borderId="0" applyNumberFormat="0" applyFill="0" applyBorder="0" applyAlignment="0" applyProtection="0"/>
    <xf numFmtId="37" fontId="34" fillId="0" borderId="0">
      <alignment horizontal="center"/>
    </xf>
    <xf numFmtId="37" fontId="43" fillId="0" borderId="46"/>
    <xf numFmtId="0" fontId="306" fillId="0" borderId="0"/>
    <xf numFmtId="0" fontId="16" fillId="0" borderId="10"/>
    <xf numFmtId="0" fontId="16" fillId="0" borderId="0"/>
    <xf numFmtId="0" fontId="165" fillId="0" borderId="0" applyBorder="0" applyProtection="0"/>
    <xf numFmtId="0" fontId="16" fillId="0" borderId="0" applyFont="0" applyFill="0" applyBorder="0" applyAlignment="0" applyProtection="0"/>
    <xf numFmtId="0" fontId="34" fillId="0" borderId="0"/>
    <xf numFmtId="0" fontId="307" fillId="0" borderId="0"/>
    <xf numFmtId="0" fontId="148" fillId="0" borderId="9" applyNumberFormat="0" applyFont="0" applyFill="0" applyAlignment="0" applyProtection="0"/>
    <xf numFmtId="0" fontId="16" fillId="0" borderId="0" applyFill="0" applyBorder="0">
      <alignment horizontal="center"/>
    </xf>
    <xf numFmtId="37" fontId="34" fillId="0" borderId="0">
      <alignment horizontal="right"/>
    </xf>
    <xf numFmtId="37" fontId="68" fillId="0" borderId="0" applyBorder="0">
      <protection locked="0"/>
    </xf>
    <xf numFmtId="0" fontId="309" fillId="0" borderId="0"/>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0" fontId="309" fillId="0" borderId="0"/>
    <xf numFmtId="0" fontId="42" fillId="0" borderId="0"/>
    <xf numFmtId="0" fontId="42" fillId="0" borderId="0"/>
    <xf numFmtId="0" fontId="43" fillId="0" borderId="0"/>
    <xf numFmtId="0" fontId="309" fillId="0" borderId="0"/>
    <xf numFmtId="0" fontId="34"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0" fontId="34"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0" fontId="309" fillId="0" borderId="0"/>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0" fontId="43" fillId="0" borderId="0"/>
    <xf numFmtId="0" fontId="43" fillId="0" borderId="0"/>
    <xf numFmtId="0" fontId="43" fillId="0" borderId="0"/>
    <xf numFmtId="0" fontId="43" fillId="0" borderId="0"/>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37" fontId="34" fillId="0" borderId="0">
      <alignment horizontal="right"/>
    </xf>
    <xf numFmtId="0" fontId="16" fillId="0" borderId="0">
      <alignment horizontal="right"/>
    </xf>
    <xf numFmtId="0" fontId="16" fillId="0" borderId="0">
      <alignment horizontal="right"/>
    </xf>
    <xf numFmtId="0" fontId="16" fillId="0" borderId="0">
      <alignment horizontal="right"/>
    </xf>
    <xf numFmtId="9" fontId="72" fillId="0" borderId="0" applyFont="0" applyFill="0" applyBorder="0" applyAlignment="0" applyProtection="0"/>
    <xf numFmtId="9" fontId="16" fillId="0" borderId="0" applyFont="0" applyFill="0" applyBorder="0" applyAlignment="0" applyProtection="0"/>
    <xf numFmtId="41" fontId="68" fillId="0" borderId="0"/>
    <xf numFmtId="0" fontId="16" fillId="0" borderId="0" applyFont="0" applyFill="0" applyBorder="0" applyAlignment="0"/>
    <xf numFmtId="0" fontId="69" fillId="0" borderId="0">
      <alignment vertical="top"/>
    </xf>
    <xf numFmtId="171" fontId="66" fillId="7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0" borderId="0">
      <alignment vertical="top"/>
    </xf>
    <xf numFmtId="0" fontId="72" fillId="48" borderId="0" applyNumberFormat="0" applyBorder="0" applyAlignment="0" applyProtection="0"/>
    <xf numFmtId="0" fontId="72" fillId="49" borderId="0" applyNumberFormat="0" applyBorder="0" applyAlignment="0" applyProtection="0"/>
    <xf numFmtId="0" fontId="72" fillId="50" borderId="0" applyNumberFormat="0" applyBorder="0" applyAlignment="0" applyProtection="0"/>
    <xf numFmtId="0" fontId="72" fillId="51" borderId="0" applyNumberFormat="0" applyBorder="0" applyAlignment="0" applyProtection="0"/>
    <xf numFmtId="0" fontId="72" fillId="46" borderId="0" applyNumberFormat="0" applyBorder="0" applyAlignment="0" applyProtection="0"/>
    <xf numFmtId="0" fontId="72" fillId="49" borderId="0" applyNumberFormat="0" applyBorder="0" applyAlignment="0" applyProtection="0"/>
    <xf numFmtId="0" fontId="72" fillId="52" borderId="0" applyNumberFormat="0" applyBorder="0" applyAlignment="0" applyProtection="0"/>
    <xf numFmtId="0" fontId="91" fillId="63" borderId="0" applyNumberFormat="0" applyBorder="0" applyAlignment="0" applyProtection="0"/>
    <xf numFmtId="0" fontId="72" fillId="0" borderId="0"/>
    <xf numFmtId="0" fontId="16" fillId="64" borderId="38" applyNumberFormat="0" applyFont="0" applyAlignment="0" applyProtection="0"/>
    <xf numFmtId="0" fontId="93" fillId="61" borderId="39" applyNumberFormat="0" applyAlignment="0" applyProtection="0"/>
    <xf numFmtId="0" fontId="116" fillId="0" borderId="0" applyNumberFormat="0" applyFill="0" applyBorder="0" applyAlignment="0" applyProtection="0"/>
    <xf numFmtId="0" fontId="16" fillId="0" borderId="40" applyNumberFormat="0" applyFont="0" applyBorder="0" applyAlignment="0" applyProtection="0"/>
    <xf numFmtId="0" fontId="118" fillId="0" borderId="0" applyNumberFormat="0" applyFill="0" applyBorder="0" applyAlignment="0" applyProtection="0"/>
    <xf numFmtId="0" fontId="16" fillId="0" borderId="0" applyNumberFormat="0" applyFill="0" applyBorder="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34" fillId="0" borderId="0" applyNumberFormat="0" applyFont="0" applyAlignment="0">
      <alignment horizontal="right"/>
    </xf>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43" fontId="1"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43" fontId="1" fillId="0" borderId="0" applyFont="0" applyFill="0" applyBorder="0" applyAlignment="0" applyProtection="0"/>
    <xf numFmtId="0" fontId="16" fillId="0" borderId="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7" borderId="2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7" borderId="2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1" fillId="17" borderId="2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43" borderId="0" applyNumberFormat="0" applyBorder="0" applyAlignment="0" applyProtection="0"/>
    <xf numFmtId="0" fontId="72" fillId="43"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7" borderId="29" applyNumberFormat="0" applyFont="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72" fillId="0" borderId="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72" fillId="0" borderId="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7" borderId="29" applyNumberFormat="0" applyFont="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4"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72" fillId="0" borderId="0"/>
    <xf numFmtId="0" fontId="1" fillId="19" borderId="0" applyNumberFormat="0" applyBorder="0" applyAlignment="0" applyProtection="0"/>
    <xf numFmtId="0" fontId="72" fillId="0" borderId="0"/>
    <xf numFmtId="0" fontId="1" fillId="19" borderId="0" applyNumberFormat="0" applyBorder="0" applyAlignment="0" applyProtection="0"/>
    <xf numFmtId="0" fontId="1" fillId="19" borderId="0" applyNumberFormat="0" applyBorder="0" applyAlignment="0" applyProtection="0"/>
    <xf numFmtId="0" fontId="72" fillId="0" borderId="0"/>
    <xf numFmtId="0" fontId="72" fillId="0" borderId="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1" fillId="19" borderId="0" applyNumberFormat="0" applyBorder="0" applyAlignment="0" applyProtection="0"/>
    <xf numFmtId="0" fontId="72" fillId="0" borderId="0"/>
    <xf numFmtId="0" fontId="1" fillId="19" borderId="0" applyNumberFormat="0" applyBorder="0" applyAlignment="0" applyProtection="0"/>
    <xf numFmtId="0" fontId="1" fillId="19" borderId="0" applyNumberFormat="0" applyBorder="0" applyAlignment="0" applyProtection="0"/>
    <xf numFmtId="0" fontId="72" fillId="0" borderId="0"/>
    <xf numFmtId="0" fontId="72" fillId="0" borderId="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44"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9" fontId="16"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72" fillId="0" borderId="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44"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7" borderId="29" applyNumberFormat="0" applyFont="0" applyAlignment="0" applyProtection="0"/>
    <xf numFmtId="0" fontId="72" fillId="0" borderId="0"/>
    <xf numFmtId="43" fontId="1" fillId="0" borderId="0" applyFont="0" applyFill="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9" fontId="1" fillId="0" borderId="0" applyFont="0" applyFill="0" applyBorder="0" applyAlignment="0" applyProtection="0"/>
    <xf numFmtId="0" fontId="1" fillId="17" borderId="29" applyNumberFormat="0" applyFont="0" applyAlignment="0" applyProtection="0"/>
    <xf numFmtId="0" fontId="1" fillId="19"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43" fontId="1" fillId="0" borderId="0" applyFont="0" applyFill="0" applyBorder="0" applyAlignment="0" applyProtection="0"/>
    <xf numFmtId="0" fontId="72" fillId="43" borderId="0" applyNumberFormat="0" applyBorder="0" applyAlignment="0" applyProtection="0"/>
    <xf numFmtId="43" fontId="1" fillId="0" borderId="0" applyFont="0" applyFill="0" applyBorder="0" applyAlignment="0" applyProtection="0"/>
    <xf numFmtId="0" fontId="1" fillId="19" borderId="0" applyNumberFormat="0" applyBorder="0" applyAlignment="0" applyProtection="0"/>
    <xf numFmtId="0" fontId="1" fillId="17" borderId="29" applyNumberFormat="0" applyFont="0" applyAlignment="0" applyProtection="0"/>
    <xf numFmtId="0" fontId="1" fillId="19" borderId="0" applyNumberFormat="0" applyBorder="0" applyAlignment="0" applyProtection="0"/>
    <xf numFmtId="0" fontId="72" fillId="43" borderId="0" applyNumberFormat="0" applyBorder="0" applyAlignment="0" applyProtection="0"/>
    <xf numFmtId="0" fontId="1" fillId="19" borderId="0" applyNumberFormat="0" applyBorder="0" applyAlignment="0" applyProtection="0"/>
    <xf numFmtId="0" fontId="72" fillId="43" borderId="0" applyNumberFormat="0" applyBorder="0" applyAlignment="0" applyProtection="0"/>
    <xf numFmtId="9" fontId="1" fillId="0" borderId="0" applyFont="0" applyFill="0" applyBorder="0" applyAlignment="0" applyProtection="0"/>
    <xf numFmtId="0" fontId="72" fillId="44" borderId="0" applyNumberFormat="0" applyBorder="0" applyAlignment="0" applyProtection="0"/>
    <xf numFmtId="0" fontId="72" fillId="44"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44"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0" borderId="0"/>
    <xf numFmtId="0" fontId="16" fillId="0" borderId="0"/>
    <xf numFmtId="43"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6"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0" borderId="0"/>
    <xf numFmtId="0" fontId="1" fillId="23" borderId="0" applyNumberFormat="0" applyBorder="0" applyAlignment="0" applyProtection="0"/>
    <xf numFmtId="9" fontId="16"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0" borderId="0"/>
    <xf numFmtId="0" fontId="1" fillId="17" borderId="29" applyNumberFormat="0" applyFont="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9" fontId="16"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0" borderId="0"/>
    <xf numFmtId="9" fontId="16" fillId="0" borderId="0" applyFont="0" applyFill="0" applyBorder="0" applyAlignment="0" applyProtection="0"/>
    <xf numFmtId="0" fontId="16" fillId="0" borderId="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0" borderId="0"/>
    <xf numFmtId="9" fontId="16" fillId="0" borderId="0" applyFont="0" applyFill="0" applyBorder="0" applyAlignment="0" applyProtection="0"/>
    <xf numFmtId="0" fontId="1" fillId="23" borderId="0" applyNumberFormat="0" applyBorder="0" applyAlignment="0" applyProtection="0"/>
    <xf numFmtId="9" fontId="16"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6"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44"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0" borderId="0"/>
    <xf numFmtId="43"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0" fontId="1" fillId="23" borderId="0" applyNumberFormat="0" applyBorder="0" applyAlignment="0" applyProtection="0"/>
    <xf numFmtId="0" fontId="16" fillId="0" borderId="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9" fontId="16"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6" fillId="0" borderId="0"/>
    <xf numFmtId="43" fontId="1" fillId="0" borderId="0" applyFont="0" applyFill="0" applyBorder="0" applyAlignment="0" applyProtection="0"/>
    <xf numFmtId="0" fontId="16" fillId="0" borderId="0"/>
    <xf numFmtId="0" fontId="1" fillId="23" borderId="0" applyNumberFormat="0" applyBorder="0" applyAlignment="0" applyProtection="0"/>
    <xf numFmtId="9" fontId="16"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17" borderId="29" applyNumberFormat="0" applyFont="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44"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6"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9"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9" fontId="16"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17" borderId="29" applyNumberFormat="0" applyFont="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23" borderId="0" applyNumberFormat="0" applyBorder="0" applyAlignment="0" applyProtection="0"/>
    <xf numFmtId="44"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4" fontId="1" fillId="0" borderId="0" applyFont="0" applyFill="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43" fontId="1" fillId="0" borderId="0" applyFont="0" applyFill="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72"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72" fillId="44" borderId="0" applyNumberFormat="0" applyBorder="0" applyAlignment="0" applyProtection="0"/>
    <xf numFmtId="0" fontId="1" fillId="23" borderId="0" applyNumberFormat="0" applyBorder="0" applyAlignment="0" applyProtection="0"/>
    <xf numFmtId="0" fontId="72" fillId="44" borderId="0" applyNumberFormat="0" applyBorder="0" applyAlignment="0" applyProtection="0"/>
    <xf numFmtId="37" fontId="34" fillId="0" borderId="0" applyNumberFormat="0" applyFont="0" applyAlignment="0">
      <alignment horizontal="right"/>
    </xf>
    <xf numFmtId="0" fontId="72" fillId="45" borderId="0" applyNumberFormat="0" applyBorder="0" applyAlignment="0" applyProtection="0"/>
    <xf numFmtId="0" fontId="72" fillId="45"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7" borderId="29" applyNumberFormat="0" applyFont="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7" borderId="29" applyNumberFormat="0" applyFont="0" applyAlignment="0" applyProtection="0"/>
    <xf numFmtId="0" fontId="1" fillId="27" borderId="0" applyNumberFormat="0" applyBorder="0" applyAlignment="0" applyProtection="0"/>
    <xf numFmtId="44"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6" fillId="0" borderId="0" applyNumberFormat="0" applyFill="0" applyBorder="0"/>
    <xf numFmtId="0" fontId="1" fillId="27"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4"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7" borderId="29" applyNumberFormat="0" applyFont="0" applyAlignment="0" applyProtection="0"/>
    <xf numFmtId="0" fontId="1" fillId="27" borderId="0" applyNumberFormat="0" applyBorder="0" applyAlignment="0" applyProtection="0"/>
    <xf numFmtId="0" fontId="1" fillId="27"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71"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71"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4"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71"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4"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44" fontId="1" fillId="0" borderId="0" applyFont="0" applyFill="0" applyBorder="0" applyAlignment="0" applyProtection="0"/>
    <xf numFmtId="0" fontId="1" fillId="27" borderId="0" applyNumberFormat="0" applyBorder="0" applyAlignment="0" applyProtection="0"/>
    <xf numFmtId="44"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43"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72"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72" fillId="45" borderId="0" applyNumberFormat="0" applyBorder="0" applyAlignment="0" applyProtection="0"/>
    <xf numFmtId="0" fontId="1" fillId="27" borderId="0" applyNumberFormat="0" applyBorder="0" applyAlignment="0" applyProtection="0"/>
    <xf numFmtId="0" fontId="72" fillId="45" borderId="0" applyNumberFormat="0" applyBorder="0" applyAlignment="0" applyProtection="0"/>
    <xf numFmtId="44" fontId="1" fillId="0" borderId="0" applyFont="0" applyFill="0" applyBorder="0" applyAlignment="0" applyProtection="0"/>
    <xf numFmtId="0" fontId="72" fillId="46" borderId="0" applyNumberFormat="0" applyBorder="0" applyAlignment="0" applyProtection="0"/>
    <xf numFmtId="0" fontId="72" fillId="46" borderId="0" applyNumberFormat="0" applyBorder="0" applyAlignment="0" applyProtection="0"/>
    <xf numFmtId="37" fontId="34" fillId="0" borderId="0" applyNumberFormat="0" applyFont="0" applyAlignment="0">
      <alignment horizontal="right"/>
    </xf>
    <xf numFmtId="44" fontId="1" fillId="0" borderId="0" applyFont="0" applyFill="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44"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44" fontId="16" fillId="0" borderId="0" applyFont="0" applyFill="0" applyBorder="0" applyAlignment="0" applyProtection="0"/>
    <xf numFmtId="0" fontId="1" fillId="31" borderId="0" applyNumberFormat="0" applyBorder="0" applyAlignment="0" applyProtection="0"/>
    <xf numFmtId="37" fontId="223"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4"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44"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7" borderId="29" applyNumberFormat="0" applyFont="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7" borderId="29" applyNumberFormat="0" applyFont="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34" fillId="71" borderId="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7" borderId="29" applyNumberFormat="0" applyFont="0" applyAlignment="0" applyProtection="0"/>
    <xf numFmtId="0" fontId="1" fillId="31"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6" fillId="0" borderId="0" applyNumberFormat="0" applyFill="0" applyBorder="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7" borderId="29" applyNumberFormat="0" applyFont="0" applyAlignment="0" applyProtection="0"/>
    <xf numFmtId="0" fontId="1" fillId="31"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1" fillId="3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7" borderId="29" applyNumberFormat="0" applyFont="0" applyAlignment="0" applyProtection="0"/>
    <xf numFmtId="0" fontId="1" fillId="31"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7" borderId="29" applyNumberFormat="0" applyFont="0" applyAlignment="0" applyProtection="0"/>
    <xf numFmtId="43"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31"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72" fillId="4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72" fillId="46" borderId="0" applyNumberFormat="0" applyBorder="0" applyAlignment="0" applyProtection="0"/>
    <xf numFmtId="0" fontId="1" fillId="31" borderId="0" applyNumberFormat="0" applyBorder="0" applyAlignment="0" applyProtection="0"/>
    <xf numFmtId="0" fontId="72" fillId="46"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7" borderId="29" applyNumberFormat="0" applyFont="0" applyAlignment="0" applyProtection="0"/>
    <xf numFmtId="0" fontId="1" fillId="35" borderId="0" applyNumberFormat="0" applyBorder="0" applyAlignment="0" applyProtection="0"/>
    <xf numFmtId="0" fontId="1" fillId="20"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7" borderId="29" applyNumberFormat="0" applyFont="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35" borderId="0" applyNumberFormat="0" applyBorder="0" applyAlignment="0" applyProtection="0"/>
    <xf numFmtId="0" fontId="1" fillId="2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8"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7" borderId="29" applyNumberFormat="0" applyFont="0" applyAlignment="0" applyProtection="0"/>
    <xf numFmtId="0" fontId="1" fillId="35" borderId="0" applyNumberFormat="0" applyBorder="0" applyAlignment="0" applyProtection="0"/>
    <xf numFmtId="0" fontId="1" fillId="35"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35" borderId="0" applyNumberFormat="0" applyBorder="0" applyAlignment="0" applyProtection="0"/>
    <xf numFmtId="0" fontId="1" fillId="2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7" borderId="29" applyNumberFormat="0" applyFont="0" applyAlignment="0" applyProtection="0"/>
    <xf numFmtId="0" fontId="1" fillId="35" borderId="0" applyNumberFormat="0" applyBorder="0" applyAlignment="0" applyProtection="0"/>
    <xf numFmtId="0" fontId="1" fillId="35"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35" borderId="0" applyNumberFormat="0" applyBorder="0" applyAlignment="0" applyProtection="0"/>
    <xf numFmtId="0" fontId="1" fillId="2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7" borderId="29" applyNumberFormat="0" applyFont="0" applyAlignment="0" applyProtection="0"/>
    <xf numFmtId="0" fontId="1" fillId="35" borderId="0" applyNumberFormat="0" applyBorder="0" applyAlignment="0" applyProtection="0"/>
    <xf numFmtId="0" fontId="1" fillId="35"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7" borderId="29" applyNumberFormat="0" applyFont="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9"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7" borderId="29" applyNumberFormat="0" applyFont="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8"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5"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72" fillId="47"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72" fillId="47" borderId="0" applyNumberFormat="0" applyBorder="0" applyAlignment="0" applyProtection="0"/>
    <xf numFmtId="0" fontId="1" fillId="35" borderId="0" applyNumberFormat="0" applyBorder="0" applyAlignment="0" applyProtection="0"/>
    <xf numFmtId="0" fontId="72" fillId="47" borderId="0" applyNumberFormat="0" applyBorder="0" applyAlignment="0" applyProtection="0"/>
    <xf numFmtId="0" fontId="1" fillId="17" borderId="29" applyNumberFormat="0" applyFont="0" applyAlignment="0" applyProtection="0"/>
    <xf numFmtId="0" fontId="72" fillId="48" borderId="0" applyNumberFormat="0" applyBorder="0" applyAlignment="0" applyProtection="0"/>
    <xf numFmtId="0" fontId="72" fillId="4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24"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39" borderId="0" applyNumberFormat="0" applyBorder="0" applyAlignment="0" applyProtection="0"/>
    <xf numFmtId="9"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44"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43"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71" borderId="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2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7" borderId="29" applyNumberFormat="0" applyFont="0" applyAlignment="0" applyProtection="0"/>
    <xf numFmtId="0" fontId="1" fillId="39" borderId="0" applyNumberFormat="0" applyBorder="0" applyAlignment="0" applyProtection="0"/>
    <xf numFmtId="9"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37" fontId="34" fillId="0" borderId="0" applyNumberFormat="0" applyFont="0" applyAlignment="0">
      <alignment horizontal="right"/>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72" fillId="0" borderId="0"/>
    <xf numFmtId="0" fontId="72"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72" fillId="0" borderId="0"/>
    <xf numFmtId="0" fontId="72"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72" fillId="0" borderId="0"/>
    <xf numFmtId="0" fontId="72"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72" fillId="0" borderId="0"/>
    <xf numFmtId="0" fontId="72"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72" fillId="0" borderId="0"/>
    <xf numFmtId="0" fontId="72" fillId="0" borderId="0"/>
    <xf numFmtId="0" fontId="72"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2" fillId="0" borderId="0"/>
    <xf numFmtId="0" fontId="1" fillId="0" borderId="0"/>
    <xf numFmtId="0" fontId="1" fillId="0" borderId="0"/>
    <xf numFmtId="0" fontId="1" fillId="0" borderId="0"/>
    <xf numFmtId="0" fontId="1" fillId="0" borderId="0"/>
    <xf numFmtId="0" fontId="72" fillId="0" borderId="0"/>
    <xf numFmtId="0" fontId="1"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72"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72"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72"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72"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0" fontId="1" fillId="17" borderId="29" applyNumberFormat="0" applyFont="0" applyAlignment="0" applyProtection="0"/>
    <xf numFmtId="43" fontId="1" fillId="0" borderId="0" applyFont="0" applyFill="0" applyBorder="0" applyAlignment="0" applyProtection="0"/>
    <xf numFmtId="0" fontId="72" fillId="0" borderId="0"/>
    <xf numFmtId="0" fontId="72" fillId="0" borderId="0"/>
    <xf numFmtId="0" fontId="72" fillId="0" borderId="0"/>
    <xf numFmtId="43"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0" fontId="72" fillId="0" borderId="0"/>
    <xf numFmtId="0" fontId="72" fillId="0" borderId="0"/>
    <xf numFmtId="9" fontId="1" fillId="0" borderId="0" applyFont="0" applyFill="0" applyBorder="0" applyAlignment="0" applyProtection="0"/>
    <xf numFmtId="0" fontId="72" fillId="0" borderId="0"/>
    <xf numFmtId="0" fontId="72" fillId="0" borderId="0"/>
    <xf numFmtId="0" fontId="1" fillId="17" borderId="29" applyNumberFormat="0" applyFont="0" applyAlignment="0" applyProtection="0"/>
    <xf numFmtId="0" fontId="72" fillId="0" borderId="0"/>
    <xf numFmtId="0" fontId="1" fillId="20" borderId="0" applyNumberFormat="0" applyBorder="0" applyAlignment="0" applyProtection="0"/>
    <xf numFmtId="0" fontId="72" fillId="0" borderId="0"/>
    <xf numFmtId="0" fontId="1" fillId="24" borderId="0" applyNumberFormat="0" applyBorder="0" applyAlignment="0" applyProtection="0"/>
    <xf numFmtId="0" fontId="72" fillId="0" borderId="0"/>
    <xf numFmtId="0" fontId="1" fillId="28" borderId="0" applyNumberFormat="0" applyBorder="0" applyAlignment="0" applyProtection="0"/>
    <xf numFmtId="0" fontId="72" fillId="0" borderId="0"/>
    <xf numFmtId="0" fontId="1" fillId="32" borderId="0" applyNumberFormat="0" applyBorder="0" applyAlignment="0" applyProtection="0"/>
    <xf numFmtId="0" fontId="72" fillId="0" borderId="0"/>
    <xf numFmtId="0" fontId="1" fillId="36" borderId="0" applyNumberFormat="0" applyBorder="0" applyAlignment="0" applyProtection="0"/>
    <xf numFmtId="0" fontId="1" fillId="39" borderId="0" applyNumberFormat="0" applyBorder="0" applyAlignment="0" applyProtection="0"/>
    <xf numFmtId="0" fontId="72" fillId="0" borderId="0"/>
    <xf numFmtId="0" fontId="1" fillId="40" borderId="0" applyNumberFormat="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1" fillId="20" borderId="0" applyNumberFormat="0" applyBorder="0" applyAlignment="0" applyProtection="0"/>
    <xf numFmtId="0" fontId="72" fillId="0" borderId="0"/>
    <xf numFmtId="0" fontId="1" fillId="24" borderId="0" applyNumberFormat="0" applyBorder="0" applyAlignment="0" applyProtection="0"/>
    <xf numFmtId="0" fontId="1" fillId="28" borderId="0" applyNumberFormat="0" applyBorder="0" applyAlignment="0" applyProtection="0"/>
    <xf numFmtId="0" fontId="72" fillId="0" borderId="0"/>
    <xf numFmtId="0" fontId="1" fillId="32" borderId="0" applyNumberFormat="0" applyBorder="0" applyAlignment="0" applyProtection="0"/>
    <xf numFmtId="0" fontId="1" fillId="36" borderId="0" applyNumberFormat="0" applyBorder="0" applyAlignment="0" applyProtection="0"/>
    <xf numFmtId="0" fontId="72" fillId="0" borderId="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0" fontId="72" fillId="0" borderId="0"/>
    <xf numFmtId="0" fontId="1" fillId="39" borderId="0" applyNumberFormat="0" applyBorder="0" applyAlignment="0" applyProtection="0"/>
    <xf numFmtId="0" fontId="1" fillId="20" borderId="0" applyNumberFormat="0" applyBorder="0" applyAlignment="0" applyProtection="0"/>
    <xf numFmtId="0" fontId="72" fillId="0" borderId="0"/>
    <xf numFmtId="0" fontId="1" fillId="24" borderId="0" applyNumberFormat="0" applyBorder="0" applyAlignment="0" applyProtection="0"/>
    <xf numFmtId="0" fontId="1" fillId="28" borderId="0" applyNumberFormat="0" applyBorder="0" applyAlignment="0" applyProtection="0"/>
    <xf numFmtId="0" fontId="72" fillId="0" borderId="0"/>
    <xf numFmtId="0" fontId="1" fillId="32" borderId="0" applyNumberFormat="0" applyBorder="0" applyAlignment="0" applyProtection="0"/>
    <xf numFmtId="0" fontId="1" fillId="36" borderId="0" applyNumberFormat="0" applyBorder="0" applyAlignment="0" applyProtection="0"/>
    <xf numFmtId="0" fontId="72" fillId="0" borderId="0"/>
    <xf numFmtId="0" fontId="72" fillId="0" borderId="0"/>
    <xf numFmtId="0" fontId="72" fillId="0" borderId="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44"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9" fontId="1" fillId="0" borderId="0" applyFont="0" applyFill="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37" fontId="16"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43" fontId="1" fillId="0" borderId="0" applyFont="0" applyFill="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72" fillId="0" borderId="0"/>
    <xf numFmtId="0" fontId="1" fillId="17" borderId="2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17" borderId="29" applyNumberFormat="0" applyFont="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72" fillId="0" borderId="0"/>
    <xf numFmtId="0" fontId="72" fillId="0" borderId="0"/>
    <xf numFmtId="0" fontId="72" fillId="0" borderId="0"/>
    <xf numFmtId="0" fontId="1"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34" fillId="71"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1" fillId="17" borderId="29" applyNumberFormat="0" applyFont="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0" fontId="72" fillId="0" borderId="0"/>
    <xf numFmtId="0" fontId="72" fillId="0" borderId="0"/>
    <xf numFmtId="0" fontId="1" fillId="39" borderId="0" applyNumberFormat="0" applyBorder="0" applyAlignment="0" applyProtection="0"/>
    <xf numFmtId="0" fontId="1" fillId="20" borderId="0" applyNumberFormat="0" applyBorder="0" applyAlignment="0" applyProtection="0"/>
    <xf numFmtId="0" fontId="72" fillId="0" borderId="0"/>
    <xf numFmtId="0" fontId="1" fillId="24" borderId="0" applyNumberFormat="0" applyBorder="0" applyAlignment="0" applyProtection="0"/>
    <xf numFmtId="0" fontId="1" fillId="28" borderId="0" applyNumberFormat="0" applyBorder="0" applyAlignment="0" applyProtection="0"/>
    <xf numFmtId="0" fontId="72" fillId="0" borderId="0"/>
    <xf numFmtId="0" fontId="1" fillId="32" borderId="0" applyNumberFormat="0" applyBorder="0" applyAlignment="0" applyProtection="0"/>
    <xf numFmtId="0" fontId="1" fillId="36" borderId="0" applyNumberFormat="0" applyBorder="0" applyAlignment="0" applyProtection="0"/>
    <xf numFmtId="0" fontId="72" fillId="0" borderId="0"/>
    <xf numFmtId="0" fontId="72" fillId="0" borderId="0"/>
    <xf numFmtId="0" fontId="72" fillId="0" borderId="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44"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9" fontId="1" fillId="0" borderId="0" applyFont="0" applyFill="0" applyBorder="0" applyAlignment="0" applyProtection="0"/>
    <xf numFmtId="43" fontId="1" fillId="0" borderId="0" applyFont="0" applyFill="0" applyBorder="0" applyAlignment="0" applyProtection="0"/>
    <xf numFmtId="0" fontId="72" fillId="0" borderId="0"/>
    <xf numFmtId="0" fontId="1" fillId="39" borderId="0" applyNumberFormat="0" applyBorder="0" applyAlignment="0" applyProtection="0"/>
    <xf numFmtId="0" fontId="72" fillId="0" borderId="0"/>
    <xf numFmtId="0" fontId="1" fillId="20" borderId="0" applyNumberFormat="0" applyBorder="0" applyAlignment="0" applyProtection="0"/>
    <xf numFmtId="0" fontId="1" fillId="24" borderId="0" applyNumberFormat="0" applyBorder="0" applyAlignment="0" applyProtection="0"/>
    <xf numFmtId="0" fontId="72" fillId="0" borderId="0"/>
    <xf numFmtId="0" fontId="1" fillId="28" borderId="0" applyNumberFormat="0" applyBorder="0" applyAlignment="0" applyProtection="0"/>
    <xf numFmtId="0" fontId="1" fillId="32" borderId="0" applyNumberFormat="0" applyBorder="0" applyAlignment="0" applyProtection="0"/>
    <xf numFmtId="0" fontId="72" fillId="0" borderId="0"/>
    <xf numFmtId="0" fontId="1" fillId="36" borderId="0" applyNumberFormat="0" applyBorder="0" applyAlignment="0" applyProtection="0"/>
    <xf numFmtId="0" fontId="1" fillId="40" borderId="0" applyNumberFormat="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3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17" borderId="29" applyNumberFormat="0" applyFont="0" applyAlignment="0" applyProtection="0"/>
    <xf numFmtId="0" fontId="72" fillId="0" borderId="0"/>
    <xf numFmtId="9" fontId="1" fillId="0" borderId="0" applyFont="0" applyFill="0" applyBorder="0" applyAlignment="0" applyProtection="0"/>
    <xf numFmtId="9" fontId="1" fillId="0" borderId="0" applyFont="0" applyFill="0" applyBorder="0" applyAlignment="0" applyProtection="0"/>
    <xf numFmtId="0" fontId="72" fillId="0" borderId="0"/>
    <xf numFmtId="9"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20" borderId="0" applyNumberFormat="0" applyBorder="0" applyAlignment="0" applyProtection="0"/>
    <xf numFmtId="0" fontId="1" fillId="24" borderId="0" applyNumberFormat="0" applyBorder="0" applyAlignment="0" applyProtection="0"/>
    <xf numFmtId="0" fontId="72" fillId="0" borderId="0"/>
    <xf numFmtId="0" fontId="1" fillId="28" borderId="0" applyNumberFormat="0" applyBorder="0" applyAlignment="0" applyProtection="0"/>
    <xf numFmtId="0" fontId="1" fillId="32" borderId="0" applyNumberFormat="0" applyBorder="0" applyAlignment="0" applyProtection="0"/>
    <xf numFmtId="0" fontId="72" fillId="0" borderId="0"/>
    <xf numFmtId="0" fontId="1" fillId="36" borderId="0" applyNumberFormat="0" applyBorder="0" applyAlignment="0" applyProtection="0"/>
    <xf numFmtId="0" fontId="1" fillId="40" borderId="0" applyNumberFormat="0" applyBorder="0" applyAlignment="0" applyProtection="0"/>
    <xf numFmtId="0" fontId="72" fillId="0" borderId="0"/>
    <xf numFmtId="43" fontId="1" fillId="0" borderId="0" applyFont="0" applyFill="0" applyBorder="0" applyAlignment="0" applyProtection="0"/>
    <xf numFmtId="43"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74" fillId="71" borderId="14">
      <alignment horizontal="right" vertical="center"/>
    </xf>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39"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37" fontId="34" fillId="0" borderId="0" applyNumberFormat="0" applyFill="0" applyBorder="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6" fillId="0" borderId="0" applyFont="0" applyFill="0" applyBorder="0" applyAlignment="0" applyProtection="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xf numFmtId="0" fontId="1" fillId="0" borderId="0"/>
    <xf numFmtId="0" fontId="1" fillId="0" borderId="0"/>
    <xf numFmtId="0" fontId="1" fillId="0" borderId="0"/>
    <xf numFmtId="0" fontId="1" fillId="0" borderId="0"/>
    <xf numFmtId="0" fontId="1" fillId="0" borderId="0"/>
    <xf numFmtId="0" fontId="1" fillId="0" borderId="0"/>
    <xf numFmtId="37" fontId="34" fillId="71"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6" fillId="0" borderId="0" applyNumberFormat="0" applyFill="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37" fontId="223"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6" fillId="0" borderId="0" applyNumberFormat="0" applyFill="0" applyBorder="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37" fontId="223"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37" fontId="1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39"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37" fontId="2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39"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37" fontId="34" fillId="0" borderId="0" applyNumberFormat="0" applyFont="0" applyAlignment="0">
      <alignment horizontal="right"/>
    </xf>
    <xf numFmtId="0" fontId="1" fillId="0" borderId="0"/>
    <xf numFmtId="0" fontId="1" fillId="0" borderId="0"/>
    <xf numFmtId="0" fontId="1" fillId="0" borderId="0"/>
    <xf numFmtId="0" fontId="1" fillId="0" borderId="0"/>
    <xf numFmtId="0" fontId="1" fillId="0" borderId="0"/>
    <xf numFmtId="0" fontId="16" fillId="0" borderId="0" applyNumberFormat="0" applyFill="0" applyBorder="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6" fillId="0" borderId="0" applyFont="0" applyFill="0" applyBorder="0" applyAlignment="0" applyProtection="0"/>
    <xf numFmtId="0" fontId="1" fillId="0" borderId="0"/>
    <xf numFmtId="0" fontId="1" fillId="0" borderId="0"/>
    <xf numFmtId="9" fontId="16"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37" fontId="34" fillId="0" borderId="0" applyNumberFormat="0" applyFill="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37" fontId="174" fillId="71" borderId="14">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6" fillId="0" borderId="0" applyFont="0" applyFill="0" applyBorder="0" applyAlignment="0" applyProtection="0"/>
    <xf numFmtId="0" fontId="1" fillId="0" borderId="0"/>
    <xf numFmtId="0" fontId="1" fillId="0" borderId="0"/>
    <xf numFmtId="0" fontId="1" fillId="0" borderId="0"/>
    <xf numFmtId="37"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34" fillId="0" borderId="0" applyNumberFormat="0" applyFill="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6" fillId="0" borderId="0">
      <alignment horizontal="right"/>
    </xf>
    <xf numFmtId="0" fontId="1" fillId="0" borderId="0"/>
    <xf numFmtId="37" fontId="34" fillId="0" borderId="0" applyNumberFormat="0" applyFont="0" applyAlignment="0">
      <alignment horizontal="right"/>
    </xf>
    <xf numFmtId="0" fontId="1" fillId="0" borderId="0"/>
    <xf numFmtId="0" fontId="1" fillId="0" borderId="0"/>
    <xf numFmtId="0" fontId="1" fillId="0" borderId="0"/>
    <xf numFmtId="37" fontId="174" fillId="71" borderId="14">
      <alignment horizontal="right" vertical="center"/>
    </xf>
    <xf numFmtId="0" fontId="1" fillId="0" borderId="0"/>
    <xf numFmtId="0" fontId="1" fillId="0" borderId="0"/>
    <xf numFmtId="0" fontId="34" fillId="71" borderId="0"/>
    <xf numFmtId="37" fontId="34" fillId="0" borderId="0" applyNumberFormat="0" applyFont="0" applyAlignment="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37"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74" fillId="71" borderId="14">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applyFont="0" applyFill="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39"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39"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37" fontId="34" fillId="0" borderId="0" applyNumberFormat="0" applyFont="0" applyAlignment="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37" fontId="174" fillId="71" borderId="14">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6" fillId="0" borderId="0" applyNumberFormat="0" applyFill="0" applyBorder="0"/>
    <xf numFmtId="0" fontId="1" fillId="0" borderId="0"/>
    <xf numFmtId="0" fontId="1" fillId="0" borderId="0"/>
    <xf numFmtId="0" fontId="1" fillId="0" borderId="0"/>
    <xf numFmtId="0" fontId="1" fillId="17" borderId="29" applyNumberFormat="0" applyFont="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39"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37" fontId="34" fillId="0" borderId="0" applyNumberFormat="0" applyFont="0" applyAlignment="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37" fontId="174" fillId="71" borderId="14">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39"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37" fontId="34" fillId="0" borderId="0" applyNumberFormat="0" applyFill="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39"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37" fontId="1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37"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36" borderId="0" applyNumberFormat="0" applyBorder="0" applyAlignment="0" applyProtection="0"/>
    <xf numFmtId="0" fontId="1" fillId="0" borderId="0"/>
    <xf numFmtId="0" fontId="1" fillId="0" borderId="0"/>
    <xf numFmtId="0" fontId="1" fillId="39"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37" fontId="34" fillId="0" borderId="0" applyNumberFormat="0" applyFont="0" applyAlignment="0">
      <alignment horizontal="right"/>
    </xf>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39"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37" fontId="34" fillId="0" borderId="0" applyNumberFormat="0" applyFill="0" applyBorder="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37" fontId="34" fillId="71"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24"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0" borderId="0"/>
    <xf numFmtId="0" fontId="1" fillId="32"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40"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28"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0" borderId="0"/>
    <xf numFmtId="0" fontId="1" fillId="36" borderId="0" applyNumberFormat="0" applyBorder="0" applyAlignment="0" applyProtection="0"/>
    <xf numFmtId="0" fontId="1" fillId="40"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7" borderId="29"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37" fontId="34" fillId="0" borderId="0" applyNumberFormat="0" applyFill="0" applyBorder="0"/>
    <xf numFmtId="0" fontId="1" fillId="0" borderId="0"/>
    <xf numFmtId="0" fontId="1" fillId="0" borderId="0"/>
    <xf numFmtId="0" fontId="1" fillId="0" borderId="0"/>
    <xf numFmtId="0" fontId="1" fillId="17" borderId="29"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72" fillId="0" borderId="0"/>
    <xf numFmtId="0" fontId="1" fillId="0" borderId="0"/>
    <xf numFmtId="0" fontId="1" fillId="0" borderId="0"/>
    <xf numFmtId="0" fontId="1" fillId="0" borderId="0"/>
    <xf numFmtId="0" fontId="72" fillId="0" borderId="0"/>
    <xf numFmtId="0" fontId="16" fillId="0" borderId="0"/>
    <xf numFmtId="0" fontId="72"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68" fillId="0" borderId="0" applyNumberFormat="0" applyFill="0" applyBorder="0" applyAlignment="0" applyProtection="0"/>
    <xf numFmtId="0" fontId="16" fillId="0" borderId="0" applyNumberFormat="0" applyFill="0" applyBorder="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6" fillId="0" borderId="0"/>
    <xf numFmtId="0" fontId="72" fillId="0" borderId="0"/>
    <xf numFmtId="0" fontId="1" fillId="0" borderId="0"/>
    <xf numFmtId="0" fontId="1" fillId="0" borderId="0"/>
    <xf numFmtId="0" fontId="1" fillId="0" borderId="0"/>
    <xf numFmtId="0" fontId="16" fillId="0" borderId="0"/>
    <xf numFmtId="0" fontId="16" fillId="0" borderId="0"/>
    <xf numFmtId="0" fontId="92"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43" fontId="16" fillId="0" borderId="0" applyFont="0" applyFill="0" applyBorder="0" applyAlignment="0" applyProtection="0"/>
    <xf numFmtId="0" fontId="16" fillId="0" borderId="0">
      <alignment horizontal="right"/>
    </xf>
    <xf numFmtId="0" fontId="201" fillId="0" borderId="0" applyFont="0" applyFill="0" applyBorder="0" applyProtection="0">
      <alignment horizontal="right"/>
    </xf>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6" fillId="0" borderId="0"/>
    <xf numFmtId="37" fontId="34" fillId="0" borderId="0" applyNumberFormat="0" applyFill="0" applyBorder="0"/>
    <xf numFmtId="0" fontId="1" fillId="0" borderId="0"/>
    <xf numFmtId="0" fontId="1" fillId="0" borderId="0"/>
    <xf numFmtId="0" fontId="1" fillId="0" borderId="0"/>
    <xf numFmtId="0" fontId="72" fillId="0" borderId="0"/>
    <xf numFmtId="0" fontId="201" fillId="0" borderId="0" applyFont="0" applyFill="0" applyBorder="0" applyProtection="0">
      <alignment horizontal="right"/>
    </xf>
    <xf numFmtId="0" fontId="1" fillId="0" borderId="0"/>
    <xf numFmtId="0" fontId="1" fillId="0" borderId="0"/>
    <xf numFmtId="0" fontId="1" fillId="0" borderId="0"/>
    <xf numFmtId="0" fontId="72" fillId="0" borderId="0"/>
    <xf numFmtId="0" fontId="16" fillId="0" borderId="0" applyNumberFormat="0" applyFill="0" applyBorder="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67" fillId="0" borderId="0" applyNumberFormat="0" applyFill="0" applyBorder="0" applyAlignment="0" applyProtection="0"/>
    <xf numFmtId="0" fontId="34" fillId="71" borderId="0"/>
    <xf numFmtId="0" fontId="72"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6" fillId="0" borderId="0"/>
    <xf numFmtId="0" fontId="1" fillId="0" borderId="0"/>
    <xf numFmtId="0" fontId="1" fillId="0" borderId="0"/>
    <xf numFmtId="0" fontId="16" fillId="0" borderId="0"/>
    <xf numFmtId="0" fontId="72" fillId="0" borderId="0"/>
    <xf numFmtId="0" fontId="1" fillId="0" borderId="0"/>
    <xf numFmtId="0" fontId="1" fillId="0" borderId="0"/>
    <xf numFmtId="0" fontId="1" fillId="0" borderId="0"/>
    <xf numFmtId="0" fontId="16" fillId="0" borderId="0"/>
    <xf numFmtId="0" fontId="67" fillId="0" borderId="0" applyNumberFormat="0" applyFill="0" applyBorder="0" applyAlignment="0" applyProtection="0"/>
    <xf numFmtId="0" fontId="72"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34" fillId="71" borderId="0"/>
    <xf numFmtId="0" fontId="92" fillId="0" borderId="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68" fillId="0" borderId="0" applyNumberFormat="0" applyFill="0" applyBorder="0" applyAlignment="0" applyProtection="0"/>
    <xf numFmtId="0" fontId="34" fillId="71" borderId="0"/>
    <xf numFmtId="37" fontId="34" fillId="0" borderId="0" applyNumberFormat="0" applyFont="0" applyAlignment="0">
      <alignment horizontal="right"/>
    </xf>
    <xf numFmtId="0" fontId="1" fillId="0" borderId="0"/>
    <xf numFmtId="0" fontId="1" fillId="0" borderId="0"/>
    <xf numFmtId="0" fontId="1" fillId="0" borderId="0"/>
    <xf numFmtId="37" fontId="16" fillId="0" borderId="0" applyFont="0" applyFill="0" applyBorder="0" applyAlignment="0" applyProtection="0"/>
    <xf numFmtId="0" fontId="1" fillId="0" borderId="0"/>
    <xf numFmtId="0" fontId="1" fillId="0" borderId="0"/>
    <xf numFmtId="0" fontId="1" fillId="0" borderId="0"/>
    <xf numFmtId="0" fontId="16" fillId="0" borderId="0" applyNumberFormat="0" applyFill="0" applyBorder="0"/>
    <xf numFmtId="0" fontId="16" fillId="0" borderId="0"/>
    <xf numFmtId="0" fontId="1" fillId="0" borderId="0"/>
    <xf numFmtId="0" fontId="1" fillId="0" borderId="0"/>
    <xf numFmtId="0" fontId="1" fillId="0" borderId="0"/>
    <xf numFmtId="0" fontId="201" fillId="0" borderId="0" applyFont="0" applyFill="0" applyBorder="0" applyProtection="0">
      <alignment horizontal="right"/>
    </xf>
    <xf numFmtId="37" fontId="34" fillId="71" borderId="0"/>
    <xf numFmtId="0" fontId="1" fillId="0" borderId="0"/>
    <xf numFmtId="0" fontId="1" fillId="0" borderId="0"/>
    <xf numFmtId="0" fontId="1" fillId="0" borderId="0"/>
    <xf numFmtId="37" fontId="34" fillId="0" borderId="0" applyNumberFormat="0" applyFill="0" applyBorder="0"/>
    <xf numFmtId="0" fontId="34" fillId="71" borderId="0"/>
    <xf numFmtId="0" fontId="1" fillId="0" borderId="0"/>
    <xf numFmtId="0" fontId="1" fillId="0" borderId="0"/>
    <xf numFmtId="0" fontId="1" fillId="0" borderId="0"/>
    <xf numFmtId="0" fontId="16" fillId="0" borderId="0" applyNumberFormat="0" applyFill="0" applyBorder="0"/>
    <xf numFmtId="0" fontId="1" fillId="0" borderId="0"/>
    <xf numFmtId="0" fontId="34" fillId="71" borderId="0"/>
    <xf numFmtId="0" fontId="1" fillId="0" borderId="0"/>
    <xf numFmtId="0" fontId="16" fillId="0" borderId="0" applyNumberFormat="0" applyFill="0" applyBorder="0"/>
    <xf numFmtId="37" fontId="16" fillId="0" borderId="0" applyFont="0" applyFill="0" applyBorder="0" applyAlignment="0" applyProtection="0"/>
    <xf numFmtId="0" fontId="1" fillId="0" borderId="0"/>
    <xf numFmtId="0" fontId="1" fillId="0" borderId="0"/>
    <xf numFmtId="0" fontId="1" fillId="0" borderId="0"/>
    <xf numFmtId="37" fontId="174" fillId="71" borderId="14">
      <alignment horizontal="right" vertical="center"/>
    </xf>
    <xf numFmtId="37" fontId="34" fillId="0" borderId="0" applyNumberFormat="0" applyFont="0" applyAlignment="0">
      <alignment horizontal="right"/>
    </xf>
    <xf numFmtId="37" fontId="223" fillId="0" borderId="0" applyFont="0" applyFill="0" applyBorder="0" applyAlignment="0" applyProtection="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6" fillId="0" borderId="0">
      <alignment horizontal="right"/>
    </xf>
    <xf numFmtId="0" fontId="16" fillId="0" borderId="0">
      <alignment horizontal="right"/>
    </xf>
    <xf numFmtId="0" fontId="67" fillId="0" borderId="0" applyNumberFormat="0" applyFill="0" applyBorder="0" applyAlignment="0" applyProtection="0"/>
    <xf numFmtId="0" fontId="1" fillId="0" borderId="0"/>
    <xf numFmtId="0" fontId="1" fillId="0" borderId="0"/>
    <xf numFmtId="0" fontId="1" fillId="0" borderId="0"/>
    <xf numFmtId="0" fontId="68" fillId="0" borderId="0" applyNumberFormat="0" applyFill="0" applyBorder="0" applyAlignment="0" applyProtection="0"/>
    <xf numFmtId="0" fontId="1" fillId="0" borderId="0"/>
    <xf numFmtId="0" fontId="1" fillId="0" borderId="0"/>
    <xf numFmtId="0" fontId="1" fillId="0" borderId="0"/>
    <xf numFmtId="0" fontId="67" fillId="0" borderId="0" applyNumberFormat="0" applyFill="0" applyBorder="0" applyAlignment="0" applyProtection="0"/>
    <xf numFmtId="0" fontId="16" fillId="0" borderId="0"/>
    <xf numFmtId="0" fontId="16"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37" fontId="34" fillId="0" borderId="0" applyNumberFormat="0" applyFont="0" applyAlignment="0">
      <alignment horizontal="right"/>
    </xf>
    <xf numFmtId="0" fontId="16" fillId="0" borderId="0"/>
    <xf numFmtId="0" fontId="1" fillId="0" borderId="0"/>
    <xf numFmtId="0" fontId="1" fillId="0" borderId="0"/>
    <xf numFmtId="0" fontId="1" fillId="0" borderId="0"/>
    <xf numFmtId="0" fontId="72" fillId="0" borderId="0"/>
    <xf numFmtId="0" fontId="89" fillId="48" borderId="32" applyNumberFormat="0" applyAlignment="0" applyProtection="0"/>
    <xf numFmtId="0" fontId="1" fillId="0" borderId="0"/>
    <xf numFmtId="0" fontId="1" fillId="0" borderId="0"/>
    <xf numFmtId="0" fontId="1" fillId="0" borderId="0"/>
    <xf numFmtId="37" fontId="16" fillId="0" borderId="0" applyFont="0" applyFill="0" applyBorder="0" applyAlignment="0" applyProtection="0"/>
    <xf numFmtId="0" fontId="1" fillId="0" borderId="0"/>
    <xf numFmtId="0" fontId="1" fillId="0" borderId="0"/>
    <xf numFmtId="0" fontId="16" fillId="0" borderId="0"/>
    <xf numFmtId="0" fontId="1" fillId="0" borderId="0"/>
    <xf numFmtId="0" fontId="1" fillId="0" borderId="0"/>
    <xf numFmtId="0" fontId="16" fillId="0" borderId="0"/>
    <xf numFmtId="37" fontId="223" fillId="0" borderId="0" applyFont="0" applyFill="0" applyBorder="0" applyAlignment="0" applyProtection="0"/>
    <xf numFmtId="0" fontId="1" fillId="0" borderId="0"/>
    <xf numFmtId="0" fontId="1" fillId="0" borderId="0"/>
    <xf numFmtId="0" fontId="1" fillId="0" borderId="0"/>
    <xf numFmtId="0" fontId="16" fillId="0" borderId="0"/>
    <xf numFmtId="37" fontId="16" fillId="0" borderId="0" applyFont="0" applyFill="0" applyBorder="0" applyAlignment="0" applyProtection="0"/>
    <xf numFmtId="0" fontId="34" fillId="71"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6" fillId="0" borderId="0"/>
    <xf numFmtId="0" fontId="68" fillId="0" borderId="0" applyNumberFormat="0" applyFill="0" applyBorder="0" applyAlignment="0" applyProtection="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6" fillId="0" borderId="0" applyNumberFormat="0" applyFill="0" applyBorder="0"/>
    <xf numFmtId="0" fontId="34" fillId="71" borderId="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6" fillId="0" borderId="0"/>
    <xf numFmtId="0" fontId="67" fillId="0" borderId="0" applyNumberFormat="0" applyFill="0" applyBorder="0" applyAlignment="0" applyProtection="0"/>
    <xf numFmtId="0" fontId="1" fillId="0" borderId="0"/>
    <xf numFmtId="0" fontId="1" fillId="0" borderId="0"/>
    <xf numFmtId="0" fontId="1" fillId="0" borderId="0"/>
    <xf numFmtId="37" fontId="16" fillId="0" borderId="0" applyFont="0" applyFill="0" applyBorder="0" applyAlignment="0" applyProtection="0"/>
    <xf numFmtId="0" fontId="16" fillId="0" borderId="0"/>
    <xf numFmtId="0" fontId="1" fillId="0" borderId="0"/>
    <xf numFmtId="0" fontId="1" fillId="0" borderId="0"/>
    <xf numFmtId="0" fontId="1" fillId="0" borderId="0"/>
    <xf numFmtId="0" fontId="16" fillId="0" borderId="0"/>
    <xf numFmtId="37" fontId="223" fillId="0" borderId="0" applyFont="0" applyFill="0" applyBorder="0" applyAlignment="0" applyProtection="0"/>
    <xf numFmtId="0" fontId="1" fillId="0" borderId="0"/>
    <xf numFmtId="0" fontId="1" fillId="0" borderId="0"/>
    <xf numFmtId="0" fontId="1" fillId="0" borderId="0"/>
    <xf numFmtId="0" fontId="16" fillId="0" borderId="0"/>
    <xf numFmtId="0" fontId="1" fillId="0" borderId="0"/>
    <xf numFmtId="0" fontId="16" fillId="0" borderId="0"/>
    <xf numFmtId="0" fontId="1" fillId="0" borderId="0"/>
    <xf numFmtId="0" fontId="201" fillId="0" borderId="0" applyFont="0" applyFill="0" applyBorder="0" applyProtection="0">
      <alignment horizontal="right"/>
    </xf>
    <xf numFmtId="0" fontId="72" fillId="0" borderId="0"/>
    <xf numFmtId="37" fontId="223" fillId="0" borderId="0" applyFont="0" applyFill="0" applyBorder="0" applyAlignment="0" applyProtection="0"/>
    <xf numFmtId="0" fontId="1" fillId="0" borderId="0"/>
    <xf numFmtId="0" fontId="1" fillId="0" borderId="0"/>
    <xf numFmtId="0" fontId="1" fillId="0" borderId="0"/>
    <xf numFmtId="37" fontId="16" fillId="0" borderId="0" applyFont="0" applyFill="0" applyBorder="0" applyAlignment="0" applyProtection="0"/>
    <xf numFmtId="0" fontId="1" fillId="0" borderId="0"/>
    <xf numFmtId="0" fontId="1" fillId="0" borderId="0"/>
    <xf numFmtId="0" fontId="1" fillId="0" borderId="0"/>
    <xf numFmtId="0" fontId="72" fillId="0" borderId="0"/>
    <xf numFmtId="0" fontId="16" fillId="0" borderId="0" applyNumberFormat="0" applyFill="0" applyBorder="0"/>
    <xf numFmtId="37" fontId="34" fillId="0" borderId="0" applyNumberFormat="0" applyFont="0" applyAlignment="0">
      <alignment horizontal="right"/>
    </xf>
    <xf numFmtId="0" fontId="1" fillId="0" borderId="0"/>
    <xf numFmtId="0" fontId="1" fillId="0" borderId="0"/>
    <xf numFmtId="0" fontId="1" fillId="0" borderId="0"/>
    <xf numFmtId="37" fontId="223" fillId="0" borderId="0" applyFont="0" applyFill="0" applyBorder="0" applyAlignment="0" applyProtection="0"/>
    <xf numFmtId="0" fontId="1" fillId="0" borderId="0"/>
    <xf numFmtId="0" fontId="1" fillId="0" borderId="0"/>
    <xf numFmtId="0" fontId="1" fillId="0" borderId="0"/>
    <xf numFmtId="0" fontId="16" fillId="0" borderId="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201" fillId="0" borderId="0" applyFont="0" applyFill="0" applyBorder="0" applyProtection="0">
      <alignment horizontal="right"/>
    </xf>
    <xf numFmtId="0" fontId="1" fillId="0" borderId="0"/>
    <xf numFmtId="0" fontId="1" fillId="0" borderId="0"/>
    <xf numFmtId="0" fontId="1" fillId="0" borderId="0"/>
    <xf numFmtId="0" fontId="92" fillId="0" borderId="0"/>
    <xf numFmtId="0" fontId="72" fillId="0" borderId="0"/>
    <xf numFmtId="0" fontId="1" fillId="0" borderId="0"/>
    <xf numFmtId="0" fontId="1" fillId="0" borderId="0"/>
    <xf numFmtId="0" fontId="1" fillId="0" borderId="0"/>
    <xf numFmtId="0" fontId="34" fillId="71" borderId="0"/>
    <xf numFmtId="0" fontId="16" fillId="0" borderId="0"/>
    <xf numFmtId="0" fontId="1" fillId="0" borderId="0"/>
    <xf numFmtId="0" fontId="1" fillId="0" borderId="0"/>
    <xf numFmtId="0" fontId="1" fillId="0" borderId="0"/>
    <xf numFmtId="0" fontId="201" fillId="0" borderId="0" applyFont="0" applyFill="0" applyBorder="0" applyProtection="0">
      <alignment horizontal="right"/>
    </xf>
    <xf numFmtId="0" fontId="1" fillId="0" borderId="0"/>
    <xf numFmtId="0" fontId="1" fillId="0" borderId="0"/>
    <xf numFmtId="0" fontId="16" fillId="0" borderId="0" applyNumberFormat="0" applyFill="0" applyBorder="0"/>
    <xf numFmtId="0" fontId="1" fillId="0" borderId="0"/>
    <xf numFmtId="0" fontId="34" fillId="71" borderId="0"/>
    <xf numFmtId="0" fontId="16" fillId="0" borderId="0"/>
    <xf numFmtId="0" fontId="1" fillId="0" borderId="0"/>
    <xf numFmtId="0" fontId="1" fillId="0" borderId="0"/>
    <xf numFmtId="0" fontId="1" fillId="0" borderId="0"/>
    <xf numFmtId="0" fontId="68" fillId="0" borderId="0" applyNumberFormat="0" applyFill="0" applyBorder="0" applyAlignment="0" applyProtection="0"/>
    <xf numFmtId="37" fontId="174" fillId="71" borderId="14">
      <alignment horizontal="right" vertical="center"/>
    </xf>
    <xf numFmtId="44" fontId="16" fillId="0" borderId="0" applyFont="0" applyFill="0" applyBorder="0" applyAlignment="0" applyProtection="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44" fontId="16" fillId="0" borderId="0" applyFont="0" applyFill="0" applyBorder="0" applyAlignment="0" applyProtection="0"/>
    <xf numFmtId="0" fontId="34" fillId="71" borderId="0"/>
    <xf numFmtId="0" fontId="34" fillId="71" borderId="0"/>
    <xf numFmtId="0" fontId="1" fillId="0" borderId="0"/>
    <xf numFmtId="0" fontId="1" fillId="0" borderId="0"/>
    <xf numFmtId="0" fontId="1" fillId="0" borderId="0"/>
    <xf numFmtId="37" fontId="174" fillId="71" borderId="14">
      <alignment horizontal="right" vertical="center"/>
    </xf>
    <xf numFmtId="0" fontId="1" fillId="0" borderId="0"/>
    <xf numFmtId="0" fontId="1" fillId="0" borderId="0"/>
    <xf numFmtId="0" fontId="1" fillId="0" borderId="0"/>
    <xf numFmtId="0" fontId="34" fillId="71" borderId="0"/>
    <xf numFmtId="37" fontId="223" fillId="0" borderId="0" applyFont="0" applyFill="0" applyBorder="0" applyAlignment="0" applyProtection="0"/>
    <xf numFmtId="0" fontId="1" fillId="0" borderId="0"/>
    <xf numFmtId="0" fontId="1" fillId="0" borderId="0"/>
    <xf numFmtId="0" fontId="1" fillId="0" borderId="0"/>
    <xf numFmtId="0" fontId="16" fillId="0" borderId="0">
      <alignment horizontal="right"/>
    </xf>
    <xf numFmtId="0" fontId="16" fillId="0" borderId="0"/>
    <xf numFmtId="0" fontId="1" fillId="0" borderId="0"/>
    <xf numFmtId="0" fontId="1" fillId="0" borderId="0"/>
    <xf numFmtId="0" fontId="1" fillId="0" borderId="0"/>
    <xf numFmtId="0" fontId="16" fillId="0" borderId="0"/>
    <xf numFmtId="0" fontId="16" fillId="0" borderId="0" applyNumberFormat="0" applyFill="0" applyBorder="0"/>
    <xf numFmtId="0" fontId="1" fillId="0" borderId="0"/>
    <xf numFmtId="0" fontId="1" fillId="0" borderId="0"/>
    <xf numFmtId="0" fontId="1" fillId="0" borderId="0"/>
    <xf numFmtId="0" fontId="34" fillId="71" borderId="0"/>
    <xf numFmtId="0" fontId="1" fillId="0" borderId="0"/>
    <xf numFmtId="0" fontId="1" fillId="0" borderId="0"/>
    <xf numFmtId="0" fontId="89" fillId="48" borderId="32" applyNumberFormat="0" applyAlignment="0" applyProtection="0"/>
    <xf numFmtId="37" fontId="34" fillId="0" borderId="0" applyNumberFormat="0" applyFont="0" applyAlignment="0">
      <alignment horizontal="right"/>
    </xf>
    <xf numFmtId="0" fontId="16" fillId="0" borderId="0"/>
    <xf numFmtId="0" fontId="1" fillId="0" borderId="0"/>
    <xf numFmtId="0" fontId="1" fillId="0" borderId="0"/>
    <xf numFmtId="0" fontId="1" fillId="0" borderId="0"/>
    <xf numFmtId="37" fontId="34" fillId="0" borderId="0" applyNumberFormat="0" applyFill="0" applyBorder="0"/>
    <xf numFmtId="0" fontId="72" fillId="0" borderId="0"/>
    <xf numFmtId="37" fontId="34" fillId="71"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72" fillId="0" borderId="0"/>
    <xf numFmtId="0" fontId="16" fillId="0" borderId="0" applyNumberFormat="0" applyFill="0" applyBorder="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37" fontId="16" fillId="0" borderId="0" applyFont="0" applyFill="0" applyBorder="0" applyAlignment="0" applyProtection="0"/>
    <xf numFmtId="37" fontId="34" fillId="0" borderId="0" applyNumberFormat="0" applyFill="0" applyBorder="0"/>
    <xf numFmtId="0" fontId="1" fillId="0" borderId="0"/>
    <xf numFmtId="0" fontId="1" fillId="0" borderId="0"/>
    <xf numFmtId="0" fontId="1" fillId="0" borderId="0"/>
    <xf numFmtId="0" fontId="201" fillId="0" borderId="0" applyFont="0" applyFill="0" applyBorder="0" applyProtection="0">
      <alignment horizontal="right"/>
    </xf>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6" fillId="0" borderId="0"/>
    <xf numFmtId="0" fontId="1" fillId="0" borderId="0"/>
    <xf numFmtId="0" fontId="16" fillId="0" borderId="0">
      <alignment horizontal="right"/>
    </xf>
    <xf numFmtId="0" fontId="1" fillId="0" borderId="0"/>
    <xf numFmtId="0" fontId="1" fillId="0" borderId="0"/>
    <xf numFmtId="0" fontId="1" fillId="0" borderId="0"/>
    <xf numFmtId="0" fontId="16" fillId="0" borderId="0"/>
    <xf numFmtId="0" fontId="16" fillId="0" borderId="0"/>
    <xf numFmtId="0" fontId="16" fillId="0" borderId="0"/>
    <xf numFmtId="0" fontId="1" fillId="0" borderId="0"/>
    <xf numFmtId="0" fontId="1" fillId="0" borderId="0"/>
    <xf numFmtId="0" fontId="1" fillId="0" borderId="0"/>
    <xf numFmtId="37" fontId="34" fillId="0" borderId="0" applyNumberFormat="0" applyFont="0" applyAlignment="0">
      <alignment horizontal="right"/>
    </xf>
    <xf numFmtId="0" fontId="1" fillId="0" borderId="0"/>
    <xf numFmtId="0" fontId="1" fillId="0" borderId="0"/>
    <xf numFmtId="0" fontId="1" fillId="0" borderId="0"/>
    <xf numFmtId="0" fontId="16" fillId="0" borderId="0"/>
    <xf numFmtId="0" fontId="16" fillId="0" borderId="0"/>
    <xf numFmtId="0" fontId="16" fillId="0" borderId="0" applyNumberFormat="0" applyFill="0" applyBorder="0"/>
    <xf numFmtId="0" fontId="1" fillId="0" borderId="0"/>
    <xf numFmtId="0" fontId="1" fillId="0" borderId="0"/>
    <xf numFmtId="0" fontId="1" fillId="0" borderId="0"/>
    <xf numFmtId="37" fontId="34" fillId="0" borderId="0" applyNumberFormat="0" applyFont="0" applyAlignment="0">
      <alignment horizontal="right"/>
    </xf>
    <xf numFmtId="0" fontId="1" fillId="0" borderId="0"/>
    <xf numFmtId="0" fontId="1" fillId="0" borderId="0"/>
    <xf numFmtId="0" fontId="1" fillId="0" borderId="0"/>
    <xf numFmtId="0" fontId="16" fillId="0" borderId="0"/>
    <xf numFmtId="0" fontId="16" fillId="0" borderId="0" applyNumberFormat="0" applyFill="0" applyBorder="0"/>
    <xf numFmtId="0" fontId="1" fillId="0" borderId="0"/>
    <xf numFmtId="0" fontId="1" fillId="0" borderId="0"/>
    <xf numFmtId="0" fontId="1" fillId="0" borderId="0"/>
    <xf numFmtId="0" fontId="34" fillId="71" borderId="0"/>
    <xf numFmtId="44" fontId="16" fillId="0" borderId="0" applyFont="0" applyFill="0" applyBorder="0" applyAlignment="0" applyProtection="0"/>
    <xf numFmtId="0" fontId="1" fillId="0" borderId="0"/>
    <xf numFmtId="0" fontId="1" fillId="0" borderId="0"/>
    <xf numFmtId="0" fontId="1" fillId="0" borderId="0"/>
    <xf numFmtId="37" fontId="34" fillId="0" borderId="0" applyNumberFormat="0" applyFont="0" applyAlignment="0">
      <alignment horizontal="right"/>
    </xf>
    <xf numFmtId="37" fontId="174" fillId="71" borderId="14">
      <alignment horizontal="right" vertical="center"/>
    </xf>
    <xf numFmtId="0" fontId="1" fillId="0" borderId="0"/>
    <xf numFmtId="0" fontId="1" fillId="0" borderId="0"/>
    <xf numFmtId="0" fontId="1" fillId="0" borderId="0"/>
    <xf numFmtId="37" fontId="34" fillId="0" borderId="0" applyNumberFormat="0" applyFill="0" applyBorder="0"/>
    <xf numFmtId="0" fontId="1" fillId="0" borderId="0"/>
    <xf numFmtId="0" fontId="1" fillId="0" borderId="0"/>
    <xf numFmtId="0" fontId="16" fillId="0" borderId="0"/>
    <xf numFmtId="0" fontId="1" fillId="0" borderId="0"/>
    <xf numFmtId="0" fontId="1" fillId="0" borderId="0"/>
    <xf numFmtId="0" fontId="34" fillId="71" borderId="0"/>
    <xf numFmtId="0" fontId="16" fillId="0" borderId="0"/>
    <xf numFmtId="0" fontId="1" fillId="0" borderId="0"/>
    <xf numFmtId="0" fontId="1" fillId="0" borderId="0"/>
    <xf numFmtId="0" fontId="1" fillId="0" borderId="0"/>
    <xf numFmtId="9" fontId="16" fillId="0" borderId="0" applyFont="0" applyFill="0" applyBorder="0" applyAlignment="0" applyProtection="0"/>
    <xf numFmtId="37" fontId="34" fillId="71" borderId="0"/>
    <xf numFmtId="0" fontId="34" fillId="71" borderId="0"/>
    <xf numFmtId="0" fontId="1" fillId="0" borderId="0"/>
    <xf numFmtId="0" fontId="1" fillId="0" borderId="0"/>
    <xf numFmtId="0" fontId="1" fillId="0" borderId="0"/>
    <xf numFmtId="43" fontId="16" fillId="0" borderId="0" applyFont="0" applyFill="0" applyBorder="0" applyAlignment="0" applyProtection="0"/>
    <xf numFmtId="0" fontId="1" fillId="0" borderId="0"/>
    <xf numFmtId="0" fontId="1" fillId="0" borderId="0"/>
    <xf numFmtId="0" fontId="1" fillId="0" borderId="0"/>
    <xf numFmtId="0" fontId="16" fillId="0" borderId="0"/>
    <xf numFmtId="0" fontId="16" fillId="0" borderId="0"/>
    <xf numFmtId="37" fontId="34" fillId="71" borderId="0"/>
    <xf numFmtId="0" fontId="1" fillId="0" borderId="0"/>
    <xf numFmtId="0" fontId="1" fillId="0" borderId="0"/>
    <xf numFmtId="0" fontId="1" fillId="0" borderId="0"/>
    <xf numFmtId="9" fontId="16" fillId="0" borderId="0" applyFont="0" applyFill="0" applyBorder="0" applyAlignment="0" applyProtection="0"/>
    <xf numFmtId="0" fontId="1" fillId="0" borderId="0"/>
    <xf numFmtId="0" fontId="1" fillId="0" borderId="0"/>
    <xf numFmtId="0" fontId="1" fillId="0" borderId="0"/>
    <xf numFmtId="37" fontId="174" fillId="71" borderId="14">
      <alignment horizontal="right" vertical="center"/>
    </xf>
    <xf numFmtId="0" fontId="34" fillId="71" borderId="0"/>
    <xf numFmtId="0" fontId="16" fillId="0" borderId="0"/>
    <xf numFmtId="0" fontId="1" fillId="0" borderId="0"/>
    <xf numFmtId="0" fontId="1" fillId="0" borderId="0"/>
    <xf numFmtId="0" fontId="1" fillId="0" borderId="0"/>
    <xf numFmtId="0" fontId="34" fillId="71" borderId="0"/>
    <xf numFmtId="0" fontId="1" fillId="0" borderId="0"/>
    <xf numFmtId="0" fontId="1" fillId="0" borderId="0"/>
    <xf numFmtId="0" fontId="1" fillId="0" borderId="0"/>
    <xf numFmtId="0" fontId="16" fillId="0" borderId="0"/>
    <xf numFmtId="0" fontId="16" fillId="0" borderId="0" applyNumberFormat="0" applyFill="0" applyBorder="0"/>
    <xf numFmtId="0" fontId="1" fillId="0" borderId="0"/>
    <xf numFmtId="0" fontId="1" fillId="0" borderId="0"/>
    <xf numFmtId="0" fontId="1" fillId="0" borderId="0"/>
    <xf numFmtId="37" fontId="34" fillId="0" borderId="0" applyNumberFormat="0" applyFill="0" applyBorder="0"/>
    <xf numFmtId="0" fontId="72" fillId="0" borderId="0"/>
    <xf numFmtId="0" fontId="1" fillId="0" borderId="0"/>
    <xf numFmtId="0" fontId="1" fillId="0" borderId="0"/>
    <xf numFmtId="0" fontId="1" fillId="0" borderId="0"/>
    <xf numFmtId="37" fontId="174" fillId="71" borderId="14">
      <alignment horizontal="right" vertical="center"/>
    </xf>
    <xf numFmtId="0" fontId="72" fillId="0" borderId="0"/>
    <xf numFmtId="0" fontId="1" fillId="0" borderId="0"/>
    <xf numFmtId="0" fontId="1" fillId="0" borderId="0"/>
    <xf numFmtId="0" fontId="1" fillId="0" borderId="0"/>
    <xf numFmtId="0" fontId="16" fillId="0" borderId="0"/>
    <xf numFmtId="0" fontId="1" fillId="0" borderId="0"/>
    <xf numFmtId="0" fontId="16" fillId="0" borderId="0"/>
    <xf numFmtId="0" fontId="1" fillId="0" borderId="0"/>
    <xf numFmtId="0" fontId="1" fillId="0" borderId="0"/>
    <xf numFmtId="0" fontId="16" fillId="0" borderId="0"/>
    <xf numFmtId="0" fontId="16" fillId="0" borderId="0" applyNumberFormat="0" applyFill="0" applyBorder="0"/>
    <xf numFmtId="0" fontId="16" fillId="0" borderId="0"/>
    <xf numFmtId="0" fontId="1" fillId="0" borderId="0"/>
    <xf numFmtId="0" fontId="1" fillId="0" borderId="0"/>
    <xf numFmtId="0" fontId="1" fillId="0" borderId="0"/>
    <xf numFmtId="0" fontId="92"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67" fillId="0" borderId="0" applyNumberFormat="0" applyFill="0" applyBorder="0" applyAlignment="0" applyProtection="0"/>
    <xf numFmtId="0" fontId="1" fillId="0" borderId="0"/>
    <xf numFmtId="0" fontId="1" fillId="0" borderId="0"/>
    <xf numFmtId="0" fontId="1" fillId="0" borderId="0"/>
    <xf numFmtId="0" fontId="68" fillId="0" borderId="0" applyNumberFormat="0" applyFill="0" applyBorder="0" applyAlignment="0" applyProtection="0"/>
    <xf numFmtId="0" fontId="16" fillId="0" borderId="0" applyNumberFormat="0" applyFill="0" applyBorder="0"/>
    <xf numFmtId="0" fontId="34" fillId="71" borderId="0"/>
    <xf numFmtId="0" fontId="1" fillId="0" borderId="0"/>
    <xf numFmtId="0" fontId="1" fillId="0" borderId="0"/>
    <xf numFmtId="0" fontId="1" fillId="0" borderId="0"/>
    <xf numFmtId="0" fontId="16" fillId="0" borderId="0">
      <alignment horizontal="right"/>
    </xf>
    <xf numFmtId="0" fontId="1" fillId="0" borderId="0"/>
    <xf numFmtId="0" fontId="1" fillId="0" borderId="0"/>
    <xf numFmtId="0" fontId="1" fillId="0" borderId="0"/>
    <xf numFmtId="43" fontId="16" fillId="0" borderId="0" applyFont="0" applyFill="0" applyBorder="0" applyAlignment="0" applyProtection="0"/>
    <xf numFmtId="0" fontId="34" fillId="71" borderId="0"/>
    <xf numFmtId="0" fontId="16" fillId="0" borderId="0"/>
    <xf numFmtId="0" fontId="1" fillId="0" borderId="0"/>
    <xf numFmtId="0" fontId="1" fillId="0" borderId="0"/>
    <xf numFmtId="0" fontId="1" fillId="0" borderId="0"/>
    <xf numFmtId="0" fontId="68" fillId="0" borderId="0" applyNumberFormat="0" applyFill="0" applyBorder="0" applyAlignment="0" applyProtection="0"/>
    <xf numFmtId="0" fontId="1" fillId="0" borderId="0"/>
    <xf numFmtId="0" fontId="1" fillId="0" borderId="0"/>
    <xf numFmtId="0" fontId="1" fillId="0" borderId="0"/>
    <xf numFmtId="0" fontId="89" fillId="48" borderId="32" applyNumberFormat="0" applyAlignment="0" applyProtection="0"/>
    <xf numFmtId="0" fontId="16" fillId="0" borderId="0" applyNumberFormat="0" applyFill="0" applyBorder="0"/>
    <xf numFmtId="0" fontId="1" fillId="0" borderId="0"/>
    <xf numFmtId="0" fontId="1" fillId="0" borderId="0"/>
    <xf numFmtId="0" fontId="1" fillId="0" borderId="0"/>
    <xf numFmtId="37" fontId="223" fillId="0" borderId="0" applyFont="0" applyFill="0" applyBorder="0" applyAlignment="0" applyProtection="0"/>
    <xf numFmtId="37" fontId="174" fillId="71" borderId="14">
      <alignment horizontal="right" vertical="center"/>
    </xf>
    <xf numFmtId="0" fontId="1" fillId="0" borderId="0"/>
    <xf numFmtId="0" fontId="1" fillId="0" borderId="0"/>
    <xf numFmtId="0" fontId="1" fillId="0" borderId="0"/>
    <xf numFmtId="37" fontId="34" fillId="0" borderId="0" applyNumberFormat="0" applyFill="0" applyBorder="0"/>
    <xf numFmtId="0" fontId="16"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6" fillId="0" borderId="0"/>
    <xf numFmtId="0" fontId="16" fillId="0" borderId="0">
      <alignment horizontal="right"/>
    </xf>
    <xf numFmtId="0" fontId="1" fillId="0" borderId="0"/>
    <xf numFmtId="0" fontId="1" fillId="0" borderId="0"/>
    <xf numFmtId="0" fontId="1" fillId="0" borderId="0"/>
    <xf numFmtId="0" fontId="92" fillId="0" borderId="0"/>
    <xf numFmtId="0" fontId="72" fillId="0" borderId="0"/>
    <xf numFmtId="0" fontId="1" fillId="0" borderId="0"/>
    <xf numFmtId="0" fontId="1" fillId="0" borderId="0"/>
    <xf numFmtId="0" fontId="1" fillId="0" borderId="0"/>
    <xf numFmtId="0" fontId="16" fillId="0" borderId="0"/>
    <xf numFmtId="0" fontId="89" fillId="48" borderId="32" applyNumberFormat="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72" fillId="0" borderId="0"/>
    <xf numFmtId="0" fontId="1" fillId="0" borderId="0"/>
    <xf numFmtId="0" fontId="1" fillId="0" borderId="0"/>
    <xf numFmtId="0" fontId="1" fillId="0" borderId="0"/>
    <xf numFmtId="44" fontId="16" fillId="0" borderId="0" applyFont="0" applyFill="0" applyBorder="0" applyAlignment="0" applyProtection="0"/>
    <xf numFmtId="0" fontId="16" fillId="0" borderId="0"/>
    <xf numFmtId="0" fontId="1" fillId="0" borderId="0"/>
    <xf numFmtId="0" fontId="1" fillId="0" borderId="0"/>
    <xf numFmtId="0" fontId="1" fillId="0" borderId="0"/>
    <xf numFmtId="37" fontId="174" fillId="71" borderId="14">
      <alignment horizontal="right" vertical="center"/>
    </xf>
    <xf numFmtId="44" fontId="16" fillId="0" borderId="0" applyFont="0" applyFill="0" applyBorder="0" applyAlignment="0" applyProtection="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92" fillId="0" borderId="0"/>
    <xf numFmtId="43" fontId="16" fillId="0" borderId="0" applyFont="0" applyFill="0" applyBorder="0" applyAlignment="0" applyProtection="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6" fillId="0" borderId="0"/>
    <xf numFmtId="0" fontId="72" fillId="0" borderId="0"/>
    <xf numFmtId="0" fontId="1" fillId="0" borderId="0"/>
    <xf numFmtId="0" fontId="1" fillId="0" borderId="0"/>
    <xf numFmtId="0" fontId="1" fillId="0" borderId="0"/>
    <xf numFmtId="37" fontId="34" fillId="71" borderId="0"/>
    <xf numFmtId="37" fontId="16" fillId="0" borderId="0" applyFont="0" applyFill="0" applyBorder="0" applyAlignment="0" applyProtection="0"/>
    <xf numFmtId="0" fontId="1" fillId="0" borderId="0"/>
    <xf numFmtId="0" fontId="1" fillId="0" borderId="0"/>
    <xf numFmtId="0" fontId="1" fillId="0" borderId="0"/>
    <xf numFmtId="37" fontId="34" fillId="0" borderId="0" applyNumberFormat="0" applyFill="0" applyBorder="0"/>
    <xf numFmtId="0" fontId="16" fillId="0" borderId="0"/>
    <xf numFmtId="0" fontId="1" fillId="0" borderId="0"/>
    <xf numFmtId="0" fontId="1" fillId="0" borderId="0"/>
    <xf numFmtId="0" fontId="1" fillId="0" borderId="0"/>
    <xf numFmtId="43" fontId="16" fillId="0" borderId="0" applyFont="0" applyFill="0" applyBorder="0" applyAlignment="0" applyProtection="0"/>
    <xf numFmtId="0" fontId="16" fillId="0" borderId="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67" fillId="0" borderId="0" applyNumberFormat="0" applyFill="0" applyBorder="0" applyAlignment="0" applyProtection="0"/>
    <xf numFmtId="0" fontId="16" fillId="0" borderId="0"/>
    <xf numFmtId="0" fontId="1" fillId="0" borderId="0"/>
    <xf numFmtId="0" fontId="1" fillId="0" borderId="0"/>
    <xf numFmtId="0" fontId="1" fillId="0" borderId="0"/>
    <xf numFmtId="0" fontId="89" fillId="48" borderId="32" applyNumberFormat="0" applyAlignment="0" applyProtection="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xf numFmtId="0" fontId="16" fillId="0" borderId="0">
      <alignment horizontal="right"/>
    </xf>
    <xf numFmtId="37" fontId="34" fillId="0" borderId="0" applyNumberFormat="0" applyFill="0" applyBorder="0"/>
    <xf numFmtId="0" fontId="16" fillId="0" borderId="0" applyNumberFormat="0" applyFill="0" applyBorder="0"/>
    <xf numFmtId="0" fontId="34" fillId="71" borderId="0"/>
    <xf numFmtId="0" fontId="16" fillId="0" borderId="0" applyNumberFormat="0" applyFill="0" applyBorder="0"/>
    <xf numFmtId="0" fontId="16" fillId="0" borderId="0" applyNumberFormat="0" applyFill="0" applyBorder="0"/>
    <xf numFmtId="0" fontId="72" fillId="0" borderId="0"/>
    <xf numFmtId="37" fontId="223" fillId="0" borderId="0" applyFont="0" applyFill="0" applyBorder="0" applyAlignment="0" applyProtection="0"/>
    <xf numFmtId="0" fontId="72" fillId="0" borderId="0"/>
    <xf numFmtId="0" fontId="34" fillId="71" borderId="0"/>
    <xf numFmtId="0" fontId="16" fillId="0" borderId="0">
      <alignment horizontal="right"/>
    </xf>
    <xf numFmtId="0" fontId="34" fillId="71" borderId="0"/>
    <xf numFmtId="0" fontId="16" fillId="0" borderId="0">
      <alignment horizontal="right"/>
    </xf>
    <xf numFmtId="37" fontId="223" fillId="0" borderId="0" applyFont="0" applyFill="0" applyBorder="0" applyAlignment="0" applyProtection="0"/>
    <xf numFmtId="0" fontId="34" fillId="71" borderId="0"/>
    <xf numFmtId="37" fontId="34" fillId="0" borderId="0" applyNumberFormat="0" applyFill="0" applyBorder="0"/>
    <xf numFmtId="37" fontId="223" fillId="0" borderId="0" applyFont="0" applyFill="0" applyBorder="0" applyAlignment="0" applyProtection="0"/>
    <xf numFmtId="0" fontId="34" fillId="71" borderId="0"/>
    <xf numFmtId="0" fontId="16" fillId="0" borderId="0" applyNumberFormat="0" applyFill="0" applyBorder="0"/>
    <xf numFmtId="37" fontId="174" fillId="71" borderId="14">
      <alignment horizontal="right" vertical="center"/>
    </xf>
    <xf numFmtId="0" fontId="72" fillId="0" borderId="0"/>
    <xf numFmtId="0" fontId="72" fillId="0" borderId="0"/>
    <xf numFmtId="0" fontId="72" fillId="0" borderId="0"/>
    <xf numFmtId="0" fontId="34" fillId="71" borderId="0"/>
    <xf numFmtId="0" fontId="16" fillId="0" borderId="0" applyNumberFormat="0" applyFill="0" applyBorder="0"/>
    <xf numFmtId="37" fontId="16" fillId="0" borderId="0" applyFont="0" applyFill="0" applyBorder="0" applyAlignment="0" applyProtection="0"/>
    <xf numFmtId="0" fontId="16" fillId="0" borderId="0">
      <alignment horizontal="right"/>
    </xf>
    <xf numFmtId="0" fontId="72" fillId="0" borderId="0"/>
    <xf numFmtId="0" fontId="72" fillId="0" borderId="0"/>
    <xf numFmtId="37" fontId="223" fillId="0" borderId="0" applyFont="0" applyFill="0" applyBorder="0" applyAlignment="0" applyProtection="0"/>
    <xf numFmtId="37" fontId="34" fillId="0" borderId="0" applyNumberFormat="0" applyFont="0" applyAlignment="0">
      <alignment horizontal="right"/>
    </xf>
    <xf numFmtId="0" fontId="89" fillId="48" borderId="32" applyNumberFormat="0" applyAlignment="0" applyProtection="0"/>
    <xf numFmtId="0" fontId="72" fillId="0" borderId="0"/>
    <xf numFmtId="37" fontId="16" fillId="0" borderId="0" applyFont="0" applyFill="0" applyBorder="0" applyAlignment="0" applyProtection="0"/>
    <xf numFmtId="0" fontId="16" fillId="0" borderId="0" applyNumberFormat="0" applyFill="0" applyBorder="0"/>
    <xf numFmtId="0" fontId="16" fillId="0" borderId="0" applyNumberFormat="0" applyFill="0" applyBorder="0"/>
    <xf numFmtId="0" fontId="34" fillId="71" borderId="0"/>
    <xf numFmtId="0" fontId="56" fillId="14" borderId="25" applyNumberFormat="0" applyAlignment="0" applyProtection="0"/>
    <xf numFmtId="0" fontId="72" fillId="0" borderId="0"/>
    <xf numFmtId="44" fontId="72" fillId="0" borderId="0" applyFont="0" applyFill="0" applyBorder="0" applyAlignment="0" applyProtection="0"/>
    <xf numFmtId="43" fontId="72" fillId="0" borderId="0" applyFont="0" applyFill="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72"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72" fillId="0" borderId="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72" fillId="0" borderId="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72" fillId="0" borderId="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72" fillId="0" borderId="0"/>
    <xf numFmtId="0" fontId="72" fillId="0" borderId="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72" fillId="0" borderId="0"/>
    <xf numFmtId="0" fontId="72" fillId="0" borderId="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72" fillId="0" borderId="0"/>
    <xf numFmtId="0" fontId="72" fillId="0" borderId="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72" fillId="0" borderId="0"/>
    <xf numFmtId="0" fontId="72" fillId="0" borderId="0"/>
    <xf numFmtId="0" fontId="72" fillId="0" borderId="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43" fontId="16" fillId="0" borderId="0" applyFont="0" applyFill="0" applyBorder="0" applyAlignment="0" applyProtection="0"/>
    <xf numFmtId="37" fontId="34" fillId="0" borderId="0" applyNumberFormat="0" applyFill="0" applyBorder="0"/>
    <xf numFmtId="0" fontId="1" fillId="39" borderId="0" applyNumberFormat="0" applyBorder="0" applyAlignment="0" applyProtection="0"/>
    <xf numFmtId="0" fontId="72" fillId="0" borderId="0"/>
    <xf numFmtId="0" fontId="72" fillId="0" borderId="0"/>
    <xf numFmtId="0" fontId="34" fillId="71" borderId="0"/>
    <xf numFmtId="37" fontId="34" fillId="0" borderId="0" applyNumberFormat="0" applyFont="0" applyAlignment="0">
      <alignment horizontal="right"/>
    </xf>
    <xf numFmtId="37" fontId="223" fillId="0" borderId="0" applyFont="0" applyFill="0" applyBorder="0" applyAlignment="0" applyProtection="0"/>
    <xf numFmtId="0" fontId="34" fillId="71" borderId="0"/>
    <xf numFmtId="0" fontId="34" fillId="71" borderId="0"/>
    <xf numFmtId="37" fontId="16" fillId="0" borderId="0" applyFont="0" applyFill="0" applyBorder="0" applyAlignment="0" applyProtection="0"/>
    <xf numFmtId="0" fontId="16" fillId="0" borderId="0" applyNumberFormat="0" applyFill="0" applyBorder="0"/>
    <xf numFmtId="0" fontId="1" fillId="0" borderId="0"/>
    <xf numFmtId="37" fontId="34" fillId="0" borderId="0" applyNumberFormat="0" applyFont="0" applyAlignment="0">
      <alignment horizontal="right"/>
    </xf>
    <xf numFmtId="37" fontId="223" fillId="0" borderId="0" applyFont="0" applyFill="0" applyBorder="0" applyAlignment="0" applyProtection="0"/>
    <xf numFmtId="0" fontId="1" fillId="0" borderId="0"/>
    <xf numFmtId="0" fontId="1" fillId="0" borderId="0"/>
    <xf numFmtId="0" fontId="34" fillId="71" borderId="0"/>
    <xf numFmtId="0" fontId="1" fillId="0" borderId="0"/>
    <xf numFmtId="0" fontId="1" fillId="0" borderId="0"/>
    <xf numFmtId="37" fontId="223" fillId="0" borderId="0" applyFont="0" applyFill="0" applyBorder="0" applyAlignment="0" applyProtection="0"/>
    <xf numFmtId="37" fontId="223" fillId="0" borderId="0" applyFont="0" applyFill="0" applyBorder="0" applyAlignment="0" applyProtection="0"/>
    <xf numFmtId="0" fontId="16" fillId="0" borderId="0">
      <alignment horizontal="right"/>
    </xf>
    <xf numFmtId="0" fontId="1" fillId="0" borderId="0"/>
    <xf numFmtId="43" fontId="16" fillId="0" borderId="0" applyFont="0" applyFill="0" applyBorder="0" applyAlignment="0" applyProtection="0"/>
    <xf numFmtId="0" fontId="1" fillId="0" borderId="0"/>
    <xf numFmtId="0" fontId="16" fillId="0" borderId="0" applyNumberFormat="0" applyFill="0" applyBorder="0"/>
    <xf numFmtId="0" fontId="1" fillId="0" borderId="0"/>
    <xf numFmtId="0" fontId="34" fillId="71" borderId="0"/>
    <xf numFmtId="0" fontId="1" fillId="0" borderId="0"/>
    <xf numFmtId="37" fontId="34" fillId="0" borderId="0" applyNumberFormat="0" applyFill="0" applyBorder="0"/>
    <xf numFmtId="0" fontId="1" fillId="0" borderId="0"/>
    <xf numFmtId="0" fontId="16" fillId="0" borderId="0" applyNumberFormat="0" applyFill="0" applyBorder="0"/>
    <xf numFmtId="37" fontId="34" fillId="0" borderId="0" applyNumberFormat="0" applyFill="0" applyBorder="0"/>
    <xf numFmtId="0" fontId="1" fillId="0" borderId="0"/>
    <xf numFmtId="37" fontId="34" fillId="71" borderId="0"/>
    <xf numFmtId="37" fontId="16" fillId="0" borderId="0" applyFont="0" applyFill="0" applyBorder="0" applyAlignment="0" applyProtection="0"/>
    <xf numFmtId="37" fontId="223" fillId="0" borderId="0" applyFont="0" applyFill="0" applyBorder="0" applyAlignment="0" applyProtection="0"/>
    <xf numFmtId="0" fontId="34" fillId="71" borderId="0"/>
    <xf numFmtId="37" fontId="34" fillId="0" borderId="0" applyNumberFormat="0" applyFill="0" applyBorder="0"/>
    <xf numFmtId="0" fontId="34" fillId="71" borderId="0"/>
    <xf numFmtId="0" fontId="16" fillId="0" borderId="0">
      <alignment horizontal="right"/>
    </xf>
    <xf numFmtId="0" fontId="16" fillId="0" borderId="0" applyNumberFormat="0" applyFill="0" applyBorder="0"/>
    <xf numFmtId="0" fontId="16" fillId="0" borderId="0" applyNumberFormat="0" applyFill="0" applyBorder="0"/>
    <xf numFmtId="0" fontId="16" fillId="0" borderId="0">
      <alignment horizontal="right"/>
    </xf>
    <xf numFmtId="0" fontId="16" fillId="0" borderId="0" applyNumberFormat="0" applyFill="0" applyBorder="0"/>
    <xf numFmtId="0" fontId="16" fillId="0" borderId="0" applyNumberFormat="0" applyFill="0" applyBorder="0"/>
    <xf numFmtId="37" fontId="174" fillId="71" borderId="14">
      <alignment horizontal="right" vertical="center"/>
    </xf>
    <xf numFmtId="0" fontId="34" fillId="71" borderId="0"/>
    <xf numFmtId="37" fontId="34" fillId="0" borderId="0" applyNumberFormat="0" applyFont="0" applyAlignment="0">
      <alignment horizontal="right"/>
    </xf>
    <xf numFmtId="0" fontId="16" fillId="0" borderId="0">
      <alignment horizontal="right"/>
    </xf>
    <xf numFmtId="0" fontId="34" fillId="71" borderId="0"/>
    <xf numFmtId="0" fontId="16" fillId="0" borderId="0" applyNumberFormat="0" applyFill="0" applyBorder="0"/>
    <xf numFmtId="0" fontId="34" fillId="71" borderId="0"/>
    <xf numFmtId="0" fontId="16" fillId="0" borderId="0">
      <alignment horizontal="right"/>
    </xf>
    <xf numFmtId="0" fontId="16" fillId="0" borderId="0" applyNumberFormat="0" applyFill="0" applyBorder="0"/>
    <xf numFmtId="0" fontId="16" fillId="0" borderId="0">
      <alignment horizontal="right"/>
    </xf>
    <xf numFmtId="37" fontId="34" fillId="0" borderId="0" applyNumberFormat="0" applyFont="0" applyAlignment="0">
      <alignment horizontal="right"/>
    </xf>
    <xf numFmtId="0" fontId="16" fillId="0" borderId="0">
      <alignment horizontal="right"/>
    </xf>
    <xf numFmtId="0" fontId="34" fillId="71" borderId="0"/>
    <xf numFmtId="44" fontId="16" fillId="0" borderId="0" applyFont="0" applyFill="0" applyBorder="0" applyAlignment="0" applyProtection="0"/>
    <xf numFmtId="0" fontId="16" fillId="0" borderId="0" applyNumberFormat="0" applyFill="0" applyBorder="0"/>
    <xf numFmtId="0" fontId="16" fillId="0" borderId="0"/>
    <xf numFmtId="37" fontId="16" fillId="0" borderId="0" applyFont="0" applyFill="0" applyBorder="0" applyAlignment="0" applyProtection="0"/>
    <xf numFmtId="0" fontId="1" fillId="0" borderId="0"/>
    <xf numFmtId="0" fontId="1" fillId="0" borderId="0"/>
    <xf numFmtId="37" fontId="16" fillId="0" borderId="0" applyFont="0" applyFill="0" applyBorder="0" applyAlignment="0" applyProtection="0"/>
    <xf numFmtId="0" fontId="34" fillId="71" borderId="0"/>
    <xf numFmtId="37" fontId="34" fillId="71" borderId="0"/>
    <xf numFmtId="37" fontId="34" fillId="0" borderId="0" applyNumberFormat="0" applyFill="0" applyBorder="0"/>
    <xf numFmtId="37" fontId="174" fillId="71" borderId="14">
      <alignment horizontal="right" vertical="center"/>
    </xf>
    <xf numFmtId="0" fontId="34" fillId="71" borderId="0"/>
    <xf numFmtId="37" fontId="16" fillId="0" borderId="0" applyFont="0" applyFill="0" applyBorder="0" applyAlignment="0" applyProtection="0"/>
    <xf numFmtId="37" fontId="223" fillId="0" borderId="0" applyFont="0" applyFill="0" applyBorder="0" applyAlignment="0" applyProtection="0"/>
    <xf numFmtId="37" fontId="16" fillId="0" borderId="0" applyFont="0" applyFill="0" applyBorder="0" applyAlignment="0" applyProtection="0"/>
    <xf numFmtId="37" fontId="16" fillId="0" borderId="0" applyFont="0" applyFill="0" applyBorder="0" applyAlignment="0" applyProtection="0"/>
    <xf numFmtId="0" fontId="16" fillId="0" borderId="0" applyNumberFormat="0" applyFill="0" applyBorder="0"/>
    <xf numFmtId="37" fontId="223" fillId="0" borderId="0" applyFont="0" applyFill="0" applyBorder="0" applyAlignment="0" applyProtection="0"/>
    <xf numFmtId="0" fontId="16" fillId="0" borderId="0" applyNumberFormat="0" applyFill="0" applyBorder="0"/>
    <xf numFmtId="0" fontId="34" fillId="71" borderId="0"/>
    <xf numFmtId="0" fontId="16" fillId="0" borderId="0" applyNumberFormat="0" applyFill="0" applyBorder="0"/>
    <xf numFmtId="0" fontId="16" fillId="0" borderId="0" applyNumberFormat="0" applyFill="0" applyBorder="0"/>
    <xf numFmtId="0" fontId="34" fillId="71" borderId="0"/>
    <xf numFmtId="37" fontId="34" fillId="71" borderId="0"/>
    <xf numFmtId="0" fontId="16" fillId="0" borderId="0">
      <alignment horizontal="right"/>
    </xf>
    <xf numFmtId="37" fontId="34" fillId="0" borderId="0" applyNumberFormat="0" applyFont="0" applyAlignment="0">
      <alignment horizontal="right"/>
    </xf>
    <xf numFmtId="37" fontId="174" fillId="71" borderId="14">
      <alignment horizontal="right" vertical="center"/>
    </xf>
    <xf numFmtId="37" fontId="174" fillId="71" borderId="14">
      <alignment horizontal="right" vertical="center"/>
    </xf>
    <xf numFmtId="0" fontId="34" fillId="71" borderId="0"/>
    <xf numFmtId="0" fontId="16" fillId="0" borderId="0" applyNumberFormat="0" applyFill="0" applyBorder="0"/>
    <xf numFmtId="0" fontId="34" fillId="71" borderId="0"/>
    <xf numFmtId="0" fontId="16" fillId="0" borderId="0"/>
    <xf numFmtId="37" fontId="34" fillId="0" borderId="0" applyNumberFormat="0" applyFont="0" applyAlignment="0">
      <alignment horizontal="right"/>
    </xf>
    <xf numFmtId="37" fontId="34" fillId="0" borderId="0" applyNumberFormat="0" applyFont="0" applyAlignment="0">
      <alignment horizontal="right"/>
    </xf>
    <xf numFmtId="0" fontId="34" fillId="71" borderId="0"/>
    <xf numFmtId="0" fontId="16" fillId="0" borderId="0">
      <alignment horizontal="right"/>
    </xf>
    <xf numFmtId="37" fontId="223" fillId="0" borderId="0" applyFont="0" applyFill="0" applyBorder="0" applyAlignment="0" applyProtection="0"/>
    <xf numFmtId="37" fontId="174" fillId="71" borderId="14">
      <alignment horizontal="right" vertical="center"/>
    </xf>
    <xf numFmtId="0" fontId="34" fillId="71" borderId="0"/>
    <xf numFmtId="37" fontId="34" fillId="0" borderId="0" applyNumberFormat="0" applyFill="0" applyBorder="0"/>
    <xf numFmtId="0" fontId="34" fillId="71" borderId="0"/>
    <xf numFmtId="37" fontId="34" fillId="0" borderId="0" applyNumberFormat="0" applyFill="0" applyBorder="0"/>
    <xf numFmtId="0" fontId="16" fillId="0" borderId="0" applyNumberFormat="0" applyFill="0" applyBorder="0"/>
    <xf numFmtId="37" fontId="34" fillId="71" borderId="0"/>
    <xf numFmtId="0" fontId="16" fillId="0" borderId="0" applyNumberFormat="0" applyFill="0" applyBorder="0"/>
    <xf numFmtId="0" fontId="16" fillId="0" borderId="0" applyNumberFormat="0" applyFill="0" applyBorder="0"/>
    <xf numFmtId="37" fontId="34" fillId="0" borderId="0" applyNumberFormat="0" applyFill="0" applyBorder="0"/>
    <xf numFmtId="0" fontId="34" fillId="71" borderId="0"/>
    <xf numFmtId="0" fontId="34" fillId="71" borderId="0"/>
    <xf numFmtId="0" fontId="16" fillId="0" borderId="0">
      <alignment horizontal="right"/>
    </xf>
    <xf numFmtId="37" fontId="223" fillId="0" borderId="0" applyFont="0" applyFill="0" applyBorder="0" applyAlignment="0" applyProtection="0"/>
    <xf numFmtId="0" fontId="34" fillId="71" borderId="0"/>
    <xf numFmtId="37" fontId="34" fillId="0" borderId="0" applyNumberFormat="0" applyFill="0" applyBorder="0"/>
    <xf numFmtId="37" fontId="16" fillId="0" borderId="0" applyFont="0" applyFill="0" applyBorder="0" applyAlignment="0" applyProtection="0"/>
    <xf numFmtId="0" fontId="34" fillId="71" borderId="0"/>
    <xf numFmtId="0" fontId="34" fillId="71" borderId="0"/>
    <xf numFmtId="0" fontId="16" fillId="0" borderId="0">
      <alignment horizontal="right"/>
    </xf>
    <xf numFmtId="43" fontId="16" fillId="0" borderId="0" applyFont="0" applyFill="0" applyBorder="0" applyAlignment="0" applyProtection="0"/>
    <xf numFmtId="0" fontId="34" fillId="71" borderId="0"/>
    <xf numFmtId="0" fontId="16" fillId="0" borderId="0" applyNumberFormat="0" applyFill="0" applyBorder="0"/>
    <xf numFmtId="37" fontId="34" fillId="0" borderId="0" applyNumberFormat="0" applyFill="0" applyBorder="0"/>
    <xf numFmtId="37" fontId="34" fillId="0" borderId="0" applyNumberFormat="0" applyFill="0" applyBorder="0"/>
    <xf numFmtId="0" fontId="16" fillId="0" borderId="0" applyNumberFormat="0" applyFill="0" applyBorder="0"/>
    <xf numFmtId="0" fontId="34" fillId="71" borderId="0"/>
    <xf numFmtId="9" fontId="16" fillId="0" borderId="0" applyFont="0" applyFill="0" applyBorder="0" applyAlignment="0" applyProtection="0"/>
    <xf numFmtId="37" fontId="223" fillId="0" borderId="0" applyFont="0" applyFill="0" applyBorder="0" applyAlignment="0" applyProtection="0"/>
    <xf numFmtId="0" fontId="34" fillId="71" borderId="0"/>
    <xf numFmtId="0" fontId="34" fillId="71" borderId="0"/>
    <xf numFmtId="37" fontId="16" fillId="0" borderId="0" applyFont="0" applyFill="0" applyBorder="0" applyAlignment="0" applyProtection="0"/>
    <xf numFmtId="37" fontId="223" fillId="0" borderId="0" applyFont="0" applyFill="0" applyBorder="0" applyAlignment="0" applyProtection="0"/>
    <xf numFmtId="0" fontId="34" fillId="71" borderId="0"/>
    <xf numFmtId="0" fontId="1" fillId="0" borderId="0"/>
    <xf numFmtId="0" fontId="1" fillId="0" borderId="0"/>
    <xf numFmtId="0" fontId="1" fillId="0" borderId="0"/>
    <xf numFmtId="0" fontId="16" fillId="0" borderId="0" applyNumberFormat="0" applyFill="0" applyBorder="0"/>
    <xf numFmtId="37" fontId="16" fillId="0" borderId="0" applyFont="0" applyFill="0" applyBorder="0" applyAlignment="0" applyProtection="0"/>
    <xf numFmtId="0" fontId="16" fillId="0" borderId="0">
      <alignment horizontal="right"/>
    </xf>
    <xf numFmtId="37" fontId="34" fillId="71" borderId="0"/>
    <xf numFmtId="0" fontId="34" fillId="71" borderId="0"/>
    <xf numFmtId="0" fontId="16" fillId="0" borderId="0" applyNumberFormat="0" applyFill="0" applyBorder="0"/>
    <xf numFmtId="43" fontId="16" fillId="0" borderId="0" applyFont="0" applyFill="0" applyBorder="0" applyAlignment="0" applyProtection="0"/>
    <xf numFmtId="0" fontId="34" fillId="71" borderId="0"/>
    <xf numFmtId="44" fontId="16" fillId="0" borderId="0" applyFont="0" applyFill="0" applyBorder="0" applyAlignment="0" applyProtection="0"/>
    <xf numFmtId="37" fontId="16" fillId="0" borderId="0" applyFont="0" applyFill="0" applyBorder="0" applyAlignment="0" applyProtection="0"/>
    <xf numFmtId="37" fontId="16" fillId="0" borderId="0" applyFont="0" applyFill="0" applyBorder="0" applyAlignment="0" applyProtection="0"/>
    <xf numFmtId="0" fontId="16" fillId="0" borderId="0">
      <alignment horizontal="right"/>
    </xf>
    <xf numFmtId="0" fontId="34" fillId="71" borderId="0"/>
    <xf numFmtId="0" fontId="1" fillId="0" borderId="0"/>
    <xf numFmtId="0" fontId="1" fillId="0" borderId="0"/>
    <xf numFmtId="37" fontId="16" fillId="0" borderId="0" applyFont="0" applyFill="0" applyBorder="0" applyAlignment="0" applyProtection="0"/>
    <xf numFmtId="0" fontId="16" fillId="0" borderId="0" applyNumberFormat="0" applyFill="0" applyBorder="0"/>
    <xf numFmtId="0" fontId="16" fillId="0" borderId="0">
      <alignment horizontal="right"/>
    </xf>
    <xf numFmtId="37" fontId="34" fillId="71" borderId="0"/>
    <xf numFmtId="37" fontId="34" fillId="0" borderId="0" applyNumberFormat="0" applyFont="0" applyAlignment="0">
      <alignment horizontal="right"/>
    </xf>
    <xf numFmtId="37" fontId="34" fillId="0" borderId="0" applyNumberFormat="0" applyFill="0" applyBorder="0"/>
    <xf numFmtId="37" fontId="223" fillId="0" borderId="0" applyFont="0" applyFill="0" applyBorder="0" applyAlignment="0" applyProtection="0"/>
    <xf numFmtId="37" fontId="174" fillId="71" borderId="14">
      <alignment horizontal="right" vertical="center"/>
    </xf>
    <xf numFmtId="0" fontId="34" fillId="71" borderId="0"/>
    <xf numFmtId="37" fontId="16" fillId="0" borderId="0" applyFont="0" applyFill="0" applyBorder="0" applyAlignment="0" applyProtection="0"/>
    <xf numFmtId="37" fontId="34" fillId="71" borderId="0"/>
    <xf numFmtId="37" fontId="34" fillId="0" borderId="0" applyNumberFormat="0" applyFill="0" applyBorder="0"/>
    <xf numFmtId="37" fontId="34" fillId="0" borderId="0" applyNumberFormat="0" applyFont="0" applyAlignment="0">
      <alignment horizontal="right"/>
    </xf>
    <xf numFmtId="37" fontId="34" fillId="0" borderId="0" applyNumberFormat="0" applyFont="0" applyAlignment="0">
      <alignment horizontal="right"/>
    </xf>
    <xf numFmtId="37" fontId="223" fillId="0" borderId="0" applyFont="0" applyFill="0" applyBorder="0" applyAlignment="0" applyProtection="0"/>
    <xf numFmtId="0" fontId="34" fillId="71" borderId="0"/>
    <xf numFmtId="0" fontId="16" fillId="0" borderId="0" applyNumberFormat="0" applyFill="0" applyBorder="0"/>
    <xf numFmtId="37" fontId="34" fillId="0" borderId="0" applyNumberFormat="0" applyFill="0" applyBorder="0"/>
    <xf numFmtId="0" fontId="16" fillId="0" borderId="0">
      <alignment horizontal="right"/>
    </xf>
    <xf numFmtId="37" fontId="174" fillId="71" borderId="14">
      <alignment horizontal="right" vertical="center"/>
    </xf>
    <xf numFmtId="37" fontId="174" fillId="71" borderId="14">
      <alignment horizontal="right" vertical="center"/>
    </xf>
    <xf numFmtId="37" fontId="16" fillId="0" borderId="0" applyFont="0" applyFill="0" applyBorder="0" applyAlignment="0" applyProtection="0"/>
    <xf numFmtId="0" fontId="34" fillId="71" borderId="0"/>
    <xf numFmtId="0" fontId="34" fillId="71" borderId="0"/>
    <xf numFmtId="37" fontId="16" fillId="0" borderId="0" applyFont="0" applyFill="0" applyBorder="0" applyAlignment="0" applyProtection="0"/>
    <xf numFmtId="0" fontId="16" fillId="0" borderId="0" applyNumberFormat="0" applyFill="0" applyBorder="0"/>
    <xf numFmtId="0" fontId="16" fillId="0" borderId="0">
      <alignment horizontal="right"/>
    </xf>
    <xf numFmtId="37" fontId="223" fillId="0" borderId="0" applyFont="0" applyFill="0" applyBorder="0" applyAlignment="0" applyProtection="0"/>
    <xf numFmtId="0" fontId="34" fillId="71" borderId="0"/>
    <xf numFmtId="0" fontId="16" fillId="0" borderId="0" applyNumberFormat="0" applyFill="0" applyBorder="0"/>
    <xf numFmtId="0" fontId="34" fillId="71" borderId="0"/>
    <xf numFmtId="37" fontId="16" fillId="0" borderId="0" applyFont="0" applyFill="0" applyBorder="0" applyAlignment="0" applyProtection="0"/>
    <xf numFmtId="0" fontId="1" fillId="0" borderId="0"/>
    <xf numFmtId="0" fontId="1" fillId="0" borderId="0"/>
    <xf numFmtId="43" fontId="16" fillId="0" borderId="0" applyFont="0" applyFill="0" applyBorder="0" applyAlignment="0" applyProtection="0"/>
    <xf numFmtId="0" fontId="34" fillId="71" borderId="0"/>
    <xf numFmtId="37" fontId="34" fillId="0" borderId="0" applyNumberFormat="0" applyFill="0" applyBorder="0"/>
    <xf numFmtId="37" fontId="223" fillId="0" borderId="0" applyFont="0" applyFill="0" applyBorder="0" applyAlignment="0" applyProtection="0"/>
    <xf numFmtId="37" fontId="16" fillId="0" borderId="0" applyFont="0" applyFill="0" applyBorder="0" applyAlignment="0" applyProtection="0"/>
    <xf numFmtId="37" fontId="16" fillId="0" borderId="0" applyFont="0" applyFill="0" applyBorder="0" applyAlignment="0" applyProtection="0"/>
    <xf numFmtId="0" fontId="16" fillId="0" borderId="0" applyNumberFormat="0" applyFill="0" applyBorder="0"/>
    <xf numFmtId="37" fontId="34" fillId="0" borderId="0" applyNumberFormat="0" applyFill="0" applyBorder="0"/>
    <xf numFmtId="0" fontId="34" fillId="71" borderId="0"/>
    <xf numFmtId="37" fontId="34" fillId="0" borderId="0" applyNumberFormat="0" applyFont="0" applyAlignment="0">
      <alignment horizontal="right"/>
    </xf>
    <xf numFmtId="37" fontId="34" fillId="0" borderId="0" applyNumberFormat="0" applyFont="0" applyAlignment="0">
      <alignment horizontal="right"/>
    </xf>
    <xf numFmtId="37" fontId="223" fillId="0" borderId="0" applyFont="0" applyFill="0" applyBorder="0" applyAlignment="0" applyProtection="0"/>
    <xf numFmtId="0" fontId="34" fillId="71" borderId="0"/>
    <xf numFmtId="37" fontId="174" fillId="71" borderId="14">
      <alignment horizontal="right" vertical="center"/>
    </xf>
    <xf numFmtId="0" fontId="34" fillId="71" borderId="0"/>
    <xf numFmtId="37" fontId="16" fillId="0" borderId="0" applyFont="0" applyFill="0" applyBorder="0" applyAlignment="0" applyProtection="0"/>
    <xf numFmtId="37" fontId="223" fillId="0" borderId="0" applyFont="0" applyFill="0" applyBorder="0" applyAlignment="0" applyProtection="0"/>
    <xf numFmtId="0" fontId="89" fillId="48" borderId="32" applyNumberFormat="0" applyAlignment="0" applyProtection="0"/>
    <xf numFmtId="37" fontId="223" fillId="0" borderId="0" applyFont="0" applyFill="0" applyBorder="0" applyAlignment="0" applyProtection="0"/>
    <xf numFmtId="37" fontId="174" fillId="71" borderId="14">
      <alignment horizontal="right" vertical="center"/>
    </xf>
    <xf numFmtId="37" fontId="16" fillId="0" borderId="0" applyFont="0" applyFill="0" applyBorder="0" applyAlignment="0" applyProtection="0"/>
    <xf numFmtId="0" fontId="16" fillId="0" borderId="0" applyNumberFormat="0" applyFill="0" applyBorder="0"/>
    <xf numFmtId="37" fontId="174" fillId="71" borderId="14">
      <alignment horizontal="right" vertical="center"/>
    </xf>
    <xf numFmtId="0" fontId="16" fillId="0" borderId="0">
      <alignment horizontal="right"/>
    </xf>
    <xf numFmtId="0" fontId="34" fillId="71" borderId="0"/>
    <xf numFmtId="0" fontId="16" fillId="0" borderId="0">
      <alignment horizontal="right"/>
    </xf>
    <xf numFmtId="0" fontId="16" fillId="0" borderId="0" applyNumberFormat="0" applyFill="0" applyBorder="0"/>
    <xf numFmtId="0" fontId="1" fillId="0" borderId="0"/>
    <xf numFmtId="0" fontId="1" fillId="0" borderId="0"/>
    <xf numFmtId="0" fontId="16" fillId="0" borderId="0" applyNumberFormat="0" applyFill="0" applyBorder="0"/>
    <xf numFmtId="0" fontId="16" fillId="0" borderId="0" applyNumberFormat="0" applyFill="0" applyBorder="0"/>
    <xf numFmtId="37" fontId="223" fillId="0" borderId="0" applyFont="0" applyFill="0" applyBorder="0" applyAlignment="0" applyProtection="0"/>
    <xf numFmtId="37" fontId="223" fillId="0" borderId="0" applyFont="0" applyFill="0" applyBorder="0" applyAlignment="0" applyProtection="0"/>
    <xf numFmtId="9" fontId="16" fillId="0" borderId="0" applyFont="0" applyFill="0" applyBorder="0" applyAlignment="0" applyProtection="0"/>
    <xf numFmtId="0" fontId="16" fillId="0" borderId="0" applyNumberFormat="0" applyFill="0" applyBorder="0"/>
    <xf numFmtId="37" fontId="16" fillId="0" borderId="0" applyFont="0" applyFill="0" applyBorder="0" applyAlignment="0" applyProtection="0"/>
    <xf numFmtId="0" fontId="1" fillId="0" borderId="0"/>
    <xf numFmtId="0" fontId="1" fillId="0" borderId="0"/>
    <xf numFmtId="0" fontId="1" fillId="0" borderId="0"/>
    <xf numFmtId="0" fontId="1" fillId="0" borderId="0"/>
    <xf numFmtId="37" fontId="34" fillId="0" borderId="0" applyNumberFormat="0" applyFont="0" applyAlignment="0">
      <alignment horizontal="right"/>
    </xf>
    <xf numFmtId="0" fontId="34" fillId="71" borderId="0"/>
    <xf numFmtId="0" fontId="34" fillId="71" borderId="0"/>
    <xf numFmtId="9" fontId="16" fillId="0" borderId="0" applyFont="0" applyFill="0" applyBorder="0" applyAlignment="0" applyProtection="0"/>
    <xf numFmtId="0" fontId="34" fillId="71" borderId="0"/>
    <xf numFmtId="0" fontId="34" fillId="71" borderId="0"/>
    <xf numFmtId="0" fontId="16" fillId="0" borderId="0" applyNumberFormat="0" applyFill="0" applyBorder="0"/>
    <xf numFmtId="37" fontId="34" fillId="0" borderId="0" applyNumberFormat="0" applyFill="0" applyBorder="0"/>
    <xf numFmtId="0" fontId="34" fillId="71" borderId="0"/>
    <xf numFmtId="0" fontId="34" fillId="71" borderId="0"/>
    <xf numFmtId="37" fontId="16" fillId="0" borderId="0" applyFont="0" applyFill="0" applyBorder="0" applyAlignment="0" applyProtection="0"/>
    <xf numFmtId="37" fontId="34" fillId="0" borderId="0" applyNumberFormat="0" applyFill="0" applyBorder="0"/>
    <xf numFmtId="0" fontId="34" fillId="71" borderId="0"/>
    <xf numFmtId="0" fontId="16" fillId="0" borderId="0">
      <alignment horizontal="right"/>
    </xf>
    <xf numFmtId="0" fontId="89" fillId="48" borderId="32" applyNumberFormat="0" applyAlignment="0" applyProtection="0"/>
    <xf numFmtId="37" fontId="174" fillId="71" borderId="14">
      <alignment horizontal="right" vertical="center"/>
    </xf>
    <xf numFmtId="37" fontId="174" fillId="71" borderId="14">
      <alignment horizontal="right" vertical="center"/>
    </xf>
    <xf numFmtId="0" fontId="34" fillId="71" borderId="0"/>
    <xf numFmtId="0" fontId="34" fillId="71" borderId="0"/>
    <xf numFmtId="0" fontId="16" fillId="0" borderId="0" applyNumberFormat="0" applyFill="0" applyBorder="0"/>
    <xf numFmtId="44" fontId="16" fillId="0" borderId="0" applyFont="0" applyFill="0" applyBorder="0" applyAlignment="0" applyProtection="0"/>
    <xf numFmtId="37" fontId="34" fillId="0" borderId="0" applyNumberFormat="0" applyFill="0" applyBorder="0"/>
    <xf numFmtId="37" fontId="34" fillId="0" borderId="0" applyNumberFormat="0" applyFont="0" applyAlignment="0">
      <alignment horizontal="right"/>
    </xf>
    <xf numFmtId="0" fontId="34" fillId="71" borderId="0"/>
    <xf numFmtId="0" fontId="72" fillId="0" borderId="0"/>
    <xf numFmtId="37" fontId="34" fillId="71" borderId="0"/>
    <xf numFmtId="0" fontId="34" fillId="71" borderId="0"/>
    <xf numFmtId="0" fontId="16" fillId="0" borderId="0" applyNumberFormat="0" applyFill="0" applyBorder="0"/>
    <xf numFmtId="0" fontId="34" fillId="71" borderId="0"/>
    <xf numFmtId="0" fontId="34" fillId="71" borderId="0"/>
    <xf numFmtId="0" fontId="16" fillId="0" borderId="0" applyNumberFormat="0" applyFill="0" applyBorder="0"/>
    <xf numFmtId="0" fontId="16" fillId="0" borderId="0" applyNumberFormat="0" applyFill="0" applyBorder="0"/>
    <xf numFmtId="0" fontId="34" fillId="71" borderId="0"/>
    <xf numFmtId="37" fontId="16" fillId="0" borderId="0" applyFont="0" applyFill="0" applyBorder="0" applyAlignment="0" applyProtection="0"/>
    <xf numFmtId="0" fontId="34" fillId="71" borderId="0"/>
    <xf numFmtId="0" fontId="34" fillId="71" borderId="0"/>
    <xf numFmtId="37" fontId="223" fillId="0" borderId="0" applyFont="0" applyFill="0" applyBorder="0" applyAlignment="0" applyProtection="0"/>
    <xf numFmtId="0" fontId="16" fillId="0" borderId="0" applyNumberFormat="0" applyFill="0" applyBorder="0"/>
    <xf numFmtId="0" fontId="34" fillId="71" borderId="0"/>
    <xf numFmtId="37" fontId="34" fillId="0" borderId="0" applyNumberFormat="0" applyFont="0" applyAlignment="0">
      <alignment horizontal="right"/>
    </xf>
    <xf numFmtId="43" fontId="16" fillId="0" borderId="0" applyFont="0" applyFill="0" applyBorder="0" applyAlignment="0" applyProtection="0"/>
    <xf numFmtId="0" fontId="34" fillId="71" borderId="0"/>
    <xf numFmtId="0" fontId="34" fillId="71" borderId="0"/>
    <xf numFmtId="37" fontId="16" fillId="0" borderId="0" applyFont="0" applyFill="0" applyBorder="0" applyAlignment="0" applyProtection="0"/>
    <xf numFmtId="37" fontId="223" fillId="0" borderId="0" applyFont="0" applyFill="0" applyBorder="0" applyAlignment="0" applyProtection="0"/>
    <xf numFmtId="0" fontId="16" fillId="0" borderId="0">
      <alignment horizontal="right"/>
    </xf>
    <xf numFmtId="0" fontId="16" fillId="0" borderId="0">
      <alignment horizontal="right"/>
    </xf>
    <xf numFmtId="0" fontId="34" fillId="71" borderId="0"/>
    <xf numFmtId="0" fontId="72" fillId="0" borderId="0"/>
    <xf numFmtId="0" fontId="34" fillId="71" borderId="0"/>
    <xf numFmtId="37" fontId="16" fillId="0" borderId="0" applyFont="0" applyFill="0" applyBorder="0" applyAlignment="0" applyProtection="0"/>
    <xf numFmtId="37" fontId="16" fillId="0" borderId="0" applyFont="0" applyFill="0" applyBorder="0" applyAlignment="0" applyProtection="0"/>
    <xf numFmtId="37" fontId="34" fillId="0" borderId="0" applyNumberFormat="0" applyFont="0" applyAlignment="0">
      <alignment horizontal="right"/>
    </xf>
    <xf numFmtId="0" fontId="16" fillId="0" borderId="0">
      <alignment horizontal="right"/>
    </xf>
    <xf numFmtId="37" fontId="16" fillId="0" borderId="0" applyFont="0" applyFill="0" applyBorder="0" applyAlignment="0" applyProtection="0"/>
    <xf numFmtId="37" fontId="34" fillId="0" borderId="0" applyNumberFormat="0" applyFont="0" applyAlignment="0">
      <alignment horizontal="right"/>
    </xf>
    <xf numFmtId="37" fontId="34" fillId="0" borderId="0" applyNumberFormat="0" applyFont="0" applyAlignment="0">
      <alignment horizontal="right"/>
    </xf>
    <xf numFmtId="0" fontId="34" fillId="71" borderId="0"/>
    <xf numFmtId="0" fontId="16" fillId="0" borderId="0">
      <alignment horizontal="right"/>
    </xf>
    <xf numFmtId="0" fontId="16" fillId="0" borderId="0">
      <alignment horizontal="right"/>
    </xf>
    <xf numFmtId="9" fontId="16" fillId="0" borderId="0" applyFont="0" applyFill="0" applyBorder="0" applyAlignment="0" applyProtection="0"/>
    <xf numFmtId="0" fontId="34" fillId="71" borderId="0"/>
    <xf numFmtId="0" fontId="34" fillId="71" borderId="0"/>
    <xf numFmtId="37" fontId="223" fillId="0" borderId="0" applyFont="0" applyFill="0" applyBorder="0" applyAlignment="0" applyProtection="0"/>
    <xf numFmtId="0" fontId="72" fillId="0" borderId="0"/>
    <xf numFmtId="0" fontId="1" fillId="0" borderId="0"/>
    <xf numFmtId="0" fontId="1" fillId="0" borderId="0"/>
    <xf numFmtId="0" fontId="34" fillId="71" borderId="0"/>
    <xf numFmtId="0" fontId="16" fillId="0" borderId="0" applyNumberFormat="0" applyFill="0" applyBorder="0"/>
    <xf numFmtId="37" fontId="223" fillId="0" borderId="0" applyFont="0" applyFill="0" applyBorder="0" applyAlignment="0" applyProtection="0"/>
    <xf numFmtId="37" fontId="16" fillId="0" borderId="0" applyFont="0" applyFill="0" applyBorder="0" applyAlignment="0" applyProtection="0"/>
    <xf numFmtId="37" fontId="174" fillId="71" borderId="14">
      <alignment horizontal="right" vertical="center"/>
    </xf>
    <xf numFmtId="0" fontId="34" fillId="71" borderId="0"/>
    <xf numFmtId="9" fontId="16" fillId="0" borderId="0" applyFont="0" applyFill="0" applyBorder="0" applyAlignment="0" applyProtection="0"/>
    <xf numFmtId="37" fontId="34" fillId="0" borderId="0" applyNumberFormat="0" applyFont="0" applyAlignment="0">
      <alignment horizontal="right"/>
    </xf>
    <xf numFmtId="37" fontId="16" fillId="0" borderId="0" applyFont="0" applyFill="0" applyBorder="0" applyAlignment="0" applyProtection="0"/>
    <xf numFmtId="37" fontId="34" fillId="0" borderId="0" applyNumberFormat="0" applyFill="0" applyBorder="0"/>
    <xf numFmtId="0" fontId="16" fillId="0" borderId="0" applyNumberFormat="0" applyFill="0" applyBorder="0"/>
    <xf numFmtId="0" fontId="89" fillId="48" borderId="32" applyNumberFormat="0" applyAlignment="0" applyProtection="0"/>
    <xf numFmtId="37" fontId="34" fillId="0" borderId="0" applyNumberFormat="0" applyFont="0" applyAlignment="0">
      <alignment horizontal="right"/>
    </xf>
    <xf numFmtId="37" fontId="16" fillId="0" borderId="0" applyFont="0" applyFill="0" applyBorder="0" applyAlignment="0" applyProtection="0"/>
    <xf numFmtId="37" fontId="34" fillId="0" borderId="0" applyNumberFormat="0" applyFill="0" applyBorder="0"/>
    <xf numFmtId="0" fontId="34" fillId="71" borderId="0"/>
    <xf numFmtId="0" fontId="34" fillId="71" borderId="0"/>
    <xf numFmtId="37" fontId="16" fillId="0" borderId="0" applyFont="0" applyFill="0" applyBorder="0" applyAlignment="0" applyProtection="0"/>
    <xf numFmtId="37" fontId="16" fillId="0" borderId="0" applyFont="0" applyFill="0" applyBorder="0" applyAlignment="0" applyProtection="0"/>
    <xf numFmtId="37" fontId="34" fillId="0" borderId="0" applyNumberFormat="0" applyFont="0" applyAlignment="0">
      <alignment horizontal="right"/>
    </xf>
    <xf numFmtId="37" fontId="34" fillId="0" borderId="0" applyNumberFormat="0" applyFont="0" applyAlignment="0">
      <alignment horizontal="right"/>
    </xf>
    <xf numFmtId="0" fontId="16" fillId="0" borderId="0">
      <alignment horizontal="right"/>
    </xf>
    <xf numFmtId="0" fontId="34" fillId="71" borderId="0"/>
    <xf numFmtId="0" fontId="34" fillId="71" borderId="0"/>
    <xf numFmtId="0" fontId="34" fillId="71" borderId="0"/>
    <xf numFmtId="37" fontId="16" fillId="0" borderId="0" applyFont="0" applyFill="0" applyBorder="0" applyAlignment="0" applyProtection="0"/>
    <xf numFmtId="0" fontId="16" fillId="0" borderId="0" applyNumberFormat="0" applyFill="0" applyBorder="0"/>
    <xf numFmtId="0" fontId="34" fillId="71" borderId="0"/>
    <xf numFmtId="0" fontId="16" fillId="0" borderId="0" applyNumberFormat="0" applyFill="0" applyBorder="0"/>
    <xf numFmtId="0" fontId="89" fillId="48" borderId="32" applyNumberFormat="0" applyAlignment="0" applyProtection="0"/>
    <xf numFmtId="37" fontId="34" fillId="71" borderId="0"/>
    <xf numFmtId="0" fontId="34" fillId="71" borderId="0"/>
    <xf numFmtId="0" fontId="34" fillId="71" borderId="0"/>
    <xf numFmtId="0" fontId="34" fillId="71" borderId="0"/>
    <xf numFmtId="0" fontId="16" fillId="0" borderId="0"/>
    <xf numFmtId="37" fontId="16" fillId="0" borderId="0" applyFont="0" applyFill="0" applyBorder="0" applyAlignment="0" applyProtection="0"/>
    <xf numFmtId="0" fontId="34" fillId="71" borderId="0"/>
    <xf numFmtId="37" fontId="34" fillId="0" borderId="0" applyNumberFormat="0" applyFill="0" applyBorder="0"/>
    <xf numFmtId="0" fontId="16" fillId="0" borderId="0" applyNumberFormat="0" applyFill="0" applyBorder="0"/>
    <xf numFmtId="37" fontId="16" fillId="0" borderId="0" applyFont="0" applyFill="0" applyBorder="0" applyAlignment="0" applyProtection="0"/>
    <xf numFmtId="0" fontId="16" fillId="0" borderId="0" applyNumberFormat="0" applyFill="0" applyBorder="0"/>
    <xf numFmtId="37" fontId="34" fillId="0" borderId="0" applyNumberFormat="0" applyFont="0" applyAlignment="0">
      <alignment horizontal="right"/>
    </xf>
    <xf numFmtId="37" fontId="34" fillId="0" borderId="0" applyNumberFormat="0" applyFill="0" applyBorder="0"/>
    <xf numFmtId="0" fontId="16" fillId="0" borderId="0">
      <alignment horizontal="right"/>
    </xf>
    <xf numFmtId="0" fontId="34" fillId="71" borderId="0"/>
    <xf numFmtId="0" fontId="16" fillId="0" borderId="0" applyNumberFormat="0" applyFill="0" applyBorder="0"/>
    <xf numFmtId="37" fontId="16" fillId="0" borderId="0" applyFont="0" applyFill="0" applyBorder="0" applyAlignment="0" applyProtection="0"/>
    <xf numFmtId="0" fontId="16" fillId="0" borderId="0">
      <alignment horizontal="right"/>
    </xf>
    <xf numFmtId="37" fontId="174" fillId="71" borderId="14">
      <alignment horizontal="right" vertical="center"/>
    </xf>
    <xf numFmtId="37" fontId="223" fillId="0" borderId="0" applyFont="0" applyFill="0" applyBorder="0" applyAlignment="0" applyProtection="0"/>
    <xf numFmtId="37" fontId="16" fillId="0" borderId="0" applyFont="0" applyFill="0" applyBorder="0" applyAlignment="0" applyProtection="0"/>
    <xf numFmtId="0" fontId="16" fillId="0" borderId="0" applyNumberFormat="0" applyFill="0" applyBorder="0"/>
    <xf numFmtId="37" fontId="174" fillId="71" borderId="14">
      <alignment horizontal="right" vertical="center"/>
    </xf>
    <xf numFmtId="37" fontId="34" fillId="71" borderId="0"/>
    <xf numFmtId="0" fontId="16" fillId="0" borderId="0" applyNumberFormat="0" applyFill="0" applyBorder="0"/>
    <xf numFmtId="37" fontId="16" fillId="0" borderId="0" applyFont="0" applyFill="0" applyBorder="0" applyAlignment="0" applyProtection="0"/>
    <xf numFmtId="44" fontId="16" fillId="0" borderId="0" applyFont="0" applyFill="0" applyBorder="0" applyAlignment="0" applyProtection="0"/>
    <xf numFmtId="37" fontId="16" fillId="0" borderId="0" applyFont="0" applyFill="0" applyBorder="0" applyAlignment="0" applyProtection="0"/>
    <xf numFmtId="37" fontId="223" fillId="0" borderId="0" applyFont="0" applyFill="0" applyBorder="0" applyAlignment="0" applyProtection="0"/>
    <xf numFmtId="9" fontId="16" fillId="0" borderId="0" applyFont="0" applyFill="0" applyBorder="0" applyAlignment="0" applyProtection="0"/>
    <xf numFmtId="44" fontId="16" fillId="0" borderId="0" applyFont="0" applyFill="0" applyBorder="0" applyAlignment="0" applyProtection="0"/>
    <xf numFmtId="43" fontId="16" fillId="0" borderId="0" applyFont="0" applyFill="0" applyBorder="0" applyAlignment="0" applyProtection="0"/>
    <xf numFmtId="0" fontId="16" fillId="0" borderId="0" applyNumberFormat="0" applyFill="0" applyBorder="0"/>
    <xf numFmtId="37" fontId="16" fillId="0" borderId="0" applyFont="0" applyFill="0" applyBorder="0" applyAlignment="0" applyProtection="0"/>
    <xf numFmtId="0" fontId="34" fillId="71" borderId="0"/>
    <xf numFmtId="0" fontId="89" fillId="48" borderId="32" applyNumberFormat="0" applyAlignment="0" applyProtection="0"/>
    <xf numFmtId="0" fontId="34" fillId="71" borderId="0"/>
    <xf numFmtId="37" fontId="16" fillId="0" borderId="0" applyFont="0" applyFill="0" applyBorder="0" applyAlignment="0" applyProtection="0"/>
    <xf numFmtId="37" fontId="174" fillId="71" borderId="14">
      <alignment horizontal="right" vertical="center"/>
    </xf>
    <xf numFmtId="37" fontId="34" fillId="0" borderId="0" applyNumberFormat="0" applyFont="0" applyAlignment="0">
      <alignment horizontal="right"/>
    </xf>
    <xf numFmtId="0" fontId="72" fillId="0" borderId="0"/>
    <xf numFmtId="0" fontId="89" fillId="48" borderId="32" applyNumberFormat="0" applyAlignment="0" applyProtection="0"/>
    <xf numFmtId="0" fontId="16" fillId="0" borderId="0" applyNumberFormat="0" applyFill="0" applyBorder="0"/>
    <xf numFmtId="43" fontId="16" fillId="0" borderId="0" applyFont="0" applyFill="0" applyBorder="0" applyAlignment="0" applyProtection="0"/>
    <xf numFmtId="0" fontId="16" fillId="0" borderId="0" applyNumberFormat="0" applyFill="0" applyBorder="0"/>
    <xf numFmtId="37" fontId="34" fillId="0" borderId="0" applyNumberFormat="0" applyFont="0" applyAlignment="0">
      <alignment horizontal="right"/>
    </xf>
    <xf numFmtId="37" fontId="34" fillId="71" borderId="0"/>
    <xf numFmtId="0" fontId="16" fillId="0" borderId="0"/>
    <xf numFmtId="0" fontId="92" fillId="0" borderId="0"/>
    <xf numFmtId="0" fontId="16" fillId="0" borderId="0"/>
    <xf numFmtId="0" fontId="16" fillId="0" borderId="0"/>
    <xf numFmtId="0" fontId="201" fillId="0" borderId="0" applyFont="0" applyFill="0" applyBorder="0" applyProtection="0">
      <alignment horizontal="right"/>
    </xf>
    <xf numFmtId="37" fontId="34" fillId="71" borderId="0"/>
    <xf numFmtId="9" fontId="16" fillId="0" borderId="0" applyFont="0" applyFill="0" applyBorder="0" applyAlignment="0" applyProtection="0"/>
    <xf numFmtId="37" fontId="34" fillId="71" borderId="0"/>
    <xf numFmtId="9" fontId="16" fillId="0" borderId="0" applyFont="0" applyFill="0" applyBorder="0" applyAlignment="0" applyProtection="0"/>
    <xf numFmtId="37" fontId="34" fillId="71" borderId="0"/>
    <xf numFmtId="9" fontId="16" fillId="0" borderId="0" applyFont="0" applyFill="0" applyBorder="0" applyAlignment="0" applyProtection="0"/>
    <xf numFmtId="37" fontId="223" fillId="0" borderId="0" applyFont="0" applyFill="0" applyBorder="0" applyAlignment="0" applyProtection="0"/>
    <xf numFmtId="37" fontId="34" fillId="71" borderId="0"/>
    <xf numFmtId="0" fontId="89" fillId="48" borderId="32" applyNumberFormat="0" applyAlignment="0" applyProtection="0"/>
    <xf numFmtId="0" fontId="16" fillId="0" borderId="0" applyNumberFormat="0" applyFill="0" applyBorder="0"/>
    <xf numFmtId="37" fontId="16" fillId="0" borderId="0" applyFont="0" applyFill="0" applyBorder="0" applyAlignment="0" applyProtection="0"/>
    <xf numFmtId="0" fontId="34" fillId="71" borderId="0"/>
    <xf numFmtId="43" fontId="16" fillId="0" borderId="0" applyFont="0" applyFill="0" applyBorder="0" applyAlignment="0" applyProtection="0"/>
    <xf numFmtId="0" fontId="34" fillId="71" borderId="0"/>
    <xf numFmtId="0" fontId="34" fillId="71" borderId="0"/>
    <xf numFmtId="37" fontId="34" fillId="0" borderId="0" applyNumberFormat="0" applyFont="0" applyAlignment="0">
      <alignment horizontal="right"/>
    </xf>
    <xf numFmtId="0" fontId="34" fillId="71" borderId="0"/>
    <xf numFmtId="0" fontId="16" fillId="0" borderId="0" applyNumberFormat="0" applyFill="0" applyBorder="0"/>
    <xf numFmtId="37" fontId="223" fillId="0" borderId="0" applyFont="0" applyFill="0" applyBorder="0" applyAlignment="0" applyProtection="0"/>
    <xf numFmtId="0" fontId="34" fillId="71" borderId="0"/>
    <xf numFmtId="0" fontId="34" fillId="71" borderId="0"/>
    <xf numFmtId="0" fontId="34" fillId="71" borderId="0"/>
    <xf numFmtId="0" fontId="34" fillId="71" borderId="0"/>
    <xf numFmtId="37" fontId="223" fillId="0" borderId="0" applyFont="0" applyFill="0" applyBorder="0" applyAlignment="0" applyProtection="0"/>
    <xf numFmtId="37" fontId="34" fillId="0" borderId="0" applyNumberFormat="0" applyFont="0" applyAlignment="0">
      <alignment horizontal="right"/>
    </xf>
    <xf numFmtId="0" fontId="34" fillId="71" borderId="0"/>
    <xf numFmtId="37" fontId="223" fillId="0" borderId="0" applyFont="0" applyFill="0" applyBorder="0" applyAlignment="0" applyProtection="0"/>
    <xf numFmtId="37" fontId="223" fillId="0" borderId="0" applyFont="0" applyFill="0" applyBorder="0" applyAlignment="0" applyProtection="0"/>
    <xf numFmtId="37" fontId="223" fillId="0" borderId="0" applyFont="0" applyFill="0" applyBorder="0" applyAlignment="0" applyProtection="0"/>
    <xf numFmtId="37" fontId="174" fillId="71" borderId="14">
      <alignment horizontal="right" vertical="center"/>
    </xf>
    <xf numFmtId="0" fontId="16" fillId="0" borderId="0"/>
    <xf numFmtId="0" fontId="16" fillId="0" borderId="0" applyNumberFormat="0" applyFill="0" applyBorder="0"/>
    <xf numFmtId="9" fontId="16" fillId="0" borderId="0" applyFont="0" applyFill="0" applyBorder="0" applyAlignment="0" applyProtection="0"/>
    <xf numFmtId="37" fontId="16" fillId="0" borderId="0" applyFont="0" applyFill="0" applyBorder="0" applyAlignment="0" applyProtection="0"/>
    <xf numFmtId="0" fontId="16" fillId="0" borderId="0" applyNumberFormat="0" applyFill="0" applyBorder="0"/>
    <xf numFmtId="37" fontId="34" fillId="0" borderId="0" applyNumberFormat="0" applyFill="0" applyBorder="0"/>
    <xf numFmtId="37" fontId="174" fillId="71" borderId="14">
      <alignment horizontal="right" vertical="center"/>
    </xf>
    <xf numFmtId="37" fontId="223" fillId="0" borderId="0" applyFont="0" applyFill="0" applyBorder="0" applyAlignment="0" applyProtection="0"/>
    <xf numFmtId="37" fontId="34" fillId="71" borderId="0"/>
    <xf numFmtId="37" fontId="34" fillId="71" borderId="0"/>
    <xf numFmtId="37" fontId="16" fillId="0" borderId="0" applyFont="0" applyFill="0" applyBorder="0" applyAlignment="0" applyProtection="0"/>
    <xf numFmtId="0" fontId="34" fillId="71" borderId="0"/>
    <xf numFmtId="0" fontId="34" fillId="71" borderId="0"/>
    <xf numFmtId="0" fontId="34" fillId="71" borderId="0"/>
    <xf numFmtId="37" fontId="34" fillId="0" borderId="0" applyNumberFormat="0" applyFont="0" applyAlignment="0">
      <alignment horizontal="right"/>
    </xf>
    <xf numFmtId="0" fontId="34" fillId="71" borderId="0"/>
    <xf numFmtId="37" fontId="174" fillId="71" borderId="14">
      <alignment horizontal="right" vertical="center"/>
    </xf>
    <xf numFmtId="0" fontId="34" fillId="71" borderId="0"/>
    <xf numFmtId="37" fontId="34" fillId="0" borderId="0" applyNumberFormat="0" applyFill="0" applyBorder="0"/>
    <xf numFmtId="0" fontId="34" fillId="71" borderId="0"/>
    <xf numFmtId="0" fontId="16" fillId="0" borderId="0" applyNumberFormat="0" applyFill="0" applyBorder="0"/>
    <xf numFmtId="37" fontId="34" fillId="0" borderId="0" applyNumberFormat="0" applyFill="0" applyBorder="0"/>
    <xf numFmtId="0" fontId="34" fillId="71" borderId="0"/>
    <xf numFmtId="37" fontId="174" fillId="71" borderId="14">
      <alignment horizontal="right" vertical="center"/>
    </xf>
    <xf numFmtId="0" fontId="16" fillId="0" borderId="0" applyNumberFormat="0" applyFill="0" applyBorder="0"/>
    <xf numFmtId="0" fontId="89" fillId="48" borderId="32" applyNumberFormat="0" applyAlignment="0" applyProtection="0"/>
    <xf numFmtId="0" fontId="34" fillId="71" borderId="0"/>
    <xf numFmtId="37" fontId="223" fillId="0" borderId="0" applyFont="0" applyFill="0" applyBorder="0" applyAlignment="0" applyProtection="0"/>
    <xf numFmtId="37" fontId="174" fillId="71" borderId="14">
      <alignment horizontal="right" vertical="center"/>
    </xf>
    <xf numFmtId="37" fontId="223" fillId="0" borderId="0" applyFont="0" applyFill="0" applyBorder="0" applyAlignment="0" applyProtection="0"/>
    <xf numFmtId="0" fontId="16" fillId="0" borderId="0">
      <alignment horizontal="right"/>
    </xf>
    <xf numFmtId="0" fontId="34" fillId="71" borderId="0"/>
    <xf numFmtId="37" fontId="34" fillId="0" borderId="0" applyNumberFormat="0" applyFill="0" applyBorder="0"/>
    <xf numFmtId="37" fontId="223" fillId="0" borderId="0" applyFont="0" applyFill="0" applyBorder="0" applyAlignment="0" applyProtection="0"/>
    <xf numFmtId="0" fontId="34" fillId="71" borderId="0"/>
    <xf numFmtId="37" fontId="34" fillId="0" borderId="0" applyNumberFormat="0" applyFont="0" applyAlignment="0">
      <alignment horizontal="right"/>
    </xf>
    <xf numFmtId="0" fontId="16" fillId="0" borderId="0" applyNumberFormat="0" applyFill="0" applyBorder="0"/>
    <xf numFmtId="37" fontId="223" fillId="0" borderId="0" applyFont="0" applyFill="0" applyBorder="0" applyAlignment="0" applyProtection="0"/>
    <xf numFmtId="37" fontId="223" fillId="0" borderId="0" applyFont="0" applyFill="0" applyBorder="0" applyAlignment="0" applyProtection="0"/>
    <xf numFmtId="0" fontId="16" fillId="0" borderId="0" applyNumberFormat="0" applyFill="0" applyBorder="0"/>
    <xf numFmtId="0" fontId="16" fillId="0" borderId="0" applyNumberFormat="0" applyFill="0" applyBorder="0"/>
    <xf numFmtId="0" fontId="16" fillId="0" borderId="0" applyNumberFormat="0" applyFill="0" applyBorder="0"/>
    <xf numFmtId="0" fontId="34" fillId="71" borderId="0"/>
    <xf numFmtId="37" fontId="34" fillId="71" borderId="0"/>
    <xf numFmtId="0" fontId="16" fillId="0" borderId="0">
      <alignment horizontal="right"/>
    </xf>
    <xf numFmtId="0" fontId="34" fillId="71" borderId="0"/>
    <xf numFmtId="0" fontId="16" fillId="0" borderId="0" applyNumberFormat="0" applyFill="0" applyBorder="0"/>
    <xf numFmtId="0" fontId="16" fillId="0" borderId="0" applyNumberFormat="0" applyFill="0" applyBorder="0"/>
    <xf numFmtId="37" fontId="34" fillId="0" borderId="0" applyNumberFormat="0" applyFont="0" applyAlignment="0">
      <alignment horizontal="right"/>
    </xf>
    <xf numFmtId="0" fontId="34" fillId="71" borderId="0"/>
    <xf numFmtId="0" fontId="16" fillId="0" borderId="0" applyNumberFormat="0" applyFill="0" applyBorder="0"/>
    <xf numFmtId="37" fontId="223" fillId="0" borderId="0" applyFont="0" applyFill="0" applyBorder="0" applyAlignment="0" applyProtection="0"/>
    <xf numFmtId="0" fontId="34" fillId="71" borderId="0"/>
    <xf numFmtId="0" fontId="16" fillId="0" borderId="0" applyNumberFormat="0" applyFill="0" applyBorder="0"/>
    <xf numFmtId="0" fontId="72" fillId="0" borderId="0"/>
    <xf numFmtId="0" fontId="16" fillId="0" borderId="0">
      <alignment horizontal="right"/>
    </xf>
    <xf numFmtId="37" fontId="34" fillId="0" borderId="0" applyNumberFormat="0" applyFill="0" applyBorder="0"/>
    <xf numFmtId="0" fontId="16" fillId="0" borderId="0" applyNumberFormat="0" applyFill="0" applyBorder="0"/>
    <xf numFmtId="0" fontId="34" fillId="71" borderId="0"/>
    <xf numFmtId="0" fontId="34" fillId="71" borderId="0"/>
    <xf numFmtId="0" fontId="34" fillId="71" borderId="0"/>
    <xf numFmtId="0" fontId="34" fillId="71" borderId="0"/>
    <xf numFmtId="37" fontId="34" fillId="0" borderId="0" applyNumberFormat="0" applyFont="0" applyAlignment="0">
      <alignment horizontal="right"/>
    </xf>
    <xf numFmtId="37" fontId="16" fillId="0" borderId="0" applyFont="0" applyFill="0" applyBorder="0" applyAlignment="0" applyProtection="0"/>
    <xf numFmtId="0" fontId="16" fillId="0" borderId="0" applyNumberFormat="0" applyFill="0" applyBorder="0"/>
    <xf numFmtId="37" fontId="34" fillId="71" borderId="0"/>
    <xf numFmtId="37" fontId="34" fillId="0" borderId="0" applyNumberFormat="0" applyFill="0" applyBorder="0"/>
    <xf numFmtId="0" fontId="34" fillId="71" borderId="0"/>
    <xf numFmtId="0" fontId="16" fillId="0" borderId="0" applyNumberFormat="0" applyFill="0" applyBorder="0"/>
    <xf numFmtId="0" fontId="34" fillId="71" borderId="0"/>
    <xf numFmtId="0" fontId="16" fillId="0" borderId="0" applyNumberFormat="0" applyFill="0" applyBorder="0"/>
    <xf numFmtId="37" fontId="16" fillId="0" borderId="0" applyFont="0" applyFill="0" applyBorder="0" applyAlignment="0" applyProtection="0"/>
    <xf numFmtId="37" fontId="174" fillId="71" borderId="14">
      <alignment horizontal="right" vertical="center"/>
    </xf>
    <xf numFmtId="37" fontId="34" fillId="0" borderId="0" applyNumberFormat="0" applyFont="0" applyAlignment="0">
      <alignment horizontal="right"/>
    </xf>
    <xf numFmtId="37" fontId="223" fillId="0" borderId="0" applyFont="0" applyFill="0" applyBorder="0" applyAlignment="0" applyProtection="0"/>
    <xf numFmtId="0" fontId="34" fillId="71" borderId="0"/>
    <xf numFmtId="0" fontId="16" fillId="0" borderId="0">
      <alignment horizontal="right"/>
    </xf>
    <xf numFmtId="0" fontId="16" fillId="0" borderId="0">
      <alignment horizontal="right"/>
    </xf>
    <xf numFmtId="37" fontId="34" fillId="0" borderId="0" applyNumberFormat="0" applyFont="0" applyAlignment="0">
      <alignment horizontal="right"/>
    </xf>
    <xf numFmtId="37" fontId="16" fillId="0" borderId="0" applyFont="0" applyFill="0" applyBorder="0" applyAlignment="0" applyProtection="0"/>
    <xf numFmtId="37" fontId="223" fillId="0" borderId="0" applyFont="0" applyFill="0" applyBorder="0" applyAlignment="0" applyProtection="0"/>
    <xf numFmtId="37" fontId="16" fillId="0" borderId="0" applyFont="0" applyFill="0" applyBorder="0" applyAlignment="0" applyProtection="0"/>
    <xf numFmtId="0" fontId="34" fillId="71" borderId="0"/>
    <xf numFmtId="0" fontId="34" fillId="71" borderId="0"/>
    <xf numFmtId="0" fontId="16" fillId="0" borderId="0" applyNumberFormat="0" applyFill="0" applyBorder="0"/>
    <xf numFmtId="0" fontId="34" fillId="71" borderId="0"/>
    <xf numFmtId="37" fontId="16" fillId="0" borderId="0" applyFont="0" applyFill="0" applyBorder="0" applyAlignment="0" applyProtection="0"/>
    <xf numFmtId="37" fontId="223" fillId="0" borderId="0" applyFont="0" applyFill="0" applyBorder="0" applyAlignment="0" applyProtection="0"/>
    <xf numFmtId="37" fontId="223" fillId="0" borderId="0" applyFont="0" applyFill="0" applyBorder="0" applyAlignment="0" applyProtection="0"/>
    <xf numFmtId="37" fontId="16" fillId="0" borderId="0" applyFont="0" applyFill="0" applyBorder="0" applyAlignment="0" applyProtection="0"/>
    <xf numFmtId="0" fontId="16" fillId="0" borderId="0" applyNumberFormat="0" applyFill="0" applyBorder="0"/>
    <xf numFmtId="37" fontId="34" fillId="0" borderId="0" applyNumberFormat="0" applyFont="0" applyAlignment="0">
      <alignment horizontal="right"/>
    </xf>
    <xf numFmtId="37" fontId="223" fillId="0" borderId="0" applyFont="0" applyFill="0" applyBorder="0" applyAlignment="0" applyProtection="0"/>
    <xf numFmtId="0" fontId="34" fillId="71" borderId="0"/>
    <xf numFmtId="0" fontId="16" fillId="0" borderId="0" applyNumberFormat="0" applyFill="0" applyBorder="0"/>
    <xf numFmtId="0" fontId="34" fillId="71" borderId="0"/>
    <xf numFmtId="37" fontId="174" fillId="71" borderId="14">
      <alignment horizontal="right" vertical="center"/>
    </xf>
    <xf numFmtId="0" fontId="34" fillId="71" borderId="0"/>
    <xf numFmtId="0" fontId="34" fillId="71" borderId="0"/>
    <xf numFmtId="37" fontId="174" fillId="71" borderId="14">
      <alignment horizontal="right" vertical="center"/>
    </xf>
    <xf numFmtId="0" fontId="34" fillId="71" borderId="0"/>
    <xf numFmtId="37" fontId="223" fillId="0" borderId="0" applyFont="0" applyFill="0" applyBorder="0" applyAlignment="0" applyProtection="0"/>
    <xf numFmtId="0" fontId="16" fillId="0" borderId="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34" fillId="0" borderId="0" applyNumberFormat="0" applyFill="0" applyBorder="0"/>
    <xf numFmtId="37" fontId="34" fillId="71" borderId="0"/>
    <xf numFmtId="0" fontId="16" fillId="0" borderId="0" applyNumberFormat="0" applyFill="0" applyBorder="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6" fillId="0" borderId="0" applyFont="0" applyFill="0" applyBorder="0" applyAlignment="0" applyProtection="0"/>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37" fontId="34" fillId="0" borderId="0" applyNumberFormat="0" applyFont="0" applyAlignment="0">
      <alignment horizontal="right"/>
    </xf>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xf numFmtId="37" fontId="34" fillId="71" borderId="0"/>
    <xf numFmtId="37" fontId="34" fillId="0" borderId="0" applyNumberFormat="0" applyFill="0" applyBorder="0"/>
    <xf numFmtId="37" fontId="174" fillId="71" borderId="14">
      <alignment horizontal="right" vertical="center"/>
    </xf>
    <xf numFmtId="0" fontId="34" fillId="71" borderId="0"/>
    <xf numFmtId="0" fontId="16" fillId="0" borderId="0" applyNumberFormat="0" applyFill="0" applyBorder="0"/>
    <xf numFmtId="0" fontId="16" fillId="0" borderId="0" applyNumberFormat="0" applyFill="0" applyBorder="0"/>
    <xf numFmtId="37" fontId="34" fillId="71" borderId="0"/>
    <xf numFmtId="0" fontId="34" fillId="71" borderId="0"/>
    <xf numFmtId="43" fontId="16" fillId="0" borderId="0" applyFont="0" applyFill="0" applyBorder="0" applyAlignment="0" applyProtection="0"/>
    <xf numFmtId="0" fontId="89" fillId="48" borderId="32" applyNumberFormat="0" applyAlignment="0" applyProtection="0"/>
    <xf numFmtId="0" fontId="72" fillId="0" borderId="0"/>
    <xf numFmtId="37" fontId="34" fillId="71" borderId="0"/>
    <xf numFmtId="0" fontId="34" fillId="71" borderId="0"/>
    <xf numFmtId="0" fontId="16" fillId="0" borderId="0" applyNumberFormat="0" applyFill="0" applyBorder="0"/>
    <xf numFmtId="37" fontId="34" fillId="0" borderId="0" applyNumberFormat="0" applyFill="0" applyBorder="0"/>
    <xf numFmtId="37" fontId="16" fillId="0" borderId="0" applyFont="0" applyFill="0" applyBorder="0" applyAlignment="0" applyProtection="0"/>
    <xf numFmtId="0" fontId="34" fillId="71" borderId="0"/>
    <xf numFmtId="37" fontId="223" fillId="0" borderId="0" applyFont="0" applyFill="0" applyBorder="0" applyAlignment="0" applyProtection="0"/>
    <xf numFmtId="37" fontId="16" fillId="0" borderId="0" applyFont="0" applyFill="0" applyBorder="0" applyAlignment="0" applyProtection="0"/>
    <xf numFmtId="0" fontId="16" fillId="0" borderId="0" applyNumberFormat="0" applyFill="0" applyBorder="0"/>
    <xf numFmtId="0" fontId="34" fillId="71" borderId="0"/>
    <xf numFmtId="44" fontId="16" fillId="0" borderId="0" applyFont="0" applyFill="0" applyBorder="0" applyAlignment="0" applyProtection="0"/>
    <xf numFmtId="9" fontId="16" fillId="0" borderId="0" applyFont="0" applyFill="0" applyBorder="0" applyAlignment="0" applyProtection="0"/>
    <xf numFmtId="37" fontId="34" fillId="71" borderId="0"/>
    <xf numFmtId="0" fontId="34" fillId="71" borderId="0"/>
    <xf numFmtId="37" fontId="34" fillId="71" borderId="0"/>
    <xf numFmtId="0" fontId="34" fillId="71" borderId="0"/>
    <xf numFmtId="0" fontId="34" fillId="71" borderId="0"/>
    <xf numFmtId="37" fontId="34" fillId="0" borderId="0" applyNumberFormat="0" applyFont="0" applyAlignment="0">
      <alignment horizontal="right"/>
    </xf>
    <xf numFmtId="37" fontId="34" fillId="0" borderId="0" applyNumberFormat="0" applyFont="0" applyAlignment="0">
      <alignment horizontal="right"/>
    </xf>
    <xf numFmtId="0" fontId="34" fillId="71" borderId="0"/>
    <xf numFmtId="0" fontId="16" fillId="0" borderId="0" applyNumberFormat="0" applyFill="0" applyBorder="0"/>
    <xf numFmtId="0" fontId="16" fillId="0" borderId="0">
      <alignment horizontal="right"/>
    </xf>
    <xf numFmtId="37" fontId="223" fillId="0" borderId="0" applyFont="0" applyFill="0" applyBorder="0" applyAlignment="0" applyProtection="0"/>
    <xf numFmtId="0" fontId="34" fillId="71" borderId="0"/>
    <xf numFmtId="0" fontId="34" fillId="71" borderId="0"/>
    <xf numFmtId="37" fontId="174" fillId="71" borderId="14">
      <alignment horizontal="right" vertical="center"/>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223" fillId="0" borderId="0" applyFont="0" applyFill="0" applyBorder="0" applyAlignment="0" applyProtection="0"/>
    <xf numFmtId="37" fontId="34" fillId="0" borderId="0" applyNumberFormat="0" applyFont="0" applyAlignment="0">
      <alignment horizontal="right"/>
    </xf>
    <xf numFmtId="37" fontId="16" fillId="0" borderId="0" applyFont="0" applyFill="0" applyBorder="0" applyAlignment="0" applyProtection="0"/>
    <xf numFmtId="37" fontId="223" fillId="0" borderId="0" applyFont="0" applyFill="0" applyBorder="0" applyAlignment="0" applyProtection="0"/>
    <xf numFmtId="37" fontId="223" fillId="0" borderId="0" applyFont="0" applyFill="0" applyBorder="0" applyAlignment="0" applyProtection="0"/>
    <xf numFmtId="37" fontId="16" fillId="0" borderId="0" applyFont="0" applyFill="0" applyBorder="0" applyAlignment="0" applyProtection="0"/>
    <xf numFmtId="0" fontId="34" fillId="71" borderId="0"/>
    <xf numFmtId="0" fontId="16" fillId="0" borderId="0" applyNumberFormat="0" applyFill="0" applyBorder="0"/>
    <xf numFmtId="0" fontId="34" fillId="71" borderId="0"/>
    <xf numFmtId="0" fontId="34" fillId="71" borderId="0"/>
    <xf numFmtId="37" fontId="16" fillId="0" borderId="0" applyFont="0" applyFill="0" applyBorder="0" applyAlignment="0" applyProtection="0"/>
    <xf numFmtId="37" fontId="223" fillId="0" borderId="0" applyFont="0" applyFill="0" applyBorder="0" applyAlignment="0" applyProtection="0"/>
    <xf numFmtId="37" fontId="16" fillId="0" borderId="0" applyFont="0" applyFill="0" applyBorder="0" applyAlignment="0" applyProtection="0"/>
    <xf numFmtId="37" fontId="34" fillId="0" borderId="0" applyNumberFormat="0" applyFont="0" applyAlignment="0">
      <alignment horizontal="right"/>
    </xf>
    <xf numFmtId="0" fontId="16" fillId="0" borderId="0">
      <alignment horizontal="right"/>
    </xf>
    <xf numFmtId="0" fontId="16" fillId="0" borderId="0">
      <alignment horizontal="right"/>
    </xf>
    <xf numFmtId="0" fontId="34" fillId="71" borderId="0"/>
    <xf numFmtId="37" fontId="223" fillId="0" borderId="0" applyFont="0" applyFill="0" applyBorder="0" applyAlignment="0" applyProtection="0"/>
    <xf numFmtId="37" fontId="34" fillId="0" borderId="0" applyNumberFormat="0" applyFont="0" applyAlignment="0">
      <alignment horizontal="right"/>
    </xf>
    <xf numFmtId="37" fontId="174" fillId="71" borderId="14">
      <alignment horizontal="right" vertical="center"/>
    </xf>
    <xf numFmtId="37" fontId="16" fillId="0" borderId="0" applyFont="0" applyFill="0" applyBorder="0" applyAlignment="0" applyProtection="0"/>
    <xf numFmtId="0" fontId="16" fillId="0" borderId="0" applyNumberFormat="0" applyFill="0" applyBorder="0"/>
    <xf numFmtId="0" fontId="34" fillId="71" borderId="0"/>
    <xf numFmtId="0" fontId="16" fillId="0" borderId="0" applyNumberFormat="0" applyFill="0" applyBorder="0"/>
    <xf numFmtId="0" fontId="34" fillId="71" borderId="0"/>
    <xf numFmtId="37" fontId="34" fillId="0" borderId="0" applyNumberFormat="0" applyFill="0" applyBorder="0"/>
    <xf numFmtId="37" fontId="34" fillId="71" borderId="0"/>
    <xf numFmtId="0" fontId="16" fillId="0" borderId="0" applyNumberFormat="0" applyFill="0" applyBorder="0"/>
    <xf numFmtId="37" fontId="16" fillId="0" borderId="0" applyFont="0" applyFill="0" applyBorder="0" applyAlignment="0" applyProtection="0"/>
    <xf numFmtId="37" fontId="34" fillId="0" borderId="0" applyNumberFormat="0" applyFont="0" applyAlignment="0">
      <alignment horizontal="right"/>
    </xf>
    <xf numFmtId="0" fontId="34" fillId="71" borderId="0"/>
    <xf numFmtId="0" fontId="34" fillId="71" borderId="0"/>
    <xf numFmtId="0" fontId="34" fillId="71" borderId="0"/>
    <xf numFmtId="0" fontId="34" fillId="71" borderId="0"/>
    <xf numFmtId="0" fontId="16" fillId="0" borderId="0" applyNumberFormat="0" applyFill="0" applyBorder="0"/>
    <xf numFmtId="37" fontId="34" fillId="0" borderId="0" applyNumberFormat="0" applyFill="0" applyBorder="0"/>
    <xf numFmtId="0" fontId="16" fillId="0" borderId="0">
      <alignment horizontal="right"/>
    </xf>
    <xf numFmtId="0" fontId="16" fillId="0" borderId="0" applyNumberFormat="0" applyFill="0" applyBorder="0"/>
    <xf numFmtId="0" fontId="34" fillId="71" borderId="0"/>
    <xf numFmtId="37" fontId="223" fillId="0" borderId="0" applyFont="0" applyFill="0" applyBorder="0" applyAlignment="0" applyProtection="0"/>
    <xf numFmtId="0" fontId="34" fillId="71" borderId="0"/>
    <xf numFmtId="0" fontId="16" fillId="0" borderId="0" applyNumberFormat="0" applyFill="0" applyBorder="0"/>
    <xf numFmtId="37" fontId="34" fillId="0" borderId="0" applyNumberFormat="0" applyFont="0" applyAlignment="0">
      <alignment horizontal="right"/>
    </xf>
    <xf numFmtId="37" fontId="174" fillId="71" borderId="14">
      <alignment horizontal="right" vertical="center"/>
    </xf>
    <xf numFmtId="0" fontId="16" fillId="0" borderId="0">
      <alignment horizontal="right"/>
    </xf>
    <xf numFmtId="0" fontId="16" fillId="0" borderId="0"/>
    <xf numFmtId="0" fontId="16" fillId="0" borderId="0" applyNumberFormat="0" applyFill="0" applyBorder="0"/>
    <xf numFmtId="0" fontId="16" fillId="0" borderId="0" applyNumberFormat="0" applyFill="0" applyBorder="0"/>
    <xf numFmtId="0" fontId="16" fillId="0" borderId="0" applyNumberFormat="0" applyFill="0" applyBorder="0"/>
    <xf numFmtId="0" fontId="89" fillId="48" borderId="32" applyNumberFormat="0" applyAlignment="0" applyProtection="0"/>
    <xf numFmtId="37" fontId="223" fillId="0" borderId="0" applyFont="0" applyFill="0" applyBorder="0" applyAlignment="0" applyProtection="0"/>
    <xf numFmtId="0" fontId="34" fillId="71" borderId="0"/>
    <xf numFmtId="0" fontId="16" fillId="0" borderId="0">
      <alignment horizontal="right"/>
    </xf>
    <xf numFmtId="0" fontId="16" fillId="0" borderId="0" applyNumberFormat="0" applyFill="0" applyBorder="0"/>
    <xf numFmtId="37" fontId="34" fillId="0" borderId="0" applyNumberFormat="0" applyFont="0" applyAlignment="0">
      <alignment horizontal="right"/>
    </xf>
    <xf numFmtId="37" fontId="223" fillId="0" borderId="0" applyFont="0" applyFill="0" applyBorder="0" applyAlignment="0" applyProtection="0"/>
    <xf numFmtId="0" fontId="16" fillId="0" borderId="0">
      <alignment horizontal="right"/>
    </xf>
    <xf numFmtId="37" fontId="223" fillId="0" borderId="0" applyFont="0" applyFill="0" applyBorder="0" applyAlignment="0" applyProtection="0"/>
    <xf numFmtId="0" fontId="16" fillId="0" borderId="0" applyNumberFormat="0" applyFill="0" applyBorder="0"/>
    <xf numFmtId="0" fontId="16" fillId="0" borderId="0" applyNumberFormat="0" applyFill="0" applyBorder="0"/>
    <xf numFmtId="0" fontId="34" fillId="71" borderId="0"/>
    <xf numFmtId="37" fontId="34" fillId="0" borderId="0" applyNumberFormat="0" applyFill="0" applyBorder="0"/>
    <xf numFmtId="0" fontId="16" fillId="0" borderId="0">
      <alignment horizontal="right"/>
    </xf>
    <xf numFmtId="0" fontId="16" fillId="0" borderId="0">
      <alignment horizontal="right"/>
    </xf>
    <xf numFmtId="37" fontId="223" fillId="0" borderId="0" applyFont="0" applyFill="0" applyBorder="0" applyAlignment="0" applyProtection="0"/>
    <xf numFmtId="37" fontId="34" fillId="0" borderId="0" applyNumberFormat="0" applyFont="0" applyAlignment="0">
      <alignment horizontal="right"/>
    </xf>
    <xf numFmtId="37" fontId="223" fillId="0" borderId="0" applyFont="0" applyFill="0" applyBorder="0" applyAlignment="0" applyProtection="0"/>
    <xf numFmtId="37" fontId="34" fillId="0" borderId="0" applyNumberFormat="0" applyFont="0" applyAlignment="0">
      <alignment horizontal="right"/>
    </xf>
    <xf numFmtId="37" fontId="16" fillId="0" borderId="0" applyFont="0" applyFill="0" applyBorder="0" applyAlignment="0" applyProtection="0"/>
    <xf numFmtId="37" fontId="174" fillId="71" borderId="14">
      <alignment horizontal="right" vertical="center"/>
    </xf>
    <xf numFmtId="0" fontId="34" fillId="71" borderId="0"/>
    <xf numFmtId="37" fontId="223" fillId="0" borderId="0" applyFont="0" applyFill="0" applyBorder="0" applyAlignment="0" applyProtection="0"/>
    <xf numFmtId="0" fontId="16" fillId="0" borderId="0" applyNumberFormat="0" applyFill="0" applyBorder="0"/>
    <xf numFmtId="0" fontId="16" fillId="0" borderId="0" applyNumberFormat="0" applyFill="0" applyBorder="0"/>
    <xf numFmtId="43" fontId="16" fillId="0" borderId="0" applyFont="0" applyFill="0" applyBorder="0" applyAlignment="0" applyProtection="0"/>
    <xf numFmtId="37" fontId="34" fillId="0" borderId="0" applyNumberFormat="0" applyFont="0" applyAlignment="0">
      <alignment horizontal="right"/>
    </xf>
    <xf numFmtId="0" fontId="16" fillId="0" borderId="0">
      <alignment horizontal="right"/>
    </xf>
    <xf numFmtId="0" fontId="34" fillId="71" borderId="0"/>
    <xf numFmtId="37" fontId="223" fillId="0" borderId="0" applyFont="0" applyFill="0" applyBorder="0" applyAlignment="0" applyProtection="0"/>
    <xf numFmtId="0" fontId="16" fillId="0" borderId="0" applyNumberFormat="0" applyFill="0" applyBorder="0"/>
    <xf numFmtId="0" fontId="34" fillId="71" borderId="0"/>
    <xf numFmtId="37" fontId="34" fillId="0" borderId="0" applyNumberFormat="0" applyFill="0" applyBorder="0"/>
    <xf numFmtId="37" fontId="34" fillId="0" borderId="0" applyNumberFormat="0" applyFill="0" applyBorder="0"/>
    <xf numFmtId="37" fontId="223" fillId="0" borderId="0" applyFont="0" applyFill="0" applyBorder="0" applyAlignment="0" applyProtection="0"/>
    <xf numFmtId="37" fontId="223" fillId="0" borderId="0" applyFont="0" applyFill="0" applyBorder="0" applyAlignment="0" applyProtection="0"/>
    <xf numFmtId="37" fontId="34" fillId="0" borderId="0" applyNumberFormat="0" applyFont="0" applyAlignment="0">
      <alignment horizontal="right"/>
    </xf>
    <xf numFmtId="0" fontId="16" fillId="0" borderId="0" applyNumberFormat="0" applyFill="0" applyBorder="0"/>
    <xf numFmtId="44" fontId="16" fillId="0" borderId="0" applyFont="0" applyFill="0" applyBorder="0" applyAlignment="0" applyProtection="0"/>
    <xf numFmtId="37" fontId="174" fillId="71" borderId="14">
      <alignment horizontal="right" vertical="center"/>
    </xf>
    <xf numFmtId="37" fontId="223" fillId="0" borderId="0" applyFont="0" applyFill="0" applyBorder="0" applyAlignment="0" applyProtection="0"/>
    <xf numFmtId="43" fontId="16" fillId="0" borderId="0" applyFont="0" applyFill="0" applyBorder="0" applyAlignment="0" applyProtection="0"/>
    <xf numFmtId="37" fontId="174" fillId="71" borderId="14">
      <alignment horizontal="right" vertical="center"/>
    </xf>
    <xf numFmtId="0" fontId="34" fillId="71" borderId="0"/>
    <xf numFmtId="0" fontId="16" fillId="0" borderId="0" applyNumberFormat="0" applyFill="0" applyBorder="0"/>
    <xf numFmtId="37" fontId="34" fillId="0" borderId="0" applyNumberFormat="0" applyFill="0" applyBorder="0"/>
    <xf numFmtId="37" fontId="16" fillId="0" borderId="0" applyFont="0" applyFill="0" applyBorder="0" applyAlignment="0" applyProtection="0"/>
    <xf numFmtId="0" fontId="34" fillId="71" borderId="0"/>
    <xf numFmtId="0" fontId="34" fillId="71" borderId="0"/>
    <xf numFmtId="37" fontId="34" fillId="0" borderId="0" applyNumberFormat="0" applyFill="0" applyBorder="0"/>
    <xf numFmtId="37" fontId="34" fillId="0" borderId="0" applyNumberFormat="0" applyFont="0" applyAlignment="0">
      <alignment horizontal="right"/>
    </xf>
    <xf numFmtId="0" fontId="16" fillId="0" borderId="0">
      <alignment horizontal="right"/>
    </xf>
    <xf numFmtId="0" fontId="16" fillId="0" borderId="0" applyNumberFormat="0" applyFill="0" applyBorder="0"/>
    <xf numFmtId="0" fontId="16" fillId="0" borderId="0" applyNumberFormat="0" applyFill="0" applyBorder="0"/>
    <xf numFmtId="37" fontId="34" fillId="0" borderId="0" applyNumberFormat="0" applyFont="0" applyAlignment="0">
      <alignment horizontal="right"/>
    </xf>
    <xf numFmtId="37" fontId="223" fillId="0" borderId="0" applyFont="0" applyFill="0" applyBorder="0" applyAlignment="0" applyProtection="0"/>
    <xf numFmtId="44" fontId="16" fillId="0" borderId="0" applyFont="0" applyFill="0" applyBorder="0" applyAlignment="0" applyProtection="0"/>
    <xf numFmtId="0" fontId="34" fillId="71" borderId="0"/>
    <xf numFmtId="37" fontId="16" fillId="0" borderId="0" applyFont="0" applyFill="0" applyBorder="0" applyAlignment="0" applyProtection="0"/>
    <xf numFmtId="37" fontId="223" fillId="0" borderId="0" applyFont="0" applyFill="0" applyBorder="0" applyAlignment="0" applyProtection="0"/>
    <xf numFmtId="37" fontId="34" fillId="0" borderId="0" applyNumberFormat="0" applyFill="0" applyBorder="0"/>
    <xf numFmtId="37" fontId="34" fillId="0" borderId="0" applyNumberFormat="0" applyFill="0" applyBorder="0"/>
    <xf numFmtId="0" fontId="34" fillId="71" borderId="0"/>
    <xf numFmtId="37" fontId="223" fillId="0" borderId="0" applyFont="0" applyFill="0" applyBorder="0" applyAlignment="0" applyProtection="0"/>
    <xf numFmtId="0" fontId="34" fillId="71" borderId="0"/>
    <xf numFmtId="37" fontId="16" fillId="0" borderId="0" applyFont="0" applyFill="0" applyBorder="0" applyAlignment="0" applyProtection="0"/>
    <xf numFmtId="0" fontId="34" fillId="71" borderId="0"/>
    <xf numFmtId="0" fontId="16" fillId="0" borderId="0">
      <alignment horizontal="right"/>
    </xf>
    <xf numFmtId="37" fontId="16" fillId="0" borderId="0" applyFont="0" applyFill="0" applyBorder="0" applyAlignment="0" applyProtection="0"/>
    <xf numFmtId="37" fontId="174" fillId="71" borderId="14">
      <alignment horizontal="right" vertical="center"/>
    </xf>
    <xf numFmtId="37" fontId="16" fillId="0" borderId="0" applyFont="0" applyFill="0" applyBorder="0" applyAlignment="0" applyProtection="0"/>
    <xf numFmtId="37" fontId="223" fillId="0" borderId="0" applyFont="0" applyFill="0" applyBorder="0" applyAlignment="0" applyProtection="0"/>
    <xf numFmtId="37" fontId="34" fillId="0" borderId="0" applyNumberFormat="0" applyFont="0" applyAlignment="0">
      <alignment horizontal="right"/>
    </xf>
    <xf numFmtId="0" fontId="72" fillId="0" borderId="0"/>
    <xf numFmtId="0" fontId="34" fillId="71" borderId="0"/>
    <xf numFmtId="37" fontId="174" fillId="71" borderId="14">
      <alignment horizontal="right" vertical="center"/>
    </xf>
    <xf numFmtId="0" fontId="16" fillId="0" borderId="0" applyNumberFormat="0" applyFill="0" applyBorder="0"/>
    <xf numFmtId="0" fontId="34" fillId="71" borderId="0"/>
    <xf numFmtId="0" fontId="34" fillId="71" borderId="0"/>
    <xf numFmtId="0" fontId="16" fillId="0" borderId="0">
      <alignment horizontal="right"/>
    </xf>
    <xf numFmtId="0" fontId="34" fillId="71" borderId="0"/>
    <xf numFmtId="0" fontId="16" fillId="0" borderId="0" applyNumberFormat="0" applyFill="0" applyBorder="0"/>
    <xf numFmtId="37" fontId="34" fillId="0" borderId="0" applyNumberFormat="0" applyFont="0" applyAlignment="0">
      <alignment horizontal="right"/>
    </xf>
    <xf numFmtId="0" fontId="16" fillId="0" borderId="0">
      <alignment horizontal="right"/>
    </xf>
    <xf numFmtId="0" fontId="34" fillId="71" borderId="0"/>
    <xf numFmtId="37" fontId="223" fillId="0" borderId="0" applyFont="0" applyFill="0" applyBorder="0" applyAlignment="0" applyProtection="0"/>
    <xf numFmtId="37" fontId="34" fillId="71" borderId="0"/>
    <xf numFmtId="0" fontId="34" fillId="71" borderId="0"/>
    <xf numFmtId="37" fontId="34" fillId="0" borderId="0" applyNumberFormat="0" applyFill="0" applyBorder="0"/>
    <xf numFmtId="0" fontId="34" fillId="71" borderId="0"/>
    <xf numFmtId="0" fontId="16" fillId="0" borderId="0" applyNumberFormat="0" applyFill="0" applyBorder="0"/>
    <xf numFmtId="37" fontId="34" fillId="0" borderId="0" applyNumberFormat="0" applyFill="0" applyBorder="0"/>
    <xf numFmtId="0" fontId="16" fillId="0" borderId="0" applyNumberFormat="0" applyFill="0" applyBorder="0"/>
    <xf numFmtId="37" fontId="223" fillId="0" borderId="0" applyFont="0" applyFill="0" applyBorder="0" applyAlignment="0" applyProtection="0"/>
    <xf numFmtId="37" fontId="34" fillId="71" borderId="0"/>
    <xf numFmtId="37" fontId="174" fillId="71" borderId="14">
      <alignment horizontal="right" vertical="center"/>
    </xf>
    <xf numFmtId="37" fontId="16" fillId="0" borderId="0" applyFont="0" applyFill="0" applyBorder="0" applyAlignment="0" applyProtection="0"/>
    <xf numFmtId="0" fontId="34" fillId="71" borderId="0"/>
    <xf numFmtId="0" fontId="34" fillId="71" borderId="0"/>
    <xf numFmtId="0" fontId="16" fillId="0" borderId="0" applyNumberFormat="0" applyFill="0" applyBorder="0"/>
    <xf numFmtId="37" fontId="223" fillId="0" borderId="0" applyFont="0" applyFill="0" applyBorder="0" applyAlignment="0" applyProtection="0"/>
    <xf numFmtId="0" fontId="34" fillId="71" borderId="0"/>
    <xf numFmtId="37" fontId="34" fillId="0" borderId="0" applyNumberFormat="0" applyFill="0" applyBorder="0"/>
    <xf numFmtId="37" fontId="34" fillId="0" borderId="0" applyNumberFormat="0" applyFill="0" applyBorder="0"/>
    <xf numFmtId="0" fontId="16" fillId="0" borderId="0" applyNumberFormat="0" applyFill="0" applyBorder="0"/>
    <xf numFmtId="0" fontId="34" fillId="71" borderId="0"/>
    <xf numFmtId="0" fontId="34" fillId="71" borderId="0"/>
    <xf numFmtId="0" fontId="72" fillId="0" borderId="0"/>
    <xf numFmtId="0" fontId="16" fillId="0" borderId="0" applyNumberFormat="0" applyFill="0" applyBorder="0"/>
    <xf numFmtId="0" fontId="16" fillId="0" borderId="0">
      <alignment horizontal="right"/>
    </xf>
    <xf numFmtId="37" fontId="174" fillId="71" borderId="14">
      <alignment horizontal="right" vertical="center"/>
    </xf>
    <xf numFmtId="37" fontId="34" fillId="0" borderId="0" applyNumberFormat="0" applyFont="0" applyAlignment="0">
      <alignment horizontal="right"/>
    </xf>
    <xf numFmtId="0" fontId="34" fillId="71" borderId="0"/>
    <xf numFmtId="0" fontId="34" fillId="71" borderId="0"/>
    <xf numFmtId="0" fontId="34" fillId="71" borderId="0"/>
    <xf numFmtId="0" fontId="16" fillId="0" borderId="0" applyNumberFormat="0" applyFill="0" applyBorder="0"/>
    <xf numFmtId="37" fontId="34" fillId="0" borderId="0" applyNumberFormat="0" applyFont="0" applyAlignment="0">
      <alignment horizontal="right"/>
    </xf>
    <xf numFmtId="37" fontId="34" fillId="0" borderId="0" applyNumberFormat="0" applyFill="0" applyBorder="0"/>
    <xf numFmtId="0" fontId="72" fillId="0" borderId="0"/>
    <xf numFmtId="0" fontId="16" fillId="0" borderId="0" applyNumberFormat="0" applyFill="0" applyBorder="0"/>
    <xf numFmtId="0" fontId="34" fillId="71" borderId="0"/>
    <xf numFmtId="37" fontId="16" fillId="0" borderId="0" applyFont="0" applyFill="0" applyBorder="0" applyAlignment="0" applyProtection="0"/>
    <xf numFmtId="37" fontId="34" fillId="0" borderId="0" applyNumberFormat="0" applyFill="0" applyBorder="0"/>
    <xf numFmtId="0" fontId="16" fillId="0" borderId="0" applyNumberFormat="0" applyFill="0" applyBorder="0"/>
    <xf numFmtId="43" fontId="16" fillId="0" borderId="0" applyFont="0" applyFill="0" applyBorder="0" applyAlignment="0" applyProtection="0"/>
    <xf numFmtId="0" fontId="16" fillId="0" borderId="0">
      <alignment horizontal="right"/>
    </xf>
    <xf numFmtId="0" fontId="34" fillId="71" borderId="0"/>
    <xf numFmtId="37" fontId="16" fillId="0" borderId="0" applyFont="0" applyFill="0" applyBorder="0" applyAlignment="0" applyProtection="0"/>
    <xf numFmtId="0" fontId="16" fillId="0" borderId="0">
      <alignment horizontal="right"/>
    </xf>
    <xf numFmtId="0" fontId="16" fillId="0" borderId="0" applyNumberFormat="0" applyFill="0" applyBorder="0"/>
    <xf numFmtId="37" fontId="16" fillId="0" borderId="0" applyFont="0" applyFill="0" applyBorder="0" applyAlignment="0" applyProtection="0"/>
    <xf numFmtId="37" fontId="16" fillId="0" borderId="0" applyFont="0" applyFill="0" applyBorder="0" applyAlignment="0" applyProtection="0"/>
    <xf numFmtId="0" fontId="16" fillId="0" borderId="0">
      <alignment horizontal="right"/>
    </xf>
    <xf numFmtId="0" fontId="34" fillId="71" borderId="0"/>
    <xf numFmtId="37" fontId="16" fillId="0" borderId="0" applyFont="0" applyFill="0" applyBorder="0" applyAlignment="0" applyProtection="0"/>
    <xf numFmtId="0" fontId="34" fillId="71" borderId="0"/>
    <xf numFmtId="0" fontId="16" fillId="0" borderId="0" applyNumberFormat="0" applyFill="0" applyBorder="0"/>
    <xf numFmtId="0" fontId="16" fillId="0" borderId="0" applyNumberFormat="0" applyFill="0" applyBorder="0"/>
    <xf numFmtId="0" fontId="16" fillId="0" borderId="0" applyNumberFormat="0" applyFill="0" applyBorder="0"/>
    <xf numFmtId="0" fontId="16" fillId="0" borderId="0">
      <alignment horizontal="right"/>
    </xf>
    <xf numFmtId="37" fontId="174" fillId="71" borderId="14">
      <alignment horizontal="right" vertical="center"/>
    </xf>
    <xf numFmtId="44" fontId="16" fillId="0" borderId="0" applyFont="0" applyFill="0" applyBorder="0" applyAlignment="0" applyProtection="0"/>
    <xf numFmtId="37" fontId="223" fillId="0" borderId="0" applyFont="0" applyFill="0" applyBorder="0" applyAlignment="0" applyProtection="0"/>
    <xf numFmtId="0" fontId="16" fillId="0" borderId="0" applyNumberFormat="0" applyFill="0" applyBorder="0"/>
    <xf numFmtId="37" fontId="34" fillId="0" borderId="0" applyNumberFormat="0" applyFont="0" applyAlignment="0">
      <alignment horizontal="right"/>
    </xf>
    <xf numFmtId="0" fontId="89" fillId="48" borderId="32" applyNumberFormat="0" applyAlignment="0" applyProtection="0"/>
    <xf numFmtId="37" fontId="34" fillId="71" borderId="0"/>
    <xf numFmtId="0" fontId="16" fillId="0" borderId="0" applyNumberFormat="0" applyFill="0" applyBorder="0"/>
    <xf numFmtId="0" fontId="16" fillId="0" borderId="0" applyNumberFormat="0" applyFill="0" applyBorder="0"/>
    <xf numFmtId="0" fontId="34" fillId="71" borderId="0"/>
    <xf numFmtId="37" fontId="34" fillId="0" borderId="0" applyNumberFormat="0" applyFont="0" applyAlignment="0">
      <alignment horizontal="right"/>
    </xf>
    <xf numFmtId="0" fontId="34" fillId="71" borderId="0"/>
    <xf numFmtId="0" fontId="34" fillId="71" borderId="0"/>
    <xf numFmtId="37" fontId="34" fillId="0" borderId="0" applyNumberFormat="0" applyFill="0" applyBorder="0"/>
    <xf numFmtId="0" fontId="16" fillId="0" borderId="0" applyNumberFormat="0" applyFill="0" applyBorder="0"/>
    <xf numFmtId="37" fontId="34" fillId="71" borderId="0"/>
    <xf numFmtId="37" fontId="34" fillId="0" borderId="0" applyNumberFormat="0" applyFont="0" applyAlignment="0">
      <alignment horizontal="right"/>
    </xf>
    <xf numFmtId="9" fontId="16" fillId="0" borderId="0" applyFont="0" applyFill="0" applyBorder="0" applyAlignment="0" applyProtection="0"/>
    <xf numFmtId="37" fontId="16" fillId="0" borderId="0" applyFont="0" applyFill="0" applyBorder="0" applyAlignment="0" applyProtection="0"/>
    <xf numFmtId="37" fontId="16" fillId="0" borderId="0" applyFont="0" applyFill="0" applyBorder="0" applyAlignment="0" applyProtection="0"/>
    <xf numFmtId="0" fontId="34" fillId="71" borderId="0"/>
    <xf numFmtId="37" fontId="223" fillId="0" borderId="0" applyFont="0" applyFill="0" applyBorder="0" applyAlignment="0" applyProtection="0"/>
    <xf numFmtId="0" fontId="34" fillId="71" borderId="0"/>
    <xf numFmtId="0" fontId="16" fillId="0" borderId="0" applyNumberFormat="0" applyFill="0" applyBorder="0"/>
    <xf numFmtId="37" fontId="34" fillId="0" borderId="0" applyNumberFormat="0" applyFont="0" applyAlignment="0">
      <alignment horizontal="right"/>
    </xf>
    <xf numFmtId="37" fontId="16" fillId="0" borderId="0" applyFont="0" applyFill="0" applyBorder="0" applyAlignment="0" applyProtection="0"/>
    <xf numFmtId="0" fontId="34" fillId="71" borderId="0"/>
    <xf numFmtId="37" fontId="34" fillId="0" borderId="0" applyNumberFormat="0" applyFont="0" applyAlignment="0">
      <alignment horizontal="right"/>
    </xf>
    <xf numFmtId="0" fontId="34" fillId="71" borderId="0"/>
    <xf numFmtId="37" fontId="34" fillId="0" borderId="0" applyNumberFormat="0" applyFill="0" applyBorder="0"/>
    <xf numFmtId="0" fontId="34" fillId="71" borderId="0"/>
    <xf numFmtId="0" fontId="72" fillId="0" borderId="0"/>
    <xf numFmtId="0" fontId="89" fillId="48" borderId="32" applyNumberFormat="0" applyAlignment="0" applyProtection="0"/>
    <xf numFmtId="37" fontId="16" fillId="0" borderId="0" applyFont="0" applyFill="0" applyBorder="0" applyAlignment="0" applyProtection="0"/>
    <xf numFmtId="0" fontId="16" fillId="0" borderId="0">
      <alignment horizontal="right"/>
    </xf>
    <xf numFmtId="37" fontId="16" fillId="0" borderId="0" applyFont="0" applyFill="0" applyBorder="0" applyAlignment="0" applyProtection="0"/>
    <xf numFmtId="0" fontId="34" fillId="71" borderId="0"/>
    <xf numFmtId="37" fontId="34" fillId="0" borderId="0" applyNumberFormat="0" applyFill="0" applyBorder="0"/>
    <xf numFmtId="37" fontId="34" fillId="0" borderId="0" applyNumberFormat="0" applyFont="0" applyAlignment="0">
      <alignment horizontal="right"/>
    </xf>
    <xf numFmtId="0" fontId="16" fillId="0" borderId="0" applyNumberFormat="0" applyFill="0" applyBorder="0"/>
    <xf numFmtId="37" fontId="34" fillId="71" borderId="0"/>
    <xf numFmtId="0" fontId="34" fillId="71" borderId="0"/>
    <xf numFmtId="37" fontId="223" fillId="0" borderId="0" applyFont="0" applyFill="0" applyBorder="0" applyAlignment="0" applyProtection="0"/>
    <xf numFmtId="0" fontId="16" fillId="0" borderId="0" applyNumberFormat="0" applyFill="0" applyBorder="0"/>
    <xf numFmtId="37" fontId="223" fillId="0" borderId="0" applyFont="0" applyFill="0" applyBorder="0" applyAlignment="0" applyProtection="0"/>
    <xf numFmtId="0" fontId="16" fillId="0" borderId="0" applyNumberFormat="0" applyFill="0" applyBorder="0"/>
    <xf numFmtId="37" fontId="34" fillId="71" borderId="0"/>
    <xf numFmtId="0" fontId="34" fillId="71" borderId="0"/>
    <xf numFmtId="37" fontId="16" fillId="0" borderId="0" applyFont="0" applyFill="0" applyBorder="0" applyAlignment="0" applyProtection="0"/>
    <xf numFmtId="37" fontId="16" fillId="0" borderId="0" applyFont="0" applyFill="0" applyBorder="0" applyAlignment="0" applyProtection="0"/>
    <xf numFmtId="0" fontId="34" fillId="71" borderId="0"/>
    <xf numFmtId="37" fontId="16" fillId="0" borderId="0" applyFont="0" applyFill="0" applyBorder="0" applyAlignment="0" applyProtection="0"/>
    <xf numFmtId="0" fontId="16" fillId="0" borderId="0" applyNumberFormat="0" applyFill="0" applyBorder="0"/>
    <xf numFmtId="0" fontId="34" fillId="71" borderId="0"/>
    <xf numFmtId="0" fontId="16" fillId="0" borderId="0">
      <alignment horizontal="right"/>
    </xf>
    <xf numFmtId="37" fontId="223" fillId="0" borderId="0" applyFont="0" applyFill="0" applyBorder="0" applyAlignment="0" applyProtection="0"/>
    <xf numFmtId="37" fontId="174" fillId="71" borderId="14">
      <alignment horizontal="right" vertical="center"/>
    </xf>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9" fontId="16" fillId="0" borderId="0" applyFont="0" applyFill="0" applyBorder="0" applyAlignment="0" applyProtection="0"/>
    <xf numFmtId="9" fontId="16" fillId="0" borderId="0" applyFont="0" applyFill="0" applyBorder="0" applyAlignment="0" applyProtection="0"/>
    <xf numFmtId="0" fontId="34" fillId="71" borderId="0"/>
    <xf numFmtId="9" fontId="16" fillId="0" borderId="0" applyFont="0" applyFill="0" applyBorder="0" applyAlignment="0" applyProtection="0"/>
    <xf numFmtId="37" fontId="174" fillId="71" borderId="14">
      <alignment horizontal="right" vertical="center"/>
    </xf>
    <xf numFmtId="37" fontId="34" fillId="0" borderId="0" applyNumberFormat="0" applyFont="0" applyAlignment="0">
      <alignment horizontal="right"/>
    </xf>
    <xf numFmtId="0" fontId="16"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34" fillId="71" borderId="0"/>
    <xf numFmtId="37" fontId="34" fillId="0" borderId="0" applyNumberFormat="0" applyFont="0" applyAlignment="0">
      <alignment horizontal="right"/>
    </xf>
    <xf numFmtId="0" fontId="72" fillId="0" borderId="0"/>
    <xf numFmtId="37" fontId="16" fillId="0" borderId="0" applyFont="0" applyFill="0" applyBorder="0" applyAlignment="0" applyProtection="0"/>
    <xf numFmtId="9" fontId="16" fillId="0" borderId="0" applyFont="0" applyFill="0" applyBorder="0" applyAlignment="0" applyProtection="0"/>
    <xf numFmtId="37" fontId="16" fillId="0" borderId="0" applyFont="0" applyFill="0" applyBorder="0" applyAlignment="0" applyProtection="0"/>
    <xf numFmtId="0" fontId="34" fillId="71" borderId="0"/>
    <xf numFmtId="37" fontId="223" fillId="0" borderId="0" applyFont="0" applyFill="0" applyBorder="0" applyAlignment="0" applyProtection="0"/>
    <xf numFmtId="37" fontId="34" fillId="0" borderId="0" applyNumberFormat="0" applyFont="0" applyAlignment="0">
      <alignment horizontal="right"/>
    </xf>
    <xf numFmtId="0" fontId="34" fillId="71" borderId="0"/>
    <xf numFmtId="0" fontId="34" fillId="71" borderId="0"/>
    <xf numFmtId="37" fontId="223" fillId="0" borderId="0" applyFont="0" applyFill="0" applyBorder="0" applyAlignment="0" applyProtection="0"/>
    <xf numFmtId="9" fontId="16" fillId="0" borderId="0" applyFont="0" applyFill="0" applyBorder="0" applyAlignment="0" applyProtection="0"/>
    <xf numFmtId="0" fontId="16" fillId="0" borderId="0">
      <alignment horizontal="right"/>
    </xf>
    <xf numFmtId="37" fontId="34" fillId="0" borderId="0" applyNumberFormat="0" applyFill="0" applyBorder="0"/>
    <xf numFmtId="0" fontId="34" fillId="71" borderId="0"/>
    <xf numFmtId="37" fontId="174" fillId="71" borderId="14">
      <alignment horizontal="right" vertical="center"/>
    </xf>
    <xf numFmtId="0" fontId="16" fillId="0" borderId="0" applyNumberFormat="0" applyFill="0" applyBorder="0"/>
    <xf numFmtId="37" fontId="223" fillId="0" borderId="0" applyFont="0" applyFill="0" applyBorder="0" applyAlignment="0" applyProtection="0"/>
    <xf numFmtId="37" fontId="34" fillId="0" borderId="0" applyNumberFormat="0" applyFill="0" applyBorder="0"/>
    <xf numFmtId="37" fontId="34" fillId="0" borderId="0" applyNumberFormat="0" applyFill="0" applyBorder="0"/>
    <xf numFmtId="37" fontId="34" fillId="0" borderId="0" applyNumberFormat="0" applyFont="0" applyAlignment="0">
      <alignment horizontal="right"/>
    </xf>
    <xf numFmtId="37" fontId="223" fillId="0" borderId="0" applyFont="0" applyFill="0" applyBorder="0" applyAlignment="0" applyProtection="0"/>
    <xf numFmtId="37" fontId="16" fillId="0" borderId="0" applyFont="0" applyFill="0" applyBorder="0" applyAlignment="0" applyProtection="0"/>
    <xf numFmtId="37" fontId="16" fillId="0" borderId="0" applyFont="0" applyFill="0" applyBorder="0" applyAlignment="0" applyProtection="0"/>
    <xf numFmtId="0" fontId="89" fillId="48" borderId="32" applyNumberFormat="0" applyAlignment="0" applyProtection="0"/>
    <xf numFmtId="0" fontId="34" fillId="71" borderId="0"/>
    <xf numFmtId="37" fontId="174" fillId="71" borderId="14">
      <alignment horizontal="right" vertical="center"/>
    </xf>
    <xf numFmtId="37" fontId="223" fillId="0" borderId="0" applyFont="0" applyFill="0" applyBorder="0" applyAlignment="0" applyProtection="0"/>
    <xf numFmtId="0" fontId="16" fillId="0" borderId="0" applyNumberFormat="0" applyFill="0" applyBorder="0"/>
    <xf numFmtId="0" fontId="34" fillId="71" borderId="0"/>
    <xf numFmtId="0" fontId="16" fillId="0" borderId="0" applyNumberFormat="0" applyFill="0" applyBorder="0"/>
    <xf numFmtId="37" fontId="16" fillId="0" borderId="0" applyFont="0" applyFill="0" applyBorder="0" applyAlignment="0" applyProtection="0"/>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0" fontId="34" fillId="71" borderId="0"/>
    <xf numFmtId="0" fontId="34" fillId="71" borderId="0"/>
    <xf numFmtId="0" fontId="34" fillId="71" borderId="0"/>
    <xf numFmtId="37" fontId="223" fillId="0" borderId="0" applyFont="0" applyFill="0" applyBorder="0" applyAlignment="0" applyProtection="0"/>
    <xf numFmtId="37" fontId="34" fillId="0" borderId="0" applyNumberFormat="0" applyFont="0" applyAlignment="0">
      <alignment horizontal="right"/>
    </xf>
    <xf numFmtId="0" fontId="72" fillId="0" borderId="0"/>
    <xf numFmtId="0" fontId="16" fillId="0" borderId="0">
      <alignment horizontal="right"/>
    </xf>
    <xf numFmtId="0" fontId="16" fillId="0" borderId="0" applyNumberFormat="0" applyFill="0" applyBorder="0"/>
    <xf numFmtId="0" fontId="16" fillId="0" borderId="0">
      <alignment horizontal="right"/>
    </xf>
    <xf numFmtId="0" fontId="16" fillId="0" borderId="0"/>
    <xf numFmtId="0" fontId="16" fillId="0" borderId="0" applyNumberFormat="0" applyFill="0" applyBorder="0"/>
    <xf numFmtId="0" fontId="34" fillId="71" borderId="0"/>
    <xf numFmtId="0" fontId="16" fillId="0" borderId="0" applyNumberFormat="0" applyFill="0" applyBorder="0"/>
    <xf numFmtId="0" fontId="34" fillId="71" borderId="0"/>
    <xf numFmtId="0" fontId="16" fillId="0" borderId="0">
      <alignment horizontal="right"/>
    </xf>
    <xf numFmtId="0" fontId="16" fillId="0" borderId="0">
      <alignment horizontal="right"/>
    </xf>
    <xf numFmtId="0" fontId="16" fillId="0" borderId="0" applyNumberFormat="0" applyFill="0" applyBorder="0"/>
    <xf numFmtId="37" fontId="174" fillId="71" borderId="14">
      <alignment horizontal="right" vertical="center"/>
    </xf>
    <xf numFmtId="0" fontId="16" fillId="0" borderId="0">
      <alignment horizontal="right"/>
    </xf>
    <xf numFmtId="44" fontId="16" fillId="0" borderId="0" applyFont="0" applyFill="0" applyBorder="0" applyAlignment="0" applyProtection="0"/>
    <xf numFmtId="37" fontId="16" fillId="0" borderId="0" applyFont="0" applyFill="0" applyBorder="0" applyAlignment="0" applyProtection="0"/>
    <xf numFmtId="0" fontId="34" fillId="71" borderId="0"/>
    <xf numFmtId="0" fontId="34" fillId="71" borderId="0"/>
    <xf numFmtId="37" fontId="223" fillId="0" borderId="0" applyFont="0" applyFill="0" applyBorder="0" applyAlignment="0" applyProtection="0"/>
    <xf numFmtId="37" fontId="34" fillId="0" borderId="0" applyNumberFormat="0" applyFill="0" applyBorder="0"/>
    <xf numFmtId="0" fontId="34" fillId="71" borderId="0"/>
    <xf numFmtId="0" fontId="34" fillId="71" borderId="0"/>
    <xf numFmtId="0" fontId="34" fillId="71" borderId="0"/>
    <xf numFmtId="37" fontId="34" fillId="0" borderId="0" applyNumberFormat="0" applyFont="0" applyAlignment="0">
      <alignment horizontal="right"/>
    </xf>
    <xf numFmtId="37" fontId="34" fillId="0" borderId="0" applyNumberFormat="0" applyFill="0" applyBorder="0"/>
    <xf numFmtId="0" fontId="34" fillId="71" borderId="0"/>
    <xf numFmtId="0" fontId="16" fillId="0" borderId="0" applyNumberFormat="0" applyFill="0" applyBorder="0"/>
    <xf numFmtId="0" fontId="16" fillId="0" borderId="0" applyNumberFormat="0" applyFill="0" applyBorder="0"/>
    <xf numFmtId="37" fontId="34" fillId="0" borderId="0" applyNumberFormat="0" applyFill="0" applyBorder="0"/>
    <xf numFmtId="37" fontId="16" fillId="0" borderId="0" applyFont="0" applyFill="0" applyBorder="0" applyAlignment="0" applyProtection="0"/>
    <xf numFmtId="37" fontId="34" fillId="0" borderId="0" applyNumberFormat="0" applyFill="0" applyBorder="0"/>
    <xf numFmtId="37" fontId="16" fillId="0" borderId="0" applyFont="0" applyFill="0" applyBorder="0" applyAlignment="0" applyProtection="0"/>
    <xf numFmtId="0" fontId="16" fillId="0" borderId="0">
      <alignment horizontal="right"/>
    </xf>
    <xf numFmtId="37" fontId="223" fillId="0" borderId="0" applyFont="0" applyFill="0" applyBorder="0" applyAlignment="0" applyProtection="0"/>
    <xf numFmtId="0" fontId="34" fillId="71" borderId="0"/>
    <xf numFmtId="37" fontId="16" fillId="0" borderId="0" applyFont="0" applyFill="0" applyBorder="0" applyAlignment="0" applyProtection="0"/>
    <xf numFmtId="0" fontId="34" fillId="71" borderId="0"/>
    <xf numFmtId="37" fontId="223" fillId="0" borderId="0" applyFont="0" applyFill="0" applyBorder="0" applyAlignment="0" applyProtection="0"/>
    <xf numFmtId="37" fontId="34" fillId="0" borderId="0" applyNumberFormat="0" applyFont="0" applyAlignment="0">
      <alignment horizontal="right"/>
    </xf>
    <xf numFmtId="44" fontId="16" fillId="0" borderId="0" applyFont="0" applyFill="0" applyBorder="0" applyAlignment="0" applyProtection="0"/>
    <xf numFmtId="0" fontId="16" fillId="0" borderId="0">
      <alignment horizontal="right"/>
    </xf>
    <xf numFmtId="37" fontId="34" fillId="0" borderId="0" applyNumberFormat="0" applyFont="0" applyAlignment="0">
      <alignment horizontal="right"/>
    </xf>
    <xf numFmtId="37" fontId="223" fillId="0" borderId="0" applyFont="0" applyFill="0" applyBorder="0" applyAlignment="0" applyProtection="0"/>
    <xf numFmtId="0" fontId="16" fillId="0" borderId="0" applyNumberFormat="0" applyFill="0" applyBorder="0"/>
    <xf numFmtId="0" fontId="16" fillId="0" borderId="0"/>
    <xf numFmtId="37" fontId="34" fillId="0" borderId="0" applyNumberFormat="0" applyFill="0" applyBorder="0"/>
    <xf numFmtId="0" fontId="16" fillId="0" borderId="0" applyNumberFormat="0" applyFill="0" applyBorder="0"/>
    <xf numFmtId="0" fontId="16" fillId="0" borderId="0" applyNumberFormat="0" applyFill="0" applyBorder="0"/>
    <xf numFmtId="9" fontId="16" fillId="0" borderId="0" applyFont="0" applyFill="0" applyBorder="0" applyAlignment="0" applyProtection="0"/>
    <xf numFmtId="43" fontId="16" fillId="0" borderId="0" applyFont="0" applyFill="0" applyBorder="0" applyAlignment="0" applyProtection="0"/>
    <xf numFmtId="0" fontId="72" fillId="0" borderId="0"/>
    <xf numFmtId="37" fontId="34" fillId="71" borderId="0"/>
    <xf numFmtId="37" fontId="34" fillId="0" borderId="0" applyNumberFormat="0" applyFill="0" applyBorder="0"/>
    <xf numFmtId="0" fontId="34" fillId="71" borderId="0"/>
    <xf numFmtId="0" fontId="16" fillId="0" borderId="0" applyNumberFormat="0" applyFill="0" applyBorder="0"/>
    <xf numFmtId="0" fontId="34" fillId="71" borderId="0"/>
    <xf numFmtId="0" fontId="16" fillId="0" borderId="0" applyNumberFormat="0" applyFill="0" applyBorder="0"/>
    <xf numFmtId="37" fontId="16" fillId="0" borderId="0" applyFont="0" applyFill="0" applyBorder="0" applyAlignment="0" applyProtection="0"/>
    <xf numFmtId="37" fontId="174" fillId="71" borderId="14">
      <alignment horizontal="right" vertical="center"/>
    </xf>
    <xf numFmtId="37" fontId="34" fillId="0" borderId="0" applyNumberFormat="0" applyFont="0" applyAlignment="0">
      <alignment horizontal="right"/>
    </xf>
    <xf numFmtId="37" fontId="223" fillId="0" borderId="0" applyFont="0" applyFill="0" applyBorder="0" applyAlignment="0" applyProtection="0"/>
    <xf numFmtId="0" fontId="34" fillId="71" borderId="0"/>
    <xf numFmtId="0" fontId="16" fillId="0" borderId="0">
      <alignment horizontal="right"/>
    </xf>
    <xf numFmtId="37" fontId="16" fillId="0" borderId="0" applyFont="0" applyFill="0" applyBorder="0" applyAlignment="0" applyProtection="0"/>
    <xf numFmtId="37" fontId="16" fillId="0" borderId="0" applyFont="0" applyFill="0" applyBorder="0" applyAlignment="0" applyProtection="0"/>
    <xf numFmtId="0" fontId="34" fillId="71" borderId="0"/>
    <xf numFmtId="0" fontId="34" fillId="71" borderId="0"/>
    <xf numFmtId="37" fontId="34" fillId="0" borderId="0" applyNumberFormat="0" applyFont="0" applyAlignment="0">
      <alignment horizontal="right"/>
    </xf>
    <xf numFmtId="0" fontId="34" fillId="71" borderId="0"/>
    <xf numFmtId="37" fontId="34" fillId="71" borderId="0"/>
    <xf numFmtId="0" fontId="16" fillId="0" borderId="0"/>
    <xf numFmtId="37" fontId="16" fillId="0" borderId="0" applyFont="0" applyFill="0" applyBorder="0" applyAlignment="0" applyProtection="0"/>
    <xf numFmtId="37" fontId="34" fillId="71" borderId="0"/>
    <xf numFmtId="0" fontId="34" fillId="71" borderId="0"/>
    <xf numFmtId="37" fontId="16" fillId="0" borderId="0" applyFont="0" applyFill="0" applyBorder="0" applyAlignment="0" applyProtection="0"/>
    <xf numFmtId="44" fontId="16" fillId="0" borderId="0" applyFont="0" applyFill="0" applyBorder="0" applyAlignment="0" applyProtection="0"/>
    <xf numFmtId="43" fontId="16" fillId="0" borderId="0" applyFont="0" applyFill="0" applyBorder="0" applyAlignment="0" applyProtection="0"/>
    <xf numFmtId="0" fontId="16" fillId="0" borderId="0" applyNumberFormat="0" applyFill="0" applyBorder="0"/>
    <xf numFmtId="37" fontId="16" fillId="0" borderId="0" applyFont="0" applyFill="0" applyBorder="0" applyAlignment="0" applyProtection="0"/>
    <xf numFmtId="0" fontId="34" fillId="71" borderId="0"/>
    <xf numFmtId="0" fontId="34" fillId="71" borderId="0"/>
    <xf numFmtId="0" fontId="34" fillId="71" borderId="0"/>
    <xf numFmtId="0" fontId="16" fillId="0" borderId="0" applyNumberFormat="0" applyFill="0" applyBorder="0"/>
    <xf numFmtId="0" fontId="34" fillId="71" borderId="0"/>
    <xf numFmtId="0" fontId="34" fillId="71" borderId="0"/>
    <xf numFmtId="37" fontId="16" fillId="0" borderId="0" applyFont="0" applyFill="0" applyBorder="0" applyAlignment="0" applyProtection="0"/>
    <xf numFmtId="0" fontId="16" fillId="0" borderId="0" applyNumberFormat="0" applyFill="0" applyBorder="0"/>
    <xf numFmtId="37" fontId="34" fillId="0" borderId="0" applyNumberFormat="0" applyFont="0" applyAlignment="0">
      <alignment horizontal="right"/>
    </xf>
    <xf numFmtId="0" fontId="34" fillId="71" borderId="0"/>
    <xf numFmtId="37" fontId="34" fillId="71" borderId="0"/>
    <xf numFmtId="0" fontId="34" fillId="71" borderId="0"/>
    <xf numFmtId="0" fontId="34" fillId="71" borderId="0"/>
    <xf numFmtId="37" fontId="174" fillId="71" borderId="14">
      <alignment horizontal="right" vertical="center"/>
    </xf>
    <xf numFmtId="37" fontId="16" fillId="0" borderId="0" applyFont="0" applyFill="0" applyBorder="0" applyAlignment="0" applyProtection="0"/>
    <xf numFmtId="37" fontId="174" fillId="71" borderId="14">
      <alignment horizontal="right" vertical="center"/>
    </xf>
    <xf numFmtId="0" fontId="34" fillId="71" borderId="0"/>
    <xf numFmtId="37" fontId="34" fillId="71" borderId="0"/>
    <xf numFmtId="0" fontId="16" fillId="0" borderId="0" applyNumberFormat="0" applyFill="0" applyBorder="0"/>
    <xf numFmtId="37" fontId="16" fillId="0" borderId="0" applyFont="0" applyFill="0" applyBorder="0" applyAlignment="0" applyProtection="0"/>
    <xf numFmtId="0" fontId="34" fillId="71" borderId="0"/>
    <xf numFmtId="37" fontId="34" fillId="71" borderId="0"/>
    <xf numFmtId="37" fontId="223" fillId="0" borderId="0" applyFont="0" applyFill="0" applyBorder="0" applyAlignment="0" applyProtection="0"/>
    <xf numFmtId="0" fontId="34" fillId="71" borderId="0"/>
    <xf numFmtId="37" fontId="223" fillId="0" borderId="0" applyFont="0" applyFill="0" applyBorder="0" applyAlignment="0" applyProtection="0"/>
    <xf numFmtId="0" fontId="16" fillId="0" borderId="0">
      <alignment horizontal="right"/>
    </xf>
    <xf numFmtId="0" fontId="34" fillId="71" borderId="0"/>
    <xf numFmtId="0" fontId="34" fillId="71" borderId="0"/>
    <xf numFmtId="37" fontId="34" fillId="0" borderId="0" applyNumberFormat="0" applyFont="0" applyAlignment="0">
      <alignment horizontal="right"/>
    </xf>
    <xf numFmtId="37" fontId="223" fillId="0" borderId="0" applyFont="0" applyFill="0" applyBorder="0" applyAlignment="0" applyProtection="0"/>
    <xf numFmtId="37" fontId="223" fillId="0" borderId="0" applyFont="0" applyFill="0" applyBorder="0" applyAlignment="0" applyProtection="0"/>
    <xf numFmtId="37" fontId="174" fillId="71" borderId="14">
      <alignment horizontal="right" vertical="center"/>
    </xf>
    <xf numFmtId="37" fontId="16" fillId="0" borderId="0" applyFont="0" applyFill="0" applyBorder="0" applyAlignment="0" applyProtection="0"/>
    <xf numFmtId="0" fontId="34" fillId="71" borderId="0"/>
    <xf numFmtId="37" fontId="16" fillId="0" borderId="0" applyFont="0" applyFill="0" applyBorder="0" applyAlignment="0" applyProtection="0"/>
    <xf numFmtId="0" fontId="16" fillId="0" borderId="0" applyNumberFormat="0" applyFill="0" applyBorder="0"/>
    <xf numFmtId="0" fontId="16" fillId="0" borderId="0" applyNumberFormat="0" applyFill="0" applyBorder="0"/>
    <xf numFmtId="0" fontId="34" fillId="71" borderId="0"/>
    <xf numFmtId="0" fontId="34" fillId="71" borderId="0"/>
    <xf numFmtId="37" fontId="223" fillId="0" borderId="0" applyFont="0" applyFill="0" applyBorder="0" applyAlignment="0" applyProtection="0"/>
    <xf numFmtId="0" fontId="34" fillId="71" borderId="0"/>
    <xf numFmtId="43" fontId="16" fillId="0" borderId="0" applyFont="0" applyFill="0" applyBorder="0" applyAlignment="0" applyProtection="0"/>
    <xf numFmtId="37" fontId="34" fillId="0" borderId="0" applyNumberFormat="0" applyFill="0" applyBorder="0"/>
    <xf numFmtId="37" fontId="16" fillId="0" borderId="0" applyFont="0" applyFill="0" applyBorder="0" applyAlignment="0" applyProtection="0"/>
    <xf numFmtId="37" fontId="34" fillId="0" borderId="0" applyNumberFormat="0" applyFont="0" applyAlignment="0">
      <alignment horizontal="right"/>
    </xf>
    <xf numFmtId="37" fontId="223" fillId="0" borderId="0" applyFont="0" applyFill="0" applyBorder="0" applyAlignment="0" applyProtection="0"/>
    <xf numFmtId="0" fontId="89" fillId="48" borderId="32" applyNumberFormat="0" applyAlignment="0" applyProtection="0"/>
    <xf numFmtId="0" fontId="16" fillId="0" borderId="0">
      <alignment horizontal="right"/>
    </xf>
    <xf numFmtId="37" fontId="16" fillId="0" borderId="0" applyFont="0" applyFill="0" applyBorder="0" applyAlignment="0" applyProtection="0"/>
    <xf numFmtId="0" fontId="34" fillId="71" borderId="0"/>
    <xf numFmtId="37" fontId="223" fillId="0" borderId="0" applyFont="0" applyFill="0" applyBorder="0" applyAlignment="0" applyProtection="0"/>
    <xf numFmtId="0" fontId="16" fillId="0" borderId="0" applyNumberFormat="0" applyFill="0" applyBorder="0"/>
    <xf numFmtId="0" fontId="16" fillId="0" borderId="0" applyNumberFormat="0" applyFill="0" applyBorder="0"/>
    <xf numFmtId="37" fontId="16" fillId="0" borderId="0" applyFont="0" applyFill="0" applyBorder="0" applyAlignment="0" applyProtection="0"/>
    <xf numFmtId="37" fontId="34" fillId="71" borderId="0"/>
    <xf numFmtId="0" fontId="16" fillId="0" borderId="0" applyNumberFormat="0" applyFill="0" applyBorder="0"/>
    <xf numFmtId="0" fontId="34" fillId="71" borderId="0"/>
    <xf numFmtId="0" fontId="34" fillId="71" borderId="0"/>
    <xf numFmtId="37" fontId="34" fillId="0" borderId="0" applyNumberFormat="0" applyFill="0" applyBorder="0"/>
    <xf numFmtId="37" fontId="223" fillId="0" borderId="0" applyFont="0" applyFill="0" applyBorder="0" applyAlignment="0" applyProtection="0"/>
    <xf numFmtId="37" fontId="174" fillId="71" borderId="14">
      <alignment horizontal="right" vertical="center"/>
    </xf>
    <xf numFmtId="0" fontId="16" fillId="0" borderId="0"/>
    <xf numFmtId="0" fontId="34" fillId="71" borderId="0"/>
    <xf numFmtId="0" fontId="34" fillId="71" borderId="0"/>
    <xf numFmtId="0" fontId="34" fillId="71" borderId="0"/>
    <xf numFmtId="0" fontId="34" fillId="71" borderId="0"/>
    <xf numFmtId="37" fontId="223" fillId="0" borderId="0" applyFont="0" applyFill="0" applyBorder="0" applyAlignment="0" applyProtection="0"/>
    <xf numFmtId="37" fontId="34" fillId="0" borderId="0" applyNumberFormat="0" applyFont="0" applyAlignment="0">
      <alignment horizontal="right"/>
    </xf>
    <xf numFmtId="0" fontId="34" fillId="71" borderId="0"/>
    <xf numFmtId="37" fontId="223" fillId="0" borderId="0" applyFont="0" applyFill="0" applyBorder="0" applyAlignment="0" applyProtection="0"/>
    <xf numFmtId="37" fontId="223" fillId="0" borderId="0" applyFont="0" applyFill="0" applyBorder="0" applyAlignment="0" applyProtection="0"/>
    <xf numFmtId="37" fontId="223" fillId="0" borderId="0" applyFont="0" applyFill="0" applyBorder="0" applyAlignment="0" applyProtection="0"/>
    <xf numFmtId="37" fontId="174" fillId="71" borderId="14">
      <alignment horizontal="right" vertical="center"/>
    </xf>
    <xf numFmtId="0" fontId="34" fillId="71" borderId="0"/>
    <xf numFmtId="0" fontId="34" fillId="71" borderId="0"/>
    <xf numFmtId="0" fontId="34" fillId="71" borderId="0"/>
    <xf numFmtId="0" fontId="16" fillId="0" borderId="0" applyNumberFormat="0" applyFill="0" applyBorder="0"/>
    <xf numFmtId="0" fontId="16" fillId="0" borderId="0" applyNumberFormat="0" applyFill="0" applyBorder="0"/>
    <xf numFmtId="37" fontId="34" fillId="0" borderId="0" applyNumberFormat="0" applyFill="0" applyBorder="0"/>
    <xf numFmtId="37" fontId="174" fillId="71" borderId="14">
      <alignment horizontal="right" vertical="center"/>
    </xf>
    <xf numFmtId="0" fontId="34" fillId="71" borderId="0"/>
    <xf numFmtId="37" fontId="174" fillId="71" borderId="14">
      <alignment horizontal="right" vertical="center"/>
    </xf>
    <xf numFmtId="0" fontId="34" fillId="71" borderId="0"/>
    <xf numFmtId="37" fontId="34" fillId="0" borderId="0" applyNumberFormat="0" applyFont="0" applyAlignment="0">
      <alignment horizontal="right"/>
    </xf>
    <xf numFmtId="37" fontId="34" fillId="71" borderId="0"/>
    <xf numFmtId="37" fontId="223" fillId="0" borderId="0" applyFont="0" applyFill="0" applyBorder="0" applyAlignment="0" applyProtection="0"/>
    <xf numFmtId="44" fontId="16" fillId="0" borderId="0" applyFont="0" applyFill="0" applyBorder="0" applyAlignment="0" applyProtection="0"/>
    <xf numFmtId="0" fontId="34" fillId="71" borderId="0"/>
    <xf numFmtId="37" fontId="174" fillId="71" borderId="14">
      <alignment horizontal="right" vertical="center"/>
    </xf>
    <xf numFmtId="0" fontId="34" fillId="71" borderId="0"/>
    <xf numFmtId="37" fontId="34" fillId="0" borderId="0" applyNumberFormat="0" applyFill="0" applyBorder="0"/>
    <xf numFmtId="43" fontId="16" fillId="0" borderId="0" applyFont="0" applyFill="0" applyBorder="0" applyAlignment="0" applyProtection="0"/>
    <xf numFmtId="0" fontId="16" fillId="0" borderId="0" applyNumberFormat="0" applyFill="0" applyBorder="0"/>
    <xf numFmtId="0" fontId="34" fillId="71" borderId="0"/>
    <xf numFmtId="0" fontId="16" fillId="0" borderId="0">
      <alignment horizontal="right"/>
    </xf>
    <xf numFmtId="0" fontId="34" fillId="71" borderId="0"/>
    <xf numFmtId="0" fontId="34" fillId="71" borderId="0"/>
    <xf numFmtId="0" fontId="34" fillId="71" borderId="0"/>
    <xf numFmtId="0" fontId="34" fillId="71" borderId="0"/>
    <xf numFmtId="0" fontId="16" fillId="0" borderId="0">
      <alignment horizontal="right"/>
    </xf>
    <xf numFmtId="37" fontId="34" fillId="71" borderId="0"/>
    <xf numFmtId="37" fontId="223" fillId="0" borderId="0" applyFont="0" applyFill="0" applyBorder="0" applyAlignment="0" applyProtection="0"/>
    <xf numFmtId="0" fontId="34" fillId="71" borderId="0"/>
    <xf numFmtId="0" fontId="34" fillId="71" borderId="0"/>
    <xf numFmtId="0" fontId="16" fillId="0" borderId="0">
      <alignment horizontal="right"/>
    </xf>
    <xf numFmtId="37" fontId="223" fillId="0" borderId="0" applyFont="0" applyFill="0" applyBorder="0" applyAlignment="0" applyProtection="0"/>
    <xf numFmtId="0" fontId="16" fillId="0" borderId="0" applyNumberFormat="0" applyFill="0" applyBorder="0"/>
    <xf numFmtId="0" fontId="34" fillId="71" borderId="0"/>
    <xf numFmtId="0" fontId="34" fillId="71" borderId="0"/>
    <xf numFmtId="0" fontId="89" fillId="48" borderId="32" applyNumberFormat="0" applyAlignment="0" applyProtection="0"/>
    <xf numFmtId="0" fontId="89" fillId="48" borderId="32" applyNumberFormat="0" applyAlignment="0" applyProtection="0"/>
    <xf numFmtId="0" fontId="34" fillId="71" borderId="0"/>
    <xf numFmtId="37" fontId="34" fillId="71" borderId="0"/>
    <xf numFmtId="0" fontId="34" fillId="71" borderId="0"/>
    <xf numFmtId="37" fontId="16" fillId="0" borderId="0" applyFont="0" applyFill="0" applyBorder="0" applyAlignment="0" applyProtection="0"/>
    <xf numFmtId="37" fontId="16" fillId="0" borderId="0" applyFont="0" applyFill="0" applyBorder="0" applyAlignment="0" applyProtection="0"/>
    <xf numFmtId="0" fontId="34" fillId="71" borderId="0"/>
    <xf numFmtId="0" fontId="16" fillId="0" borderId="0" applyNumberFormat="0" applyFill="0" applyBorder="0"/>
    <xf numFmtId="0" fontId="16" fillId="0" borderId="0" applyNumberFormat="0" applyFill="0" applyBorder="0"/>
    <xf numFmtId="37" fontId="16" fillId="0" borderId="0" applyFont="0" applyFill="0" applyBorder="0" applyAlignment="0" applyProtection="0"/>
    <xf numFmtId="37" fontId="34" fillId="0" borderId="0" applyNumberFormat="0" applyFont="0" applyAlignment="0">
      <alignment horizontal="right"/>
    </xf>
    <xf numFmtId="37" fontId="174" fillId="71" borderId="14">
      <alignment horizontal="right" vertical="center"/>
    </xf>
    <xf numFmtId="37" fontId="16" fillId="0" borderId="0" applyFont="0" applyFill="0" applyBorder="0" applyAlignment="0" applyProtection="0"/>
    <xf numFmtId="0" fontId="34" fillId="71" borderId="0"/>
    <xf numFmtId="37" fontId="223" fillId="0" borderId="0" applyFont="0" applyFill="0" applyBorder="0" applyAlignment="0" applyProtection="0"/>
    <xf numFmtId="0" fontId="34" fillId="71" borderId="0"/>
    <xf numFmtId="0" fontId="16" fillId="0" borderId="0" applyNumberFormat="0" applyFill="0" applyBorder="0"/>
    <xf numFmtId="0" fontId="16" fillId="0" borderId="0">
      <alignment horizontal="right"/>
    </xf>
    <xf numFmtId="37" fontId="34" fillId="0" borderId="0" applyNumberFormat="0" applyFill="0" applyBorder="0"/>
    <xf numFmtId="0" fontId="16" fillId="0" borderId="0" applyNumberFormat="0" applyFill="0" applyBorder="0"/>
    <xf numFmtId="0" fontId="34" fillId="71" borderId="0"/>
    <xf numFmtId="0" fontId="34" fillId="71" borderId="0"/>
    <xf numFmtId="0" fontId="34" fillId="71" borderId="0"/>
    <xf numFmtId="0" fontId="34" fillId="71" borderId="0"/>
    <xf numFmtId="37" fontId="34" fillId="0" borderId="0" applyNumberFormat="0" applyFont="0" applyAlignment="0">
      <alignment horizontal="right"/>
    </xf>
    <xf numFmtId="37" fontId="16" fillId="0" borderId="0" applyFont="0" applyFill="0" applyBorder="0" applyAlignment="0" applyProtection="0"/>
    <xf numFmtId="0" fontId="16" fillId="0" borderId="0" applyNumberFormat="0" applyFill="0" applyBorder="0"/>
    <xf numFmtId="37" fontId="34" fillId="71" borderId="0"/>
    <xf numFmtId="37" fontId="34" fillId="0" borderId="0" applyNumberFormat="0" applyFill="0" applyBorder="0"/>
    <xf numFmtId="0" fontId="34" fillId="71" borderId="0"/>
    <xf numFmtId="0" fontId="16" fillId="0" borderId="0" applyNumberFormat="0" applyFill="0" applyBorder="0"/>
    <xf numFmtId="0" fontId="34" fillId="71" borderId="0"/>
    <xf numFmtId="0" fontId="16" fillId="0" borderId="0" applyNumberFormat="0" applyFill="0" applyBorder="0"/>
    <xf numFmtId="37" fontId="16" fillId="0" borderId="0" applyFont="0" applyFill="0" applyBorder="0" applyAlignment="0" applyProtection="0"/>
    <xf numFmtId="37" fontId="174" fillId="71" borderId="14">
      <alignment horizontal="right" vertical="center"/>
    </xf>
    <xf numFmtId="37" fontId="34" fillId="0" borderId="0" applyNumberFormat="0" applyFont="0" applyAlignment="0">
      <alignment horizontal="right"/>
    </xf>
    <xf numFmtId="37" fontId="223" fillId="0" borderId="0" applyFont="0" applyFill="0" applyBorder="0" applyAlignment="0" applyProtection="0"/>
    <xf numFmtId="0" fontId="34" fillId="71" borderId="0"/>
    <xf numFmtId="0" fontId="16" fillId="0" borderId="0">
      <alignment horizontal="right"/>
    </xf>
    <xf numFmtId="0" fontId="16" fillId="0" borderId="0">
      <alignment horizontal="right"/>
    </xf>
    <xf numFmtId="37" fontId="34" fillId="0" borderId="0" applyNumberFormat="0" applyFont="0" applyAlignment="0">
      <alignment horizontal="right"/>
    </xf>
    <xf numFmtId="37" fontId="16" fillId="0" borderId="0" applyFont="0" applyFill="0" applyBorder="0" applyAlignment="0" applyProtection="0"/>
    <xf numFmtId="37" fontId="223" fillId="0" borderId="0" applyFont="0" applyFill="0" applyBorder="0" applyAlignment="0" applyProtection="0"/>
    <xf numFmtId="37" fontId="16" fillId="0" borderId="0" applyFont="0" applyFill="0" applyBorder="0" applyAlignment="0" applyProtection="0"/>
    <xf numFmtId="0" fontId="34" fillId="71" borderId="0"/>
    <xf numFmtId="0" fontId="34" fillId="71" borderId="0"/>
    <xf numFmtId="0" fontId="16" fillId="0" borderId="0" applyNumberFormat="0" applyFill="0" applyBorder="0"/>
    <xf numFmtId="0" fontId="34" fillId="71" borderId="0"/>
    <xf numFmtId="37" fontId="16" fillId="0" borderId="0" applyFont="0" applyFill="0" applyBorder="0" applyAlignment="0" applyProtection="0"/>
    <xf numFmtId="37" fontId="223" fillId="0" borderId="0" applyFont="0" applyFill="0" applyBorder="0" applyAlignment="0" applyProtection="0"/>
    <xf numFmtId="37" fontId="223" fillId="0" borderId="0" applyFont="0" applyFill="0" applyBorder="0" applyAlignment="0" applyProtection="0"/>
    <xf numFmtId="37" fontId="16" fillId="0" borderId="0" applyFont="0" applyFill="0" applyBorder="0" applyAlignment="0" applyProtection="0"/>
    <xf numFmtId="0" fontId="16" fillId="0" borderId="0" applyNumberFormat="0" applyFill="0" applyBorder="0"/>
    <xf numFmtId="37" fontId="34" fillId="0" borderId="0" applyNumberFormat="0" applyFont="0" applyAlignment="0">
      <alignment horizontal="right"/>
    </xf>
    <xf numFmtId="37" fontId="223" fillId="0" borderId="0" applyFont="0" applyFill="0" applyBorder="0" applyAlignment="0" applyProtection="0"/>
    <xf numFmtId="0" fontId="34" fillId="71" borderId="0"/>
    <xf numFmtId="0" fontId="16" fillId="0" borderId="0" applyNumberFormat="0" applyFill="0" applyBorder="0"/>
    <xf numFmtId="0" fontId="34" fillId="71" borderId="0"/>
    <xf numFmtId="37" fontId="174" fillId="71" borderId="14">
      <alignment horizontal="right" vertical="center"/>
    </xf>
    <xf numFmtId="0" fontId="34" fillId="71" borderId="0"/>
    <xf numFmtId="0" fontId="34" fillId="71" borderId="0"/>
    <xf numFmtId="37" fontId="174" fillId="71" borderId="14">
      <alignment horizontal="right" vertical="center"/>
    </xf>
    <xf numFmtId="0" fontId="34" fillId="71" borderId="0"/>
    <xf numFmtId="37" fontId="223" fillId="0" borderId="0" applyFont="0" applyFill="0" applyBorder="0" applyAlignment="0" applyProtection="0"/>
    <xf numFmtId="0" fontId="16" fillId="0" borderId="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34" fillId="0" borderId="0" applyNumberFormat="0" applyFill="0" applyBorder="0"/>
    <xf numFmtId="37" fontId="34" fillId="71" borderId="0"/>
    <xf numFmtId="0" fontId="16" fillId="0" borderId="0" applyNumberFormat="0" applyFill="0" applyBorder="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0" borderId="0" applyNumberFormat="0" applyFont="0" applyAlignment="0">
      <alignment horizontal="right"/>
    </xf>
    <xf numFmtId="37" fontId="34" fillId="71" borderId="0"/>
    <xf numFmtId="37" fontId="34" fillId="71" borderId="0"/>
    <xf numFmtId="37" fontId="34" fillId="71" borderId="0"/>
    <xf numFmtId="0" fontId="16" fillId="0" borderId="0" applyNumberFormat="0" applyFill="0" applyBorder="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0" borderId="0" applyNumberFormat="0" applyFill="0" applyBorder="0"/>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pplyNumberFormat="0" applyFill="0" applyBorder="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alignment horizontal="right"/>
    </xf>
    <xf numFmtId="37" fontId="34" fillId="0" borderId="0" applyNumberFormat="0" applyFont="0" applyAlignment="0">
      <alignment horizontal="right"/>
    </xf>
    <xf numFmtId="0" fontId="16" fillId="0" borderId="0" applyNumberFormat="0" applyFill="0" applyBorder="0"/>
    <xf numFmtId="37" fontId="34" fillId="0" borderId="0" applyNumberFormat="0" applyFont="0" applyAlignment="0">
      <alignment horizontal="right"/>
    </xf>
    <xf numFmtId="0" fontId="16" fillId="0" borderId="0" applyNumberFormat="0" applyFill="0" applyBorder="0"/>
    <xf numFmtId="0" fontId="34" fillId="71" borderId="0"/>
    <xf numFmtId="37" fontId="34" fillId="0" borderId="0" applyNumberFormat="0" applyFont="0" applyAlignment="0">
      <alignment horizontal="right"/>
    </xf>
    <xf numFmtId="37" fontId="174" fillId="71" borderId="14">
      <alignment horizontal="right" vertical="center"/>
    </xf>
    <xf numFmtId="37" fontId="34" fillId="0" borderId="0" applyNumberFormat="0" applyFill="0" applyBorder="0"/>
    <xf numFmtId="0" fontId="34" fillId="71" borderId="0"/>
    <xf numFmtId="37" fontId="34" fillId="71" borderId="0"/>
    <xf numFmtId="0" fontId="34" fillId="71" borderId="0"/>
    <xf numFmtId="37" fontId="34" fillId="71" borderId="0"/>
    <xf numFmtId="37" fontId="174" fillId="71" borderId="14">
      <alignment horizontal="right" vertical="center"/>
    </xf>
    <xf numFmtId="0" fontId="34" fillId="71" borderId="0"/>
    <xf numFmtId="0" fontId="34" fillId="71" borderId="0"/>
    <xf numFmtId="0" fontId="16" fillId="0" borderId="0" applyNumberFormat="0" applyFill="0" applyBorder="0"/>
    <xf numFmtId="37" fontId="34" fillId="0" borderId="0" applyNumberFormat="0" applyFill="0" applyBorder="0"/>
    <xf numFmtId="37" fontId="174" fillId="71" borderId="14">
      <alignment horizontal="right" vertical="center"/>
    </xf>
    <xf numFmtId="0" fontId="16" fillId="0" borderId="0" applyNumberFormat="0" applyFill="0" applyBorder="0"/>
    <xf numFmtId="0" fontId="16" fillId="0" borderId="0" applyNumberFormat="0" applyFill="0" applyBorder="0"/>
    <xf numFmtId="0" fontId="34" fillId="71" borderId="0"/>
    <xf numFmtId="0" fontId="16" fillId="0" borderId="0">
      <alignment horizontal="right"/>
    </xf>
    <xf numFmtId="0" fontId="34" fillId="71" borderId="0"/>
    <xf numFmtId="0" fontId="16" fillId="0" borderId="0" applyNumberFormat="0" applyFill="0" applyBorder="0"/>
    <xf numFmtId="37" fontId="223" fillId="0" borderId="0" applyFont="0" applyFill="0" applyBorder="0" applyAlignment="0" applyProtection="0"/>
    <xf numFmtId="37" fontId="174" fillId="71" borderId="14">
      <alignment horizontal="right" vertical="center"/>
    </xf>
    <xf numFmtId="37" fontId="34" fillId="0" borderId="0" applyNumberFormat="0" applyFill="0" applyBorder="0"/>
    <xf numFmtId="0" fontId="16" fillId="0" borderId="0">
      <alignment horizontal="right"/>
    </xf>
    <xf numFmtId="37" fontId="174" fillId="71" borderId="14">
      <alignment horizontal="right" vertical="center"/>
    </xf>
    <xf numFmtId="37" fontId="34" fillId="71" borderId="0"/>
    <xf numFmtId="37" fontId="16" fillId="0" borderId="0" applyFont="0" applyFill="0" applyBorder="0" applyAlignment="0" applyProtection="0"/>
    <xf numFmtId="37" fontId="34" fillId="0" borderId="0" applyNumberFormat="0" applyFill="0" applyBorder="0"/>
    <xf numFmtId="0" fontId="16" fillId="0" borderId="0">
      <alignment horizontal="right"/>
    </xf>
    <xf numFmtId="37" fontId="34" fillId="71" borderId="0"/>
    <xf numFmtId="37" fontId="34" fillId="71" borderId="0"/>
    <xf numFmtId="37" fontId="34" fillId="71" borderId="0"/>
    <xf numFmtId="0" fontId="16" fillId="0" borderId="0"/>
    <xf numFmtId="0" fontId="89" fillId="48" borderId="32" applyNumberFormat="0" applyAlignment="0" applyProtection="0"/>
    <xf numFmtId="0" fontId="16" fillId="0" borderId="0"/>
    <xf numFmtId="44" fontId="16" fillId="0" borderId="0" applyFont="0" applyFill="0" applyBorder="0" applyAlignment="0" applyProtection="0"/>
    <xf numFmtId="43"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72" fillId="0" borderId="0"/>
    <xf numFmtId="44" fontId="16" fillId="0" borderId="0" applyFont="0" applyFill="0" applyBorder="0" applyAlignment="0" applyProtection="0"/>
    <xf numFmtId="0" fontId="89" fillId="48" borderId="32" applyNumberFormat="0" applyAlignment="0" applyProtection="0"/>
    <xf numFmtId="43" fontId="16" fillId="0" borderId="0" applyFont="0" applyFill="0" applyBorder="0" applyAlignment="0" applyProtection="0"/>
    <xf numFmtId="43" fontId="1" fillId="0" borderId="0" applyFont="0" applyFill="0" applyBorder="0" applyAlignment="0" applyProtection="0"/>
  </cellStyleXfs>
  <cellXfs count="920">
    <xf numFmtId="0" fontId="0" fillId="2" borderId="0" xfId="0" applyFill="1" applyBorder="1" applyAlignment="1">
      <alignment horizontal="left" vertical="top"/>
    </xf>
    <xf numFmtId="0" fontId="11" fillId="4" borderId="0" xfId="0" applyFont="1" applyFill="1" applyBorder="1" applyAlignment="1">
      <alignment horizontal="right" vertical="top"/>
    </xf>
    <xf numFmtId="0" fontId="17" fillId="2" borderId="0" xfId="0" applyFont="1" applyFill="1" applyBorder="1" applyAlignment="1">
      <alignment horizontal="left" vertical="top"/>
    </xf>
    <xf numFmtId="0" fontId="18" fillId="2" borderId="0" xfId="0" applyFont="1" applyFill="1" applyBorder="1" applyAlignment="1">
      <alignment vertical="top"/>
    </xf>
    <xf numFmtId="0" fontId="18" fillId="2" borderId="0" xfId="5" applyFont="1" applyFill="1" applyBorder="1" applyAlignment="1">
      <alignment vertical="top"/>
    </xf>
    <xf numFmtId="0" fontId="19" fillId="0" borderId="0" xfId="6" applyFont="1" applyBorder="1" applyAlignment="1"/>
    <xf numFmtId="0" fontId="17" fillId="2" borderId="0" xfId="0" applyFont="1" applyFill="1" applyBorder="1" applyAlignment="1">
      <alignment horizontal="center" vertical="top"/>
    </xf>
    <xf numFmtId="0" fontId="17" fillId="2" borderId="0" xfId="0" applyFont="1" applyFill="1" applyBorder="1" applyAlignment="1">
      <alignment vertical="top"/>
    </xf>
    <xf numFmtId="0" fontId="15" fillId="2" borderId="0" xfId="5" applyFont="1" applyFill="1" applyBorder="1" applyAlignment="1">
      <alignment horizontal="left" vertical="top" wrapText="1"/>
    </xf>
    <xf numFmtId="0" fontId="20" fillId="2" borderId="0" xfId="0" applyFont="1" applyFill="1" applyBorder="1" applyAlignment="1">
      <alignment horizontal="left" vertical="top"/>
    </xf>
    <xf numFmtId="0" fontId="21" fillId="2" borderId="0" xfId="0" applyFont="1" applyFill="1" applyBorder="1" applyAlignment="1">
      <alignment vertical="top"/>
    </xf>
    <xf numFmtId="164" fontId="20" fillId="2" borderId="0" xfId="0" applyNumberFormat="1" applyFont="1" applyFill="1" applyBorder="1" applyAlignment="1">
      <alignment horizontal="right" vertical="top"/>
    </xf>
    <xf numFmtId="0" fontId="20" fillId="3" borderId="0" xfId="0" applyFont="1" applyFill="1" applyBorder="1" applyAlignment="1">
      <alignment vertical="top"/>
    </xf>
    <xf numFmtId="0" fontId="20" fillId="3" borderId="0" xfId="0" applyFont="1" applyFill="1" applyBorder="1" applyAlignment="1">
      <alignment horizontal="left" vertical="top"/>
    </xf>
    <xf numFmtId="0" fontId="20" fillId="4" borderId="0" xfId="0" applyFont="1" applyFill="1" applyBorder="1" applyAlignment="1">
      <alignment horizontal="right" vertical="top"/>
    </xf>
    <xf numFmtId="0" fontId="20" fillId="0" borderId="0" xfId="0" applyFont="1" applyFill="1" applyBorder="1" applyAlignment="1">
      <alignment vertical="top"/>
    </xf>
    <xf numFmtId="0" fontId="20" fillId="2" borderId="0" xfId="0" applyFont="1" applyFill="1" applyBorder="1" applyAlignment="1">
      <alignment vertical="top"/>
    </xf>
    <xf numFmtId="49" fontId="20" fillId="2" borderId="0" xfId="0" applyNumberFormat="1" applyFont="1" applyFill="1" applyBorder="1" applyAlignment="1">
      <alignment horizontal="center" vertical="top"/>
    </xf>
    <xf numFmtId="0" fontId="22" fillId="2" borderId="0" xfId="0" applyFont="1" applyFill="1" applyBorder="1" applyAlignment="1">
      <alignment horizontal="center" vertical="center"/>
    </xf>
    <xf numFmtId="49" fontId="23" fillId="2" borderId="0" xfId="0" applyNumberFormat="1" applyFont="1" applyFill="1" applyBorder="1" applyAlignment="1">
      <alignment horizontal="center" vertical="top"/>
    </xf>
    <xf numFmtId="0" fontId="22" fillId="2" borderId="5" xfId="0" applyFont="1" applyFill="1" applyBorder="1" applyAlignment="1">
      <alignment horizontal="center" vertical="center"/>
    </xf>
    <xf numFmtId="0" fontId="20" fillId="2" borderId="0" xfId="0" applyFont="1" applyFill="1" applyBorder="1" applyAlignment="1">
      <alignment vertical="center"/>
    </xf>
    <xf numFmtId="0" fontId="22" fillId="2" borderId="1" xfId="0" applyFont="1" applyFill="1" applyBorder="1" applyAlignment="1">
      <alignment horizontal="center" vertical="top"/>
    </xf>
    <xf numFmtId="0" fontId="22" fillId="2" borderId="0" xfId="0" applyFont="1" applyFill="1" applyBorder="1" applyAlignment="1">
      <alignment horizontal="center" vertical="top"/>
    </xf>
    <xf numFmtId="164" fontId="20" fillId="2" borderId="0" xfId="0" applyNumberFormat="1" applyFont="1" applyFill="1" applyBorder="1" applyAlignment="1">
      <alignment vertical="top"/>
    </xf>
    <xf numFmtId="164" fontId="23" fillId="2" borderId="1" xfId="0" applyNumberFormat="1" applyFont="1" applyFill="1" applyBorder="1" applyAlignment="1">
      <alignment horizontal="center" vertical="top"/>
    </xf>
    <xf numFmtId="164" fontId="20" fillId="2" borderId="0" xfId="0" applyNumberFormat="1" applyFont="1" applyFill="1" applyBorder="1" applyAlignment="1">
      <alignment horizontal="center" vertical="top"/>
    </xf>
    <xf numFmtId="165" fontId="20" fillId="2" borderId="2" xfId="0" applyNumberFormat="1" applyFont="1" applyFill="1" applyBorder="1" applyAlignment="1">
      <alignment horizontal="center" vertical="top"/>
    </xf>
    <xf numFmtId="0" fontId="20" fillId="0" borderId="0" xfId="0" applyFont="1" applyFill="1" applyBorder="1" applyAlignment="1">
      <alignment horizontal="left" vertical="top"/>
    </xf>
    <xf numFmtId="44" fontId="20" fillId="2" borderId="0" xfId="2" applyFont="1" applyFill="1" applyBorder="1" applyAlignment="1">
      <alignment vertical="top"/>
    </xf>
    <xf numFmtId="165" fontId="20" fillId="2" borderId="0" xfId="0" applyNumberFormat="1" applyFont="1" applyFill="1" applyBorder="1" applyAlignment="1">
      <alignment horizontal="center" vertical="top"/>
    </xf>
    <xf numFmtId="0" fontId="20" fillId="2" borderId="0" xfId="0" applyFont="1" applyFill="1" applyBorder="1" applyAlignment="1">
      <alignment horizontal="center" vertical="top"/>
    </xf>
    <xf numFmtId="0" fontId="23" fillId="2" borderId="1" xfId="0" applyFont="1" applyFill="1" applyBorder="1" applyAlignment="1">
      <alignment horizontal="center" vertical="top"/>
    </xf>
    <xf numFmtId="0" fontId="23" fillId="2" borderId="0" xfId="0" applyFont="1" applyFill="1" applyBorder="1" applyAlignment="1">
      <alignment horizontal="center" vertical="top"/>
    </xf>
    <xf numFmtId="166" fontId="20" fillId="2" borderId="0" xfId="0" applyNumberFormat="1" applyFont="1" applyFill="1" applyBorder="1" applyAlignment="1">
      <alignment vertical="top"/>
    </xf>
    <xf numFmtId="43" fontId="20" fillId="2" borderId="0" xfId="2" applyNumberFormat="1" applyFont="1" applyFill="1" applyBorder="1" applyAlignment="1">
      <alignment horizontal="left" vertical="top"/>
    </xf>
    <xf numFmtId="0" fontId="20" fillId="2" borderId="0" xfId="0" applyFont="1" applyFill="1" applyBorder="1" applyAlignment="1">
      <alignment horizontal="left" vertical="top" indent="1"/>
    </xf>
    <xf numFmtId="0" fontId="21" fillId="8" borderId="0" xfId="0" quotePrefix="1" applyFont="1" applyFill="1" applyBorder="1" applyAlignment="1">
      <alignment horizontal="left" vertical="top"/>
    </xf>
    <xf numFmtId="0" fontId="20" fillId="5" borderId="0" xfId="0" applyFont="1" applyFill="1" applyBorder="1" applyAlignment="1">
      <alignment horizontal="center" vertical="top"/>
    </xf>
    <xf numFmtId="167" fontId="20" fillId="5" borderId="0" xfId="2" applyNumberFormat="1" applyFont="1" applyFill="1" applyBorder="1" applyAlignment="1">
      <alignment vertical="top"/>
    </xf>
    <xf numFmtId="43" fontId="20" fillId="4" borderId="0" xfId="2" applyNumberFormat="1" applyFont="1" applyFill="1" applyBorder="1" applyAlignment="1">
      <alignment horizontal="left" vertical="top"/>
    </xf>
    <xf numFmtId="165" fontId="20" fillId="2" borderId="0" xfId="0" applyNumberFormat="1" applyFont="1" applyFill="1" applyBorder="1" applyAlignment="1">
      <alignment horizontal="center" vertical="center"/>
    </xf>
    <xf numFmtId="0" fontId="21" fillId="2" borderId="0" xfId="0" applyFont="1" applyFill="1" applyBorder="1" applyAlignment="1">
      <alignment horizontal="center" vertical="top"/>
    </xf>
    <xf numFmtId="0" fontId="20" fillId="2" borderId="0" xfId="0" applyFont="1" applyFill="1" applyBorder="1" applyAlignment="1">
      <alignment horizontal="right" vertical="top"/>
    </xf>
    <xf numFmtId="0" fontId="20" fillId="7" borderId="0" xfId="0" applyFont="1" applyFill="1" applyBorder="1" applyAlignment="1">
      <alignment horizontal="right" vertical="top"/>
    </xf>
    <xf numFmtId="0" fontId="20" fillId="2" borderId="0" xfId="0" applyFont="1" applyFill="1" applyBorder="1" applyAlignment="1"/>
    <xf numFmtId="164" fontId="23" fillId="2" borderId="0" xfId="0" applyNumberFormat="1" applyFont="1" applyFill="1" applyBorder="1" applyAlignment="1">
      <alignment horizontal="center" vertical="top"/>
    </xf>
    <xf numFmtId="0" fontId="20" fillId="2" borderId="2" xfId="0" applyFont="1" applyFill="1" applyBorder="1" applyAlignment="1">
      <alignment vertical="top"/>
    </xf>
    <xf numFmtId="0" fontId="20" fillId="5" borderId="0" xfId="0" applyFont="1" applyFill="1" applyBorder="1" applyAlignment="1">
      <alignment vertical="top"/>
    </xf>
    <xf numFmtId="0" fontId="20" fillId="5" borderId="0" xfId="0" applyFont="1" applyFill="1" applyBorder="1" applyAlignment="1">
      <alignment horizontal="left" vertical="top"/>
    </xf>
    <xf numFmtId="43" fontId="20" fillId="4" borderId="0" xfId="0" applyNumberFormat="1" applyFont="1" applyFill="1" applyBorder="1" applyAlignment="1">
      <alignment horizontal="right" vertical="center"/>
    </xf>
    <xf numFmtId="167" fontId="20" fillId="7" borderId="0" xfId="2" applyNumberFormat="1" applyFont="1" applyFill="1" applyBorder="1" applyAlignment="1">
      <alignment horizontal="right" vertical="top"/>
    </xf>
    <xf numFmtId="43" fontId="20" fillId="2" borderId="0" xfId="2" applyNumberFormat="1" applyFont="1" applyFill="1" applyBorder="1" applyAlignment="1">
      <alignment horizontal="right" vertical="center"/>
    </xf>
    <xf numFmtId="0" fontId="20" fillId="5" borderId="0" xfId="0" applyNumberFormat="1" applyFont="1" applyFill="1" applyBorder="1" applyAlignment="1">
      <alignment horizontal="center" vertical="top"/>
    </xf>
    <xf numFmtId="167" fontId="20" fillId="5" borderId="0" xfId="2" applyNumberFormat="1" applyFont="1" applyFill="1" applyBorder="1" applyAlignment="1">
      <alignment horizontal="right" vertical="top"/>
    </xf>
    <xf numFmtId="0" fontId="20" fillId="5" borderId="0" xfId="0" applyFont="1" applyFill="1" applyBorder="1" applyAlignment="1">
      <alignment horizontal="right" vertical="top"/>
    </xf>
    <xf numFmtId="0" fontId="21" fillId="2" borderId="0" xfId="0" applyFont="1" applyFill="1" applyBorder="1" applyAlignment="1">
      <alignment horizontal="left" vertical="center" indent="1"/>
    </xf>
    <xf numFmtId="0" fontId="21" fillId="2" borderId="0" xfId="0" applyFont="1" applyFill="1" applyBorder="1" applyAlignment="1">
      <alignment horizontal="left" indent="1"/>
    </xf>
    <xf numFmtId="0" fontId="21" fillId="5" borderId="0" xfId="0" applyFont="1" applyFill="1" applyBorder="1" applyAlignment="1">
      <alignment wrapText="1"/>
    </xf>
    <xf numFmtId="0" fontId="20" fillId="5" borderId="0" xfId="0" applyFont="1" applyFill="1" applyBorder="1" applyAlignment="1">
      <alignment horizontal="center" vertical="center"/>
    </xf>
    <xf numFmtId="0" fontId="20" fillId="5" borderId="0" xfId="0" applyFont="1" applyFill="1" applyBorder="1" applyAlignment="1">
      <alignment vertical="center"/>
    </xf>
    <xf numFmtId="43" fontId="20" fillId="5" borderId="0" xfId="0" applyNumberFormat="1" applyFont="1" applyFill="1" applyBorder="1" applyAlignment="1">
      <alignment horizontal="right" vertical="top" indent="1"/>
    </xf>
    <xf numFmtId="43" fontId="20" fillId="2" borderId="0" xfId="2" applyNumberFormat="1" applyFont="1" applyFill="1" applyBorder="1" applyAlignment="1">
      <alignment horizontal="right" vertical="top" indent="1"/>
    </xf>
    <xf numFmtId="0" fontId="20" fillId="0" borderId="0" xfId="0" applyFont="1" applyFill="1" applyBorder="1" applyAlignment="1">
      <alignment horizontal="center" vertical="top"/>
    </xf>
    <xf numFmtId="167" fontId="20" fillId="7" borderId="0" xfId="2" applyNumberFormat="1" applyFont="1" applyFill="1" applyBorder="1" applyAlignment="1">
      <alignment vertical="top"/>
    </xf>
    <xf numFmtId="49" fontId="20" fillId="5" borderId="0" xfId="0" applyNumberFormat="1" applyFont="1" applyFill="1" applyBorder="1" applyAlignment="1">
      <alignment horizontal="center" vertical="top"/>
    </xf>
    <xf numFmtId="164" fontId="23" fillId="5" borderId="0" xfId="0" applyNumberFormat="1" applyFont="1" applyFill="1" applyBorder="1" applyAlignment="1">
      <alignment horizontal="center" vertical="top"/>
    </xf>
    <xf numFmtId="164" fontId="23" fillId="5" borderId="1" xfId="0" applyNumberFormat="1" applyFont="1" applyFill="1" applyBorder="1" applyAlignment="1">
      <alignment horizontal="center" vertical="top"/>
    </xf>
    <xf numFmtId="164" fontId="20" fillId="5" borderId="0" xfId="0" applyNumberFormat="1" applyFont="1" applyFill="1" applyBorder="1" applyAlignment="1">
      <alignment vertical="top"/>
    </xf>
    <xf numFmtId="164" fontId="23" fillId="2" borderId="0" xfId="0" applyNumberFormat="1" applyFont="1" applyFill="1" applyBorder="1" applyAlignment="1">
      <alignment vertical="top"/>
    </xf>
    <xf numFmtId="164" fontId="20" fillId="5" borderId="0" xfId="0" applyNumberFormat="1" applyFont="1" applyFill="1" applyBorder="1" applyAlignment="1">
      <alignment horizontal="center" vertical="top"/>
    </xf>
    <xf numFmtId="43" fontId="20" fillId="4" borderId="0" xfId="0" applyNumberFormat="1" applyFont="1" applyFill="1" applyBorder="1" applyAlignment="1">
      <alignment vertical="top"/>
    </xf>
    <xf numFmtId="43" fontId="20" fillId="5" borderId="0" xfId="0" applyNumberFormat="1" applyFont="1" applyFill="1" applyBorder="1" applyAlignment="1">
      <alignment vertical="top"/>
    </xf>
    <xf numFmtId="0" fontId="21" fillId="5" borderId="0" xfId="0" applyFont="1" applyFill="1" applyBorder="1" applyAlignment="1">
      <alignment vertical="top"/>
    </xf>
    <xf numFmtId="165" fontId="20" fillId="0" borderId="0" xfId="0" applyNumberFormat="1" applyFont="1" applyFill="1" applyBorder="1" applyAlignment="1">
      <alignment horizontal="center" vertical="top"/>
    </xf>
    <xf numFmtId="43" fontId="20" fillId="2" borderId="0" xfId="0" applyNumberFormat="1" applyFont="1" applyFill="1" applyBorder="1" applyAlignment="1">
      <alignment vertical="top"/>
    </xf>
    <xf numFmtId="43" fontId="20" fillId="0" borderId="0" xfId="0" applyNumberFormat="1" applyFont="1" applyFill="1" applyBorder="1" applyAlignment="1">
      <alignment vertical="top"/>
    </xf>
    <xf numFmtId="0" fontId="20" fillId="0" borderId="0" xfId="0" applyFont="1" applyFill="1" applyBorder="1" applyAlignment="1">
      <alignment horizontal="left" vertical="top" indent="1"/>
    </xf>
    <xf numFmtId="0" fontId="21" fillId="8" borderId="0" xfId="0" applyFont="1" applyFill="1" applyBorder="1" applyAlignment="1">
      <alignment vertical="top"/>
    </xf>
    <xf numFmtId="0" fontId="20" fillId="8" borderId="0" xfId="0" applyFont="1" applyFill="1" applyBorder="1" applyAlignment="1">
      <alignment vertical="top"/>
    </xf>
    <xf numFmtId="43" fontId="20" fillId="4" borderId="1" xfId="0" applyNumberFormat="1" applyFont="1" applyFill="1" applyBorder="1" applyAlignment="1">
      <alignment vertical="top"/>
    </xf>
    <xf numFmtId="0" fontId="20" fillId="2" borderId="0" xfId="0" applyFont="1" applyFill="1" applyBorder="1" applyAlignment="1">
      <alignment horizontal="left" vertical="top" indent="2"/>
    </xf>
    <xf numFmtId="0" fontId="20" fillId="2" borderId="0" xfId="0" applyFont="1" applyFill="1" applyBorder="1" applyAlignment="1">
      <alignment horizontal="left" vertical="top" wrapText="1" indent="2"/>
    </xf>
    <xf numFmtId="43" fontId="20" fillId="5" borderId="1" xfId="0" applyNumberFormat="1" applyFont="1" applyFill="1" applyBorder="1" applyAlignment="1">
      <alignment vertical="top"/>
    </xf>
    <xf numFmtId="0" fontId="21" fillId="0" borderId="0" xfId="0" applyFont="1" applyFill="1" applyBorder="1" applyAlignment="1">
      <alignment horizontal="left" vertical="top" indent="1"/>
    </xf>
    <xf numFmtId="10" fontId="20" fillId="0" borderId="0" xfId="0" applyNumberFormat="1" applyFont="1" applyFill="1" applyBorder="1" applyAlignment="1">
      <alignment vertical="top"/>
    </xf>
    <xf numFmtId="10" fontId="20" fillId="2" borderId="0" xfId="3" applyNumberFormat="1" applyFont="1" applyFill="1" applyBorder="1" applyAlignment="1">
      <alignment vertical="top"/>
    </xf>
    <xf numFmtId="0" fontId="21" fillId="2" borderId="0" xfId="0" applyFont="1" applyFill="1" applyBorder="1" applyAlignment="1">
      <alignment horizontal="left" vertical="top" indent="1"/>
    </xf>
    <xf numFmtId="167" fontId="20" fillId="5" borderId="0" xfId="1" applyNumberFormat="1" applyFont="1" applyFill="1" applyBorder="1" applyAlignment="1">
      <alignment vertical="top"/>
    </xf>
    <xf numFmtId="0" fontId="22" fillId="2" borderId="1" xfId="0" applyFont="1" applyFill="1" applyBorder="1" applyAlignment="1">
      <alignment horizontal="center" vertical="center"/>
    </xf>
    <xf numFmtId="0" fontId="21" fillId="2" borderId="0" xfId="0" applyFont="1" applyFill="1" applyBorder="1" applyAlignment="1">
      <alignment vertical="top" wrapText="1"/>
    </xf>
    <xf numFmtId="0" fontId="20" fillId="0" borderId="1" xfId="0" applyFont="1" applyFill="1" applyBorder="1" applyAlignment="1">
      <alignment vertical="top"/>
    </xf>
    <xf numFmtId="0" fontId="20" fillId="8" borderId="0" xfId="0" quotePrefix="1" applyFont="1" applyFill="1" applyBorder="1" applyAlignment="1">
      <alignment horizontal="left" vertical="top"/>
    </xf>
    <xf numFmtId="43" fontId="20" fillId="8" borderId="0" xfId="0" applyNumberFormat="1" applyFont="1" applyFill="1" applyBorder="1" applyAlignment="1">
      <alignment vertical="top"/>
    </xf>
    <xf numFmtId="167" fontId="20" fillId="0" borderId="0" xfId="2" applyNumberFormat="1" applyFont="1" applyFill="1" applyBorder="1" applyAlignment="1">
      <alignment vertical="top"/>
    </xf>
    <xf numFmtId="0" fontId="20" fillId="5" borderId="1" xfId="0" applyFont="1" applyFill="1" applyBorder="1" applyAlignment="1">
      <alignment vertical="center"/>
    </xf>
    <xf numFmtId="0" fontId="20" fillId="2" borderId="1" xfId="0" applyFont="1" applyFill="1" applyBorder="1" applyAlignment="1">
      <alignment horizontal="center" vertical="top"/>
    </xf>
    <xf numFmtId="0" fontId="20" fillId="0" borderId="1" xfId="0" applyFont="1" applyFill="1" applyBorder="1" applyAlignment="1">
      <alignment horizontal="center" vertical="top"/>
    </xf>
    <xf numFmtId="167" fontId="20" fillId="5" borderId="11" xfId="2" applyNumberFormat="1" applyFont="1" applyFill="1" applyBorder="1" applyAlignment="1">
      <alignment vertical="top"/>
    </xf>
    <xf numFmtId="43" fontId="20" fillId="8" borderId="0" xfId="2" applyNumberFormat="1" applyFont="1" applyFill="1" applyBorder="1" applyAlignment="1">
      <alignment vertical="top"/>
    </xf>
    <xf numFmtId="167" fontId="20" fillId="5" borderId="1" xfId="2" applyNumberFormat="1" applyFont="1" applyFill="1" applyBorder="1" applyAlignment="1">
      <alignment vertical="top"/>
    </xf>
    <xf numFmtId="0" fontId="21" fillId="2" borderId="0" xfId="0" applyFont="1" applyFill="1" applyBorder="1" applyAlignment="1">
      <alignment horizontal="left" vertical="top"/>
    </xf>
    <xf numFmtId="172" fontId="20" fillId="0" borderId="0" xfId="2" applyNumberFormat="1" applyFont="1" applyFill="1" applyBorder="1" applyAlignment="1">
      <alignment vertical="top"/>
    </xf>
    <xf numFmtId="167" fontId="20" fillId="0" borderId="0" xfId="2" applyNumberFormat="1" applyFont="1" applyFill="1" applyBorder="1" applyAlignment="1">
      <alignment horizontal="center" vertical="top"/>
    </xf>
    <xf numFmtId="0" fontId="20" fillId="5" borderId="1" xfId="0" applyFont="1" applyFill="1" applyBorder="1" applyAlignment="1">
      <alignment horizontal="center" vertical="top"/>
    </xf>
    <xf numFmtId="168" fontId="20" fillId="5" borderId="0" xfId="0" applyNumberFormat="1" applyFont="1" applyFill="1" applyBorder="1" applyAlignment="1">
      <alignment vertical="top"/>
    </xf>
    <xf numFmtId="10" fontId="20" fillId="5" borderId="0" xfId="3" applyNumberFormat="1" applyFont="1" applyFill="1" applyBorder="1" applyAlignment="1">
      <alignment vertical="top"/>
    </xf>
    <xf numFmtId="10" fontId="20" fillId="5" borderId="0" xfId="0" applyNumberFormat="1" applyFont="1" applyFill="1" applyBorder="1" applyAlignment="1">
      <alignment horizontal="right" vertical="top"/>
    </xf>
    <xf numFmtId="168" fontId="20" fillId="5" borderId="1" xfId="0" applyNumberFormat="1" applyFont="1" applyFill="1" applyBorder="1" applyAlignment="1">
      <alignment vertical="top"/>
    </xf>
    <xf numFmtId="10" fontId="20" fillId="5" borderId="5" xfId="0" applyNumberFormat="1" applyFont="1" applyFill="1" applyBorder="1" applyAlignment="1">
      <alignment horizontal="right" vertical="top"/>
    </xf>
    <xf numFmtId="10" fontId="20" fillId="5" borderId="2" xfId="0" applyNumberFormat="1" applyFont="1" applyFill="1" applyBorder="1" applyAlignment="1">
      <alignment horizontal="right" vertical="top"/>
    </xf>
    <xf numFmtId="10" fontId="20" fillId="5" borderId="0" xfId="0" applyNumberFormat="1" applyFont="1" applyFill="1" applyBorder="1" applyAlignment="1">
      <alignment horizontal="right" vertical="center"/>
    </xf>
    <xf numFmtId="0" fontId="20" fillId="5" borderId="0" xfId="0" quotePrefix="1" applyFont="1" applyFill="1" applyBorder="1" applyAlignment="1">
      <alignment horizontal="center" vertical="center"/>
    </xf>
    <xf numFmtId="0" fontId="21" fillId="5" borderId="0" xfId="0" applyFont="1" applyFill="1" applyBorder="1" applyAlignment="1">
      <alignment vertical="center"/>
    </xf>
    <xf numFmtId="165" fontId="23" fillId="2" borderId="0" xfId="0" applyNumberFormat="1" applyFont="1" applyFill="1" applyBorder="1" applyAlignment="1">
      <alignment horizontal="center" vertical="center"/>
    </xf>
    <xf numFmtId="0" fontId="23" fillId="2" borderId="0" xfId="0" applyFont="1" applyFill="1" applyBorder="1" applyAlignment="1">
      <alignment vertical="top"/>
    </xf>
    <xf numFmtId="0" fontId="23" fillId="5" borderId="0" xfId="0" applyFont="1" applyFill="1" applyBorder="1" applyAlignment="1">
      <alignment vertical="center"/>
    </xf>
    <xf numFmtId="0" fontId="23" fillId="5" borderId="0" xfId="0" applyFont="1" applyFill="1" applyBorder="1" applyAlignment="1">
      <alignment vertical="top"/>
    </xf>
    <xf numFmtId="0" fontId="23" fillId="3" borderId="0" xfId="0" applyFont="1" applyFill="1" applyBorder="1" applyAlignment="1">
      <alignment vertical="top"/>
    </xf>
    <xf numFmtId="0" fontId="23" fillId="3" borderId="0" xfId="0" applyFont="1" applyFill="1" applyBorder="1" applyAlignment="1">
      <alignment horizontal="left" vertical="top"/>
    </xf>
    <xf numFmtId="165" fontId="20" fillId="2" borderId="0" xfId="0" applyNumberFormat="1" applyFont="1" applyFill="1" applyBorder="1" applyAlignment="1">
      <alignment horizontal="left" vertical="center"/>
    </xf>
    <xf numFmtId="0" fontId="20" fillId="0" borderId="0" xfId="0" applyFont="1" applyFill="1" applyBorder="1" applyAlignment="1">
      <alignment horizontal="right" vertical="top"/>
    </xf>
    <xf numFmtId="0" fontId="20" fillId="5" borderId="0" xfId="0" applyFont="1" applyFill="1" applyBorder="1" applyAlignment="1">
      <alignment horizontal="center" vertical="top" wrapText="1"/>
    </xf>
    <xf numFmtId="0" fontId="20" fillId="8" borderId="0" xfId="0" applyFont="1" applyFill="1" applyBorder="1" applyAlignment="1">
      <alignment horizontal="center" vertical="top"/>
    </xf>
    <xf numFmtId="168" fontId="20" fillId="8" borderId="0" xfId="3" applyNumberFormat="1" applyFont="1" applyFill="1" applyBorder="1" applyAlignment="1">
      <alignment vertical="top"/>
    </xf>
    <xf numFmtId="0" fontId="20" fillId="8" borderId="0" xfId="0" applyFont="1" applyFill="1" applyBorder="1" applyAlignment="1">
      <alignment horizontal="left" vertical="top"/>
    </xf>
    <xf numFmtId="0" fontId="21" fillId="5" borderId="0" xfId="0" applyFont="1" applyFill="1" applyBorder="1" applyAlignment="1">
      <alignment horizontal="center" vertical="top"/>
    </xf>
    <xf numFmtId="0" fontId="20" fillId="2" borderId="0" xfId="0" applyFont="1" applyFill="1" applyBorder="1" applyAlignment="1">
      <alignment horizontal="center" vertical="center"/>
    </xf>
    <xf numFmtId="0" fontId="22" fillId="2" borderId="0" xfId="0" applyFont="1" applyFill="1" applyBorder="1" applyAlignment="1">
      <alignment horizontal="center" wrapText="1"/>
    </xf>
    <xf numFmtId="0" fontId="22" fillId="2" borderId="1" xfId="0" applyFont="1" applyFill="1" applyBorder="1" applyAlignment="1">
      <alignment horizontal="center" wrapText="1"/>
    </xf>
    <xf numFmtId="0" fontId="21" fillId="2" borderId="0" xfId="0" applyFont="1" applyFill="1" applyBorder="1" applyAlignment="1">
      <alignment horizontal="center" vertical="center" wrapText="1"/>
    </xf>
    <xf numFmtId="49" fontId="20" fillId="2" borderId="0" xfId="0" applyNumberFormat="1" applyFont="1" applyFill="1" applyBorder="1" applyAlignment="1">
      <alignment horizontal="center" vertical="center"/>
    </xf>
    <xf numFmtId="49" fontId="23" fillId="2" borderId="1" xfId="0" applyNumberFormat="1" applyFont="1" applyFill="1" applyBorder="1" applyAlignment="1">
      <alignment horizontal="center" vertical="center"/>
    </xf>
    <xf numFmtId="165" fontId="20" fillId="2" borderId="0" xfId="0" applyNumberFormat="1" applyFont="1" applyFill="1" applyBorder="1" applyAlignment="1">
      <alignment horizontal="center" vertical="center" wrapText="1"/>
    </xf>
    <xf numFmtId="9" fontId="20" fillId="2" borderId="0" xfId="3" applyFont="1" applyFill="1" applyBorder="1" applyAlignment="1">
      <alignment horizontal="center" vertical="top"/>
    </xf>
    <xf numFmtId="49" fontId="20" fillId="2" borderId="0" xfId="0" applyNumberFormat="1" applyFont="1" applyFill="1" applyBorder="1" applyAlignment="1">
      <alignment horizontal="right" vertical="top"/>
    </xf>
    <xf numFmtId="49" fontId="20" fillId="2" borderId="0" xfId="0" applyNumberFormat="1" applyFont="1" applyFill="1" applyBorder="1" applyAlignment="1">
      <alignment vertical="top"/>
    </xf>
    <xf numFmtId="49" fontId="20" fillId="2" borderId="0" xfId="0" applyNumberFormat="1" applyFont="1" applyFill="1" applyBorder="1" applyAlignment="1">
      <alignment horizontal="left" vertical="top"/>
    </xf>
    <xf numFmtId="9" fontId="20" fillId="2" borderId="0" xfId="3" quotePrefix="1" applyFont="1" applyFill="1" applyBorder="1" applyAlignment="1">
      <alignment horizontal="right" vertical="top"/>
    </xf>
    <xf numFmtId="43" fontId="20" fillId="5" borderId="0" xfId="2" applyNumberFormat="1" applyFont="1" applyFill="1" applyBorder="1" applyAlignment="1">
      <alignment horizontal="right" vertical="top"/>
    </xf>
    <xf numFmtId="49" fontId="20" fillId="0" borderId="0" xfId="0" applyNumberFormat="1" applyFont="1" applyFill="1" applyBorder="1" applyAlignment="1">
      <alignment horizontal="left" vertical="top"/>
    </xf>
    <xf numFmtId="9" fontId="20" fillId="2" borderId="0" xfId="3" applyFont="1" applyFill="1" applyBorder="1" applyAlignment="1">
      <alignment horizontal="right" vertical="top"/>
    </xf>
    <xf numFmtId="10" fontId="20" fillId="2" borderId="0" xfId="3" applyNumberFormat="1" applyFont="1" applyFill="1" applyBorder="1" applyAlignment="1">
      <alignment horizontal="right" vertical="top"/>
    </xf>
    <xf numFmtId="10" fontId="20" fillId="2" borderId="0" xfId="0" applyNumberFormat="1" applyFont="1" applyFill="1" applyBorder="1" applyAlignment="1">
      <alignment horizontal="right" vertical="top"/>
    </xf>
    <xf numFmtId="10" fontId="20" fillId="2" borderId="0" xfId="3" quotePrefix="1" applyNumberFormat="1" applyFont="1" applyFill="1" applyBorder="1" applyAlignment="1">
      <alignment horizontal="right" vertical="top"/>
    </xf>
    <xf numFmtId="49" fontId="20" fillId="8" borderId="0" xfId="0" quotePrefix="1" applyNumberFormat="1" applyFont="1" applyFill="1" applyBorder="1" applyAlignment="1">
      <alignment horizontal="left" vertical="top"/>
    </xf>
    <xf numFmtId="49" fontId="20" fillId="8" borderId="0" xfId="0" applyNumberFormat="1" applyFont="1" applyFill="1" applyBorder="1" applyAlignment="1">
      <alignment horizontal="center" vertical="top"/>
    </xf>
    <xf numFmtId="49" fontId="23" fillId="2" borderId="0" xfId="0" applyNumberFormat="1" applyFont="1" applyFill="1" applyBorder="1" applyAlignment="1">
      <alignment vertical="top"/>
    </xf>
    <xf numFmtId="49" fontId="23" fillId="2" borderId="0" xfId="0" applyNumberFormat="1" applyFont="1" applyFill="1" applyBorder="1" applyAlignment="1">
      <alignment horizontal="left" vertical="top"/>
    </xf>
    <xf numFmtId="10" fontId="23" fillId="2" borderId="0" xfId="0" applyNumberFormat="1" applyFont="1" applyFill="1" applyBorder="1" applyAlignment="1">
      <alignment horizontal="right" vertical="top"/>
    </xf>
    <xf numFmtId="165" fontId="23" fillId="2" borderId="0" xfId="0" applyNumberFormat="1" applyFont="1" applyFill="1" applyBorder="1" applyAlignment="1">
      <alignment horizontal="center" vertical="center" wrapText="1"/>
    </xf>
    <xf numFmtId="0" fontId="22" fillId="2" borderId="6" xfId="0" applyFont="1" applyFill="1" applyBorder="1" applyAlignment="1">
      <alignment horizontal="center" wrapText="1"/>
    </xf>
    <xf numFmtId="0" fontId="22" fillId="2" borderId="7" xfId="0" applyFont="1" applyFill="1" applyBorder="1" applyAlignment="1">
      <alignment horizontal="center" wrapText="1"/>
    </xf>
    <xf numFmtId="0" fontId="22" fillId="2" borderId="8" xfId="0" applyFont="1" applyFill="1" applyBorder="1" applyAlignment="1">
      <alignment horizontal="center" wrapText="1"/>
    </xf>
    <xf numFmtId="0" fontId="22" fillId="2" borderId="9" xfId="0" applyFont="1" applyFill="1" applyBorder="1" applyAlignment="1">
      <alignment horizontal="center" wrapText="1"/>
    </xf>
    <xf numFmtId="0" fontId="20" fillId="2" borderId="0" xfId="0" applyFont="1" applyFill="1" applyBorder="1" applyAlignment="1">
      <alignment horizontal="left"/>
    </xf>
    <xf numFmtId="0" fontId="21" fillId="2" borderId="17"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21" fillId="2" borderId="14" xfId="0" applyFont="1" applyFill="1" applyBorder="1" applyAlignment="1">
      <alignment horizontal="center" vertical="center" wrapText="1"/>
    </xf>
    <xf numFmtId="165" fontId="20" fillId="2" borderId="10" xfId="0" applyNumberFormat="1" applyFont="1" applyFill="1" applyBorder="1" applyAlignment="1">
      <alignment horizontal="center" vertical="center" wrapText="1"/>
    </xf>
    <xf numFmtId="165" fontId="20" fillId="2" borderId="11" xfId="0" applyNumberFormat="1" applyFont="1" applyFill="1" applyBorder="1" applyAlignment="1">
      <alignment horizontal="center" vertical="center" wrapText="1"/>
    </xf>
    <xf numFmtId="0" fontId="20" fillId="2" borderId="11" xfId="0" applyFont="1" applyFill="1" applyBorder="1" applyAlignment="1">
      <alignment horizontal="left" vertical="top"/>
    </xf>
    <xf numFmtId="0" fontId="20" fillId="2" borderId="12" xfId="0" applyFont="1" applyFill="1" applyBorder="1" applyAlignment="1">
      <alignment horizontal="left" vertical="top"/>
    </xf>
    <xf numFmtId="0" fontId="20" fillId="2" borderId="15" xfId="0" applyFont="1" applyFill="1" applyBorder="1" applyAlignment="1">
      <alignment horizontal="left" vertical="top"/>
    </xf>
    <xf numFmtId="165" fontId="20" fillId="2" borderId="17" xfId="0" applyNumberFormat="1" applyFont="1" applyFill="1" applyBorder="1" applyAlignment="1">
      <alignment horizontal="center" vertical="center" wrapText="1"/>
    </xf>
    <xf numFmtId="0" fontId="20" fillId="4" borderId="0" xfId="2" applyNumberFormat="1" applyFont="1" applyFill="1" applyBorder="1" applyAlignment="1">
      <alignment horizontal="left" vertical="top"/>
    </xf>
    <xf numFmtId="0" fontId="20" fillId="4" borderId="0" xfId="0" applyFont="1" applyFill="1" applyBorder="1" applyAlignment="1">
      <alignment horizontal="left" vertical="top"/>
    </xf>
    <xf numFmtId="43" fontId="20" fillId="4" borderId="0" xfId="2" applyNumberFormat="1" applyFont="1" applyFill="1" applyBorder="1" applyAlignment="1">
      <alignment horizontal="right" vertical="top"/>
    </xf>
    <xf numFmtId="10" fontId="20" fillId="2" borderId="18" xfId="0" applyNumberFormat="1" applyFont="1" applyFill="1" applyBorder="1" applyAlignment="1">
      <alignment horizontal="right" vertical="top" indent="2"/>
    </xf>
    <xf numFmtId="43" fontId="20" fillId="5" borderId="14" xfId="2" applyNumberFormat="1" applyFont="1" applyFill="1" applyBorder="1" applyAlignment="1">
      <alignment horizontal="right" vertical="top"/>
    </xf>
    <xf numFmtId="44" fontId="20" fillId="4" borderId="14" xfId="2" applyNumberFormat="1" applyFont="1" applyFill="1" applyBorder="1" applyAlignment="1">
      <alignment horizontal="right" vertical="top"/>
    </xf>
    <xf numFmtId="10" fontId="20" fillId="2" borderId="0" xfId="0" applyNumberFormat="1" applyFont="1" applyFill="1" applyBorder="1" applyAlignment="1">
      <alignment horizontal="right" vertical="top" indent="2"/>
    </xf>
    <xf numFmtId="165" fontId="20" fillId="2" borderId="19" xfId="0" applyNumberFormat="1" applyFont="1" applyFill="1" applyBorder="1" applyAlignment="1">
      <alignment horizontal="center" vertical="center" wrapText="1"/>
    </xf>
    <xf numFmtId="165" fontId="20" fillId="2" borderId="1" xfId="0" applyNumberFormat="1" applyFont="1" applyFill="1" applyBorder="1" applyAlignment="1">
      <alignment horizontal="center" vertical="center" wrapText="1"/>
    </xf>
    <xf numFmtId="0" fontId="20" fillId="4" borderId="1" xfId="0" applyFont="1" applyFill="1" applyBorder="1" applyAlignment="1">
      <alignment horizontal="left" vertical="top"/>
    </xf>
    <xf numFmtId="43" fontId="20" fillId="4" borderId="1" xfId="2" applyNumberFormat="1" applyFont="1" applyFill="1" applyBorder="1" applyAlignment="1">
      <alignment horizontal="right" vertical="top"/>
    </xf>
    <xf numFmtId="0" fontId="20" fillId="2" borderId="12" xfId="0" applyFont="1" applyFill="1" applyBorder="1" applyAlignment="1">
      <alignment horizontal="right" vertical="top" indent="2"/>
    </xf>
    <xf numFmtId="10" fontId="20" fillId="2" borderId="15" xfId="0" applyNumberFormat="1" applyFont="1" applyFill="1" applyBorder="1" applyAlignment="1">
      <alignment horizontal="right" vertical="top" indent="2"/>
    </xf>
    <xf numFmtId="0" fontId="20" fillId="2" borderId="18" xfId="0" applyFont="1" applyFill="1" applyBorder="1" applyAlignment="1">
      <alignment horizontal="right" vertical="top" indent="2"/>
    </xf>
    <xf numFmtId="10" fontId="20" fillId="2" borderId="14" xfId="0" applyNumberFormat="1" applyFont="1" applyFill="1" applyBorder="1" applyAlignment="1">
      <alignment horizontal="right" vertical="top" indent="2"/>
    </xf>
    <xf numFmtId="10" fontId="20" fillId="2" borderId="20" xfId="0" applyNumberFormat="1" applyFont="1" applyFill="1" applyBorder="1" applyAlignment="1">
      <alignment horizontal="right" vertical="top" indent="2"/>
    </xf>
    <xf numFmtId="43" fontId="20" fillId="5" borderId="16" xfId="2" applyNumberFormat="1" applyFont="1" applyFill="1" applyBorder="1" applyAlignment="1">
      <alignment horizontal="right" vertical="top"/>
    </xf>
    <xf numFmtId="0" fontId="20" fillId="2" borderId="10"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7" xfId="0" applyFont="1" applyFill="1" applyBorder="1" applyAlignment="1">
      <alignment horizontal="center" vertical="center"/>
    </xf>
    <xf numFmtId="0" fontId="20" fillId="2" borderId="18" xfId="0" applyFont="1" applyFill="1" applyBorder="1" applyAlignment="1">
      <alignment horizontal="left" vertical="top"/>
    </xf>
    <xf numFmtId="0" fontId="20" fillId="2" borderId="14" xfId="0" applyFont="1" applyFill="1" applyBorder="1" applyAlignment="1">
      <alignment horizontal="left" vertical="top"/>
    </xf>
    <xf numFmtId="0" fontId="20" fillId="2" borderId="19"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left" vertical="top"/>
    </xf>
    <xf numFmtId="0" fontId="20" fillId="2" borderId="20" xfId="0" applyFont="1" applyFill="1" applyBorder="1" applyAlignment="1">
      <alignment horizontal="left" vertical="top"/>
    </xf>
    <xf numFmtId="43" fontId="20" fillId="5" borderId="7" xfId="2" applyNumberFormat="1" applyFont="1" applyFill="1" applyBorder="1" applyAlignment="1">
      <alignment horizontal="right" vertical="top"/>
    </xf>
    <xf numFmtId="43" fontId="20" fillId="5" borderId="9" xfId="2" applyNumberFormat="1" applyFont="1" applyFill="1" applyBorder="1" applyAlignment="1">
      <alignment horizontal="right" vertical="top"/>
    </xf>
    <xf numFmtId="0" fontId="22" fillId="2" borderId="10" xfId="0" applyFont="1" applyFill="1" applyBorder="1" applyAlignment="1">
      <alignment horizontal="center" wrapText="1"/>
    </xf>
    <xf numFmtId="0" fontId="22" fillId="2" borderId="11" xfId="0" applyFont="1" applyFill="1" applyBorder="1" applyAlignment="1">
      <alignment horizontal="center" wrapText="1"/>
    </xf>
    <xf numFmtId="0" fontId="22" fillId="2" borderId="12" xfId="0" applyFont="1" applyFill="1" applyBorder="1" applyAlignment="1">
      <alignment horizontal="center" wrapText="1"/>
    </xf>
    <xf numFmtId="0" fontId="21" fillId="2" borderId="6" xfId="0" applyFont="1" applyFill="1" applyBorder="1" applyAlignment="1">
      <alignment horizontal="center" wrapText="1"/>
    </xf>
    <xf numFmtId="0" fontId="21" fillId="2" borderId="7" xfId="0" applyFont="1" applyFill="1" applyBorder="1" applyAlignment="1">
      <alignment horizontal="center" wrapText="1"/>
    </xf>
    <xf numFmtId="0" fontId="21" fillId="2" borderId="8" xfId="0" applyFont="1" applyFill="1" applyBorder="1" applyAlignment="1">
      <alignment horizontal="center" wrapText="1"/>
    </xf>
    <xf numFmtId="0" fontId="21" fillId="2" borderId="9" xfId="0" applyFont="1" applyFill="1" applyBorder="1" applyAlignment="1">
      <alignment horizontal="center" wrapText="1"/>
    </xf>
    <xf numFmtId="0" fontId="21" fillId="8" borderId="6" xfId="0" applyFont="1" applyFill="1" applyBorder="1" applyAlignment="1">
      <alignment horizontal="center" wrapText="1"/>
    </xf>
    <xf numFmtId="0" fontId="20" fillId="2" borderId="12" xfId="0" applyFont="1" applyFill="1" applyBorder="1" applyAlignment="1">
      <alignment horizontal="center" vertical="center"/>
    </xf>
    <xf numFmtId="0" fontId="20" fillId="2" borderId="15" xfId="0" applyFont="1" applyFill="1" applyBorder="1" applyAlignment="1">
      <alignment horizontal="right" vertical="top" indent="1"/>
    </xf>
    <xf numFmtId="0" fontId="20" fillId="8" borderId="10" xfId="0" applyFont="1" applyFill="1" applyBorder="1" applyAlignment="1">
      <alignment horizontal="center" vertical="top"/>
    </xf>
    <xf numFmtId="43" fontId="20" fillId="4" borderId="14" xfId="2" applyNumberFormat="1" applyFont="1" applyFill="1" applyBorder="1" applyAlignment="1">
      <alignment horizontal="right" vertical="top"/>
    </xf>
    <xf numFmtId="0" fontId="23" fillId="2" borderId="0" xfId="0" applyFont="1" applyFill="1" applyBorder="1" applyAlignment="1">
      <alignment horizontal="left" vertical="top"/>
    </xf>
    <xf numFmtId="0" fontId="20" fillId="2" borderId="2" xfId="0" applyFont="1" applyFill="1" applyBorder="1" applyAlignment="1">
      <alignment horizontal="left" vertical="top"/>
    </xf>
    <xf numFmtId="0" fontId="20" fillId="2" borderId="2" xfId="0" applyFont="1" applyFill="1" applyBorder="1" applyAlignment="1">
      <alignment horizontal="center" vertical="top"/>
    </xf>
    <xf numFmtId="0" fontId="20" fillId="2" borderId="0" xfId="0" applyFont="1" applyFill="1" applyBorder="1" applyAlignment="1">
      <alignment vertical="top" wrapText="1"/>
    </xf>
    <xf numFmtId="43" fontId="20" fillId="4" borderId="0" xfId="2" applyNumberFormat="1" applyFont="1" applyFill="1" applyBorder="1" applyAlignment="1">
      <alignment horizontal="center" vertical="top"/>
    </xf>
    <xf numFmtId="43" fontId="20" fillId="2" borderId="0" xfId="2" applyNumberFormat="1" applyFont="1" applyFill="1" applyBorder="1" applyAlignment="1">
      <alignment horizontal="center" vertical="top"/>
    </xf>
    <xf numFmtId="43" fontId="20" fillId="4" borderId="1" xfId="2" applyNumberFormat="1" applyFont="1" applyFill="1" applyBorder="1" applyAlignment="1">
      <alignment horizontal="center" vertical="top"/>
    </xf>
    <xf numFmtId="43" fontId="20" fillId="2" borderId="1" xfId="2" applyNumberFormat="1" applyFont="1" applyFill="1" applyBorder="1" applyAlignment="1">
      <alignment horizontal="center" vertical="top"/>
    </xf>
    <xf numFmtId="0" fontId="20" fillId="8" borderId="0" xfId="0" quotePrefix="1" applyFont="1" applyFill="1" applyBorder="1" applyAlignment="1">
      <alignment horizontal="left" vertical="top" wrapText="1"/>
    </xf>
    <xf numFmtId="43" fontId="20" fillId="8" borderId="0" xfId="0" applyNumberFormat="1" applyFont="1" applyFill="1" applyBorder="1" applyAlignment="1">
      <alignment horizontal="center" vertical="top"/>
    </xf>
    <xf numFmtId="43" fontId="20" fillId="2" borderId="0" xfId="0" applyNumberFormat="1" applyFont="1" applyFill="1" applyBorder="1" applyAlignment="1">
      <alignment horizontal="center" vertical="top"/>
    </xf>
    <xf numFmtId="0" fontId="15" fillId="2" borderId="0" xfId="0" applyFont="1" applyFill="1" applyBorder="1" applyAlignment="1">
      <alignment horizontal="left" vertical="top"/>
    </xf>
    <xf numFmtId="0" fontId="25" fillId="2" borderId="0" xfId="0" applyFont="1" applyFill="1" applyBorder="1" applyAlignment="1">
      <alignment horizontal="center" vertical="top" wrapText="1"/>
    </xf>
    <xf numFmtId="0" fontId="25" fillId="2" borderId="0" xfId="0" applyFont="1" applyFill="1" applyBorder="1" applyAlignment="1">
      <alignment horizontal="left" vertical="top" wrapText="1"/>
    </xf>
    <xf numFmtId="43" fontId="20" fillId="4" borderId="0" xfId="2" applyNumberFormat="1" applyFont="1" applyFill="1" applyBorder="1" applyAlignment="1">
      <alignment horizontal="left" vertical="top" indent="2"/>
    </xf>
    <xf numFmtId="170" fontId="20" fillId="2" borderId="1" xfId="0" applyNumberFormat="1" applyFont="1" applyFill="1" applyBorder="1" applyAlignment="1">
      <alignment horizontal="center" vertical="top"/>
    </xf>
    <xf numFmtId="43" fontId="20" fillId="5" borderId="0" xfId="2" applyNumberFormat="1" applyFont="1" applyFill="1" applyBorder="1" applyAlignment="1">
      <alignment horizontal="center" vertical="top"/>
    </xf>
    <xf numFmtId="170" fontId="20" fillId="2" borderId="0" xfId="0" applyNumberFormat="1" applyFont="1" applyFill="1" applyBorder="1" applyAlignment="1">
      <alignment horizontal="center" vertical="top"/>
    </xf>
    <xf numFmtId="10" fontId="20" fillId="4" borderId="0" xfId="3" applyNumberFormat="1" applyFont="1" applyFill="1" applyBorder="1" applyAlignment="1">
      <alignment horizontal="center" vertical="top"/>
    </xf>
    <xf numFmtId="0" fontId="20" fillId="4" borderId="1" xfId="0" applyFont="1" applyFill="1" applyBorder="1" applyAlignment="1">
      <alignment horizontal="center" vertical="top"/>
    </xf>
    <xf numFmtId="0" fontId="20" fillId="2" borderId="0" xfId="0" applyFont="1" applyFill="1" applyBorder="1" applyAlignment="1">
      <alignment horizontal="center" wrapText="1"/>
    </xf>
    <xf numFmtId="0" fontId="20" fillId="2" borderId="1" xfId="0" applyFont="1" applyFill="1" applyBorder="1" applyAlignment="1">
      <alignment horizontal="center" wrapText="1"/>
    </xf>
    <xf numFmtId="169" fontId="20" fillId="2" borderId="0" xfId="0" applyNumberFormat="1" applyFont="1" applyFill="1" applyBorder="1" applyAlignment="1">
      <alignment horizontal="left" vertical="top"/>
    </xf>
    <xf numFmtId="10" fontId="21" fillId="7" borderId="0" xfId="3" applyNumberFormat="1" applyFont="1" applyFill="1" applyBorder="1" applyAlignment="1">
      <alignment horizontal="center" wrapText="1"/>
    </xf>
    <xf numFmtId="10" fontId="20" fillId="7" borderId="0" xfId="3" applyNumberFormat="1" applyFont="1" applyFill="1" applyBorder="1" applyAlignment="1">
      <alignment horizontal="center" wrapText="1"/>
    </xf>
    <xf numFmtId="169" fontId="21" fillId="2" borderId="0" xfId="0" applyNumberFormat="1" applyFont="1" applyFill="1" applyBorder="1" applyAlignment="1">
      <alignment horizontal="left" vertical="top"/>
    </xf>
    <xf numFmtId="0" fontId="21" fillId="8" borderId="0" xfId="0" applyFont="1" applyFill="1" applyBorder="1" applyAlignment="1">
      <alignment horizontal="left" vertical="top"/>
    </xf>
    <xf numFmtId="10" fontId="20" fillId="2" borderId="0" xfId="3" applyNumberFormat="1" applyFont="1" applyFill="1" applyBorder="1" applyAlignment="1">
      <alignment horizontal="center" vertical="center"/>
    </xf>
    <xf numFmtId="10" fontId="20" fillId="2" borderId="0" xfId="3" applyNumberFormat="1" applyFont="1" applyFill="1" applyBorder="1" applyAlignment="1">
      <alignment horizontal="center" wrapText="1"/>
    </xf>
    <xf numFmtId="10" fontId="20" fillId="0" borderId="0" xfId="3" applyNumberFormat="1" applyFont="1" applyFill="1" applyBorder="1" applyAlignment="1">
      <alignment horizontal="center" vertical="center"/>
    </xf>
    <xf numFmtId="0" fontId="26" fillId="8" borderId="0" xfId="0" quotePrefix="1" applyFont="1" applyFill="1" applyBorder="1" applyAlignment="1">
      <alignment horizontal="left" vertical="top" wrapText="1"/>
    </xf>
    <xf numFmtId="0" fontId="20" fillId="8" borderId="0" xfId="0" applyFont="1" applyFill="1" applyBorder="1" applyAlignment="1">
      <alignment horizontal="left" vertical="top" wrapText="1"/>
    </xf>
    <xf numFmtId="0" fontId="20" fillId="2" borderId="0" xfId="0" quotePrefix="1" applyFont="1" applyFill="1" applyBorder="1" applyAlignment="1">
      <alignment horizontal="center" vertical="top"/>
    </xf>
    <xf numFmtId="0" fontId="20" fillId="2" borderId="0" xfId="0" quotePrefix="1" applyFont="1" applyFill="1" applyBorder="1" applyAlignment="1">
      <alignment horizontal="center" vertical="top" wrapText="1"/>
    </xf>
    <xf numFmtId="0" fontId="20" fillId="2" borderId="0" xfId="0" applyFont="1" applyFill="1" applyBorder="1" applyAlignment="1">
      <alignment horizontal="left" vertical="top" wrapText="1"/>
    </xf>
    <xf numFmtId="0" fontId="27" fillId="8" borderId="0" xfId="0" applyFont="1" applyFill="1" applyBorder="1" applyAlignment="1">
      <alignment horizontal="left" vertical="top"/>
    </xf>
    <xf numFmtId="0" fontId="27" fillId="0" borderId="0" xfId="0" applyFont="1" applyFill="1" applyBorder="1" applyAlignment="1">
      <alignment horizontal="left" vertical="top"/>
    </xf>
    <xf numFmtId="0" fontId="15" fillId="2" borderId="0" xfId="0" applyFont="1" applyFill="1" applyBorder="1" applyAlignment="1">
      <alignment horizontal="center" vertical="top"/>
    </xf>
    <xf numFmtId="0" fontId="21" fillId="8" borderId="0" xfId="0" applyFont="1" applyFill="1" applyBorder="1" applyAlignment="1">
      <alignment vertical="center"/>
    </xf>
    <xf numFmtId="171" fontId="20" fillId="7" borderId="0" xfId="2" applyNumberFormat="1" applyFont="1" applyFill="1" applyBorder="1" applyAlignment="1">
      <alignment horizontal="left" vertical="top"/>
    </xf>
    <xf numFmtId="171" fontId="20" fillId="0" borderId="11" xfId="2" applyNumberFormat="1" applyFont="1" applyFill="1" applyBorder="1" applyAlignment="1">
      <alignment horizontal="left" vertical="top"/>
    </xf>
    <xf numFmtId="171" fontId="20" fillId="4" borderId="0" xfId="2" applyNumberFormat="1" applyFont="1" applyFill="1" applyBorder="1" applyAlignment="1">
      <alignment horizontal="left" vertical="top"/>
    </xf>
    <xf numFmtId="10" fontId="20" fillId="0" borderId="0" xfId="3" applyNumberFormat="1" applyFont="1" applyFill="1" applyBorder="1" applyAlignment="1">
      <alignment horizontal="right" vertical="top" indent="1"/>
    </xf>
    <xf numFmtId="10" fontId="20" fillId="4" borderId="0" xfId="3" applyNumberFormat="1" applyFont="1" applyFill="1" applyBorder="1" applyAlignment="1">
      <alignment horizontal="right" vertical="top" indent="1"/>
    </xf>
    <xf numFmtId="0" fontId="23" fillId="2" borderId="1" xfId="0" applyFont="1" applyFill="1" applyBorder="1" applyAlignment="1">
      <alignment horizontal="center"/>
    </xf>
    <xf numFmtId="0" fontId="23" fillId="0" borderId="1" xfId="0" applyFont="1" applyFill="1" applyBorder="1" applyAlignment="1">
      <alignment horizontal="center" wrapText="1"/>
    </xf>
    <xf numFmtId="6" fontId="23" fillId="0" borderId="1" xfId="0" applyNumberFormat="1" applyFont="1" applyFill="1" applyBorder="1" applyAlignment="1">
      <alignment horizontal="center" wrapText="1"/>
    </xf>
    <xf numFmtId="171" fontId="20" fillId="4" borderId="0" xfId="2" applyNumberFormat="1" applyFont="1" applyFill="1" applyBorder="1" applyAlignment="1">
      <alignment horizontal="center" vertical="top"/>
    </xf>
    <xf numFmtId="171" fontId="20" fillId="5" borderId="0" xfId="2" applyNumberFormat="1" applyFont="1" applyFill="1" applyBorder="1" applyAlignment="1">
      <alignment horizontal="center" vertical="top"/>
    </xf>
    <xf numFmtId="171" fontId="20" fillId="5" borderId="11" xfId="2" applyNumberFormat="1" applyFont="1" applyFill="1" applyBorder="1" applyAlignment="1">
      <alignment horizontal="center" vertical="top"/>
    </xf>
    <xf numFmtId="43" fontId="20" fillId="5" borderId="11" xfId="2" applyNumberFormat="1" applyFont="1" applyFill="1" applyBorder="1" applyAlignment="1">
      <alignment horizontal="center" vertical="top"/>
    </xf>
    <xf numFmtId="10" fontId="20" fillId="2" borderId="11" xfId="3" applyNumberFormat="1" applyFont="1" applyFill="1" applyBorder="1" applyAlignment="1">
      <alignment horizontal="right" vertical="top" indent="1"/>
    </xf>
    <xf numFmtId="0" fontId="23" fillId="2" borderId="1" xfId="0" applyFont="1" applyFill="1" applyBorder="1" applyAlignment="1">
      <alignment horizontal="left"/>
    </xf>
    <xf numFmtId="0" fontId="20" fillId="0" borderId="1" xfId="0" applyFont="1" applyFill="1" applyBorder="1" applyAlignment="1">
      <alignment horizontal="center" wrapText="1"/>
    </xf>
    <xf numFmtId="170" fontId="20" fillId="4" borderId="0" xfId="0" applyNumberFormat="1" applyFont="1" applyFill="1" applyBorder="1" applyAlignment="1">
      <alignment horizontal="right" vertical="top"/>
    </xf>
    <xf numFmtId="0" fontId="20" fillId="4" borderId="0" xfId="0" applyFont="1" applyFill="1" applyBorder="1" applyAlignment="1">
      <alignment horizontal="right" vertical="top" indent="1"/>
    </xf>
    <xf numFmtId="170" fontId="20" fillId="5" borderId="0" xfId="0" applyNumberFormat="1" applyFont="1" applyFill="1" applyBorder="1" applyAlignment="1">
      <alignment horizontal="right" vertical="top"/>
    </xf>
    <xf numFmtId="170" fontId="20" fillId="4" borderId="0" xfId="0" applyNumberFormat="1" applyFont="1" applyFill="1" applyBorder="1" applyAlignment="1">
      <alignment horizontal="right" vertical="top" indent="1"/>
    </xf>
    <xf numFmtId="170" fontId="20" fillId="8" borderId="0" xfId="0" applyNumberFormat="1" applyFont="1" applyFill="1" applyBorder="1" applyAlignment="1">
      <alignment horizontal="right" vertical="top" indent="1"/>
    </xf>
    <xf numFmtId="170" fontId="20" fillId="5" borderId="11" xfId="0" applyNumberFormat="1" applyFont="1" applyFill="1" applyBorder="1" applyAlignment="1">
      <alignment horizontal="right" vertical="top"/>
    </xf>
    <xf numFmtId="170" fontId="20" fillId="5" borderId="11" xfId="0" applyNumberFormat="1" applyFont="1" applyFill="1" applyBorder="1" applyAlignment="1">
      <alignment horizontal="right" vertical="top" indent="1"/>
    </xf>
    <xf numFmtId="0" fontId="20" fillId="2" borderId="0" xfId="0" applyFont="1" applyFill="1" applyBorder="1" applyAlignment="1">
      <alignment horizontal="right" vertical="top" wrapText="1" indent="1"/>
    </xf>
    <xf numFmtId="0" fontId="20" fillId="2" borderId="0" xfId="0" applyFont="1" applyFill="1" applyBorder="1" applyAlignment="1">
      <alignment horizontal="right" vertical="top" wrapText="1" indent="2"/>
    </xf>
    <xf numFmtId="0" fontId="20" fillId="2" borderId="1" xfId="0" applyFont="1" applyFill="1" applyBorder="1" applyAlignment="1">
      <alignment vertical="top" wrapText="1"/>
    </xf>
    <xf numFmtId="10" fontId="20" fillId="4" borderId="1" xfId="3" applyNumberFormat="1" applyFont="1" applyFill="1" applyBorder="1" applyAlignment="1">
      <alignment horizontal="right" vertical="top" indent="1"/>
    </xf>
    <xf numFmtId="170" fontId="20" fillId="4" borderId="1" xfId="0" applyNumberFormat="1" applyFont="1" applyFill="1" applyBorder="1" applyAlignment="1">
      <alignment horizontal="right" vertical="top"/>
    </xf>
    <xf numFmtId="0" fontId="20" fillId="4" borderId="1" xfId="0" applyFont="1" applyFill="1" applyBorder="1" applyAlignment="1">
      <alignment horizontal="right" vertical="top" indent="1"/>
    </xf>
    <xf numFmtId="0" fontId="20" fillId="2" borderId="1" xfId="0" applyFont="1" applyFill="1" applyBorder="1" applyAlignment="1">
      <alignment horizontal="right" vertical="top" wrapText="1" indent="1"/>
    </xf>
    <xf numFmtId="0" fontId="20" fillId="2" borderId="1" xfId="0" applyFont="1" applyFill="1" applyBorder="1" applyAlignment="1">
      <alignment horizontal="right" vertical="top" wrapText="1" indent="2"/>
    </xf>
    <xf numFmtId="170" fontId="20" fillId="5" borderId="0" xfId="0" applyNumberFormat="1" applyFont="1" applyFill="1" applyBorder="1" applyAlignment="1">
      <alignment horizontal="right" vertical="top" indent="1"/>
    </xf>
    <xf numFmtId="173" fontId="20" fillId="4" borderId="0" xfId="3" applyNumberFormat="1" applyFont="1" applyFill="1" applyBorder="1" applyAlignment="1">
      <alignment horizontal="right" vertical="top" indent="1"/>
    </xf>
    <xf numFmtId="173" fontId="20" fillId="2" borderId="0" xfId="0" applyNumberFormat="1" applyFont="1" applyFill="1" applyBorder="1" applyAlignment="1">
      <alignment horizontal="left" vertical="top"/>
    </xf>
    <xf numFmtId="0" fontId="15" fillId="2" borderId="0" xfId="5" applyFont="1" applyFill="1" applyBorder="1" applyAlignment="1">
      <alignment horizontal="left" vertical="top"/>
    </xf>
    <xf numFmtId="0" fontId="20" fillId="2" borderId="0" xfId="5" applyFont="1" applyFill="1" applyBorder="1" applyAlignment="1">
      <alignment horizontal="right" vertical="top"/>
    </xf>
    <xf numFmtId="0" fontId="20" fillId="7" borderId="0" xfId="5" applyFont="1" applyFill="1" applyBorder="1" applyAlignment="1">
      <alignment horizontal="right" vertical="top"/>
    </xf>
    <xf numFmtId="0" fontId="21" fillId="2" borderId="0" xfId="5" applyFont="1" applyFill="1" applyBorder="1" applyAlignment="1">
      <alignment horizontal="center" vertical="top"/>
    </xf>
    <xf numFmtId="0" fontId="15" fillId="2" borderId="0" xfId="5" applyFont="1" applyFill="1" applyBorder="1" applyAlignment="1">
      <alignment horizontal="center" vertical="top"/>
    </xf>
    <xf numFmtId="0" fontId="15" fillId="2" borderId="0" xfId="5" quotePrefix="1" applyFont="1" applyFill="1" applyBorder="1" applyAlignment="1">
      <alignment horizontal="left" vertical="top" wrapText="1"/>
    </xf>
    <xf numFmtId="0" fontId="28" fillId="2" borderId="0" xfId="5" applyFont="1" applyFill="1" applyBorder="1" applyAlignment="1">
      <alignment horizontal="left" vertical="top" wrapText="1"/>
    </xf>
    <xf numFmtId="0" fontId="28" fillId="2" borderId="0" xfId="5" applyFont="1" applyFill="1" applyBorder="1" applyAlignment="1">
      <alignment horizontal="center" vertical="top" wrapText="1"/>
    </xf>
    <xf numFmtId="0" fontId="28" fillId="2" borderId="0" xfId="5" applyFont="1" applyFill="1" applyBorder="1" applyAlignment="1">
      <alignment horizontal="center" vertical="top"/>
    </xf>
    <xf numFmtId="0" fontId="15" fillId="2" borderId="1" xfId="5" applyFont="1" applyFill="1" applyBorder="1" applyAlignment="1">
      <alignment horizontal="center" vertical="top"/>
    </xf>
    <xf numFmtId="0" fontId="28" fillId="2" borderId="1" xfId="5" applyFont="1" applyFill="1" applyBorder="1" applyAlignment="1">
      <alignment horizontal="left" vertical="top"/>
    </xf>
    <xf numFmtId="0" fontId="28" fillId="2" borderId="0" xfId="5" applyFont="1" applyFill="1" applyBorder="1" applyAlignment="1">
      <alignment horizontal="left" vertical="top"/>
    </xf>
    <xf numFmtId="0" fontId="28" fillId="2" borderId="1" xfId="5" applyFont="1" applyFill="1" applyBorder="1" applyAlignment="1">
      <alignment horizontal="center" vertical="top"/>
    </xf>
    <xf numFmtId="0" fontId="15" fillId="2" borderId="0" xfId="5" applyFont="1" applyFill="1" applyBorder="1" applyAlignment="1">
      <alignment horizontal="center" vertical="center"/>
    </xf>
    <xf numFmtId="0" fontId="15" fillId="2" borderId="0" xfId="5" applyFont="1" applyFill="1" applyBorder="1" applyAlignment="1">
      <alignment horizontal="left" vertical="center"/>
    </xf>
    <xf numFmtId="10" fontId="15" fillId="7" borderId="0" xfId="3" applyNumberFormat="1" applyFont="1" applyFill="1" applyBorder="1" applyAlignment="1">
      <alignment horizontal="right" vertical="center"/>
    </xf>
    <xf numFmtId="10" fontId="15" fillId="7" borderId="1" xfId="3" applyNumberFormat="1" applyFont="1" applyFill="1" applyBorder="1" applyAlignment="1">
      <alignment horizontal="right" vertical="center"/>
    </xf>
    <xf numFmtId="10" fontId="15" fillId="2" borderId="0" xfId="3" applyNumberFormat="1" applyFont="1" applyFill="1" applyBorder="1" applyAlignment="1">
      <alignment horizontal="right" vertical="center"/>
    </xf>
    <xf numFmtId="10" fontId="15" fillId="2" borderId="0" xfId="5" applyNumberFormat="1" applyFont="1" applyFill="1" applyBorder="1" applyAlignment="1">
      <alignment horizontal="right" vertical="center"/>
    </xf>
    <xf numFmtId="0" fontId="29" fillId="2" borderId="0" xfId="4" applyFont="1" applyFill="1" applyBorder="1" applyAlignment="1">
      <alignment horizontal="left" vertical="center"/>
    </xf>
    <xf numFmtId="10" fontId="20" fillId="4" borderId="0" xfId="3" applyNumberFormat="1" applyFont="1" applyFill="1" applyBorder="1" applyAlignment="1">
      <alignment horizontal="right" vertical="top" wrapText="1" indent="1"/>
    </xf>
    <xf numFmtId="10" fontId="20" fillId="0" borderId="0" xfId="3" applyNumberFormat="1" applyFont="1" applyFill="1" applyBorder="1" applyAlignment="1">
      <alignment vertical="top"/>
    </xf>
    <xf numFmtId="0" fontId="20" fillId="4" borderId="0" xfId="0" applyFont="1" applyFill="1" applyBorder="1" applyAlignment="1">
      <alignment horizontal="center" vertical="top"/>
    </xf>
    <xf numFmtId="0" fontId="23" fillId="2" borderId="0" xfId="0" applyFont="1" applyFill="1" applyBorder="1" applyAlignment="1">
      <alignment horizontal="left" wrapText="1"/>
    </xf>
    <xf numFmtId="0" fontId="23" fillId="2" borderId="0" xfId="0" applyFont="1" applyFill="1" applyBorder="1" applyAlignment="1">
      <alignment horizontal="center" wrapText="1"/>
    </xf>
    <xf numFmtId="0" fontId="23" fillId="2" borderId="11" xfId="0" applyFont="1" applyFill="1" applyBorder="1" applyAlignment="1">
      <alignment horizontal="center" wrapText="1"/>
    </xf>
    <xf numFmtId="174" fontId="20" fillId="0" borderId="0" xfId="1" applyNumberFormat="1" applyFont="1" applyFill="1" applyBorder="1" applyAlignment="1">
      <alignment horizontal="right" vertical="top" indent="1"/>
    </xf>
    <xf numFmtId="0" fontId="30" fillId="2" borderId="0" xfId="0" applyFont="1" applyFill="1" applyBorder="1" applyAlignment="1">
      <alignment horizontal="center" vertical="top"/>
    </xf>
    <xf numFmtId="171" fontId="20" fillId="5" borderId="0" xfId="2" applyNumberFormat="1" applyFont="1" applyFill="1" applyBorder="1" applyAlignment="1">
      <alignment horizontal="right" vertical="top"/>
    </xf>
    <xf numFmtId="174" fontId="20" fillId="0" borderId="0" xfId="3" applyNumberFormat="1" applyFont="1" applyFill="1" applyBorder="1" applyAlignment="1">
      <alignment horizontal="right" vertical="top"/>
    </xf>
    <xf numFmtId="171" fontId="20" fillId="5" borderId="1" xfId="2" applyNumberFormat="1" applyFont="1" applyFill="1" applyBorder="1" applyAlignment="1">
      <alignment horizontal="right" vertical="top"/>
    </xf>
    <xf numFmtId="43" fontId="20" fillId="0" borderId="0" xfId="1" applyFont="1" applyFill="1" applyBorder="1" applyAlignment="1">
      <alignment horizontal="right" vertical="top"/>
    </xf>
    <xf numFmtId="171" fontId="20" fillId="2" borderId="0" xfId="0" applyNumberFormat="1" applyFont="1" applyFill="1" applyBorder="1" applyAlignment="1">
      <alignment horizontal="right" vertical="top"/>
    </xf>
    <xf numFmtId="171" fontId="23" fillId="5" borderId="0" xfId="2" applyNumberFormat="1" applyFont="1" applyFill="1" applyBorder="1" applyAlignment="1">
      <alignment horizontal="right" vertical="top"/>
    </xf>
    <xf numFmtId="171" fontId="20" fillId="2" borderId="0" xfId="0" applyNumberFormat="1" applyFont="1" applyFill="1" applyBorder="1" applyAlignment="1">
      <alignment horizontal="left" vertical="top"/>
    </xf>
    <xf numFmtId="43" fontId="20" fillId="2" borderId="0" xfId="1" applyFont="1" applyFill="1" applyBorder="1" applyAlignment="1">
      <alignment horizontal="right" vertical="top"/>
    </xf>
    <xf numFmtId="0" fontId="30" fillId="2" borderId="0" xfId="0" applyFont="1" applyFill="1" applyBorder="1" applyAlignment="1">
      <alignment horizontal="left" vertical="top"/>
    </xf>
    <xf numFmtId="171" fontId="20" fillId="5" borderId="11" xfId="2" applyNumberFormat="1" applyFont="1" applyFill="1" applyBorder="1" applyAlignment="1">
      <alignment horizontal="right" vertical="top"/>
    </xf>
    <xf numFmtId="171" fontId="23" fillId="5" borderId="0" xfId="2" applyNumberFormat="1" applyFont="1" applyFill="1" applyBorder="1" applyAlignment="1">
      <alignment horizontal="center" vertical="top"/>
    </xf>
    <xf numFmtId="0" fontId="20" fillId="2" borderId="13" xfId="0" applyFont="1" applyFill="1" applyBorder="1" applyAlignment="1">
      <alignment horizontal="center" vertical="top"/>
    </xf>
    <xf numFmtId="10" fontId="20" fillId="2" borderId="0" xfId="3" applyNumberFormat="1" applyFont="1" applyFill="1" applyBorder="1" applyAlignment="1">
      <alignment horizontal="right" vertical="top" indent="1"/>
    </xf>
    <xf numFmtId="0" fontId="20" fillId="2" borderId="0" xfId="0" quotePrefix="1" applyFont="1" applyFill="1" applyBorder="1" applyAlignment="1">
      <alignment horizontal="left" vertical="top"/>
    </xf>
    <xf numFmtId="10" fontId="20" fillId="7" borderId="0" xfId="3" applyNumberFormat="1" applyFont="1" applyFill="1" applyBorder="1" applyAlignment="1">
      <alignment horizontal="right" vertical="top" indent="1"/>
    </xf>
    <xf numFmtId="0" fontId="20" fillId="5" borderId="0" xfId="0" applyFont="1" applyFill="1" applyBorder="1" applyAlignment="1">
      <alignment horizontal="center" wrapText="1"/>
    </xf>
    <xf numFmtId="0" fontId="23" fillId="2" borderId="0" xfId="0" applyFont="1" applyFill="1" applyBorder="1" applyAlignment="1">
      <alignment horizontal="center"/>
    </xf>
    <xf numFmtId="0" fontId="23" fillId="2" borderId="0" xfId="0" quotePrefix="1" applyFont="1" applyFill="1" applyBorder="1" applyAlignment="1">
      <alignment horizontal="center" vertical="top"/>
    </xf>
    <xf numFmtId="0" fontId="20" fillId="2" borderId="0" xfId="0" applyFont="1" applyFill="1" applyBorder="1" applyAlignment="1">
      <alignment horizontal="center"/>
    </xf>
    <xf numFmtId="0" fontId="20" fillId="8" borderId="0" xfId="0" quotePrefix="1" applyFont="1" applyFill="1" applyBorder="1" applyAlignment="1">
      <alignment horizontal="center" wrapText="1"/>
    </xf>
    <xf numFmtId="0" fontId="20" fillId="8" borderId="0" xfId="0" applyFont="1" applyFill="1" applyBorder="1" applyAlignment="1">
      <alignment horizontal="center" wrapText="1"/>
    </xf>
    <xf numFmtId="0" fontId="20" fillId="2" borderId="0" xfId="0" applyFont="1" applyFill="1" applyBorder="1" applyAlignment="1">
      <alignment horizontal="right" vertical="top" wrapText="1"/>
    </xf>
    <xf numFmtId="43" fontId="20" fillId="5" borderId="4" xfId="2" applyNumberFormat="1" applyFont="1" applyFill="1" applyBorder="1" applyAlignment="1">
      <alignment horizontal="center"/>
    </xf>
    <xf numFmtId="0" fontId="23" fillId="2" borderId="0" xfId="0" quotePrefix="1" applyFont="1" applyFill="1" applyBorder="1" applyAlignment="1">
      <alignment horizontal="center"/>
    </xf>
    <xf numFmtId="0" fontId="20" fillId="6" borderId="0" xfId="0" applyFont="1" applyFill="1" applyBorder="1" applyAlignment="1">
      <alignment horizontal="left" vertical="top"/>
    </xf>
    <xf numFmtId="43" fontId="20" fillId="5" borderId="4" xfId="2" applyNumberFormat="1" applyFont="1" applyFill="1" applyBorder="1" applyAlignment="1">
      <alignment horizontal="center" vertical="top"/>
    </xf>
    <xf numFmtId="0" fontId="25" fillId="2" borderId="0" xfId="0" applyFont="1" applyFill="1" applyBorder="1" applyAlignment="1">
      <alignment horizontal="center" vertical="top"/>
    </xf>
    <xf numFmtId="0" fontId="25" fillId="2" borderId="0" xfId="0" applyFont="1" applyFill="1" applyBorder="1" applyAlignment="1">
      <alignment vertical="top"/>
    </xf>
    <xf numFmtId="43" fontId="20" fillId="7" borderId="0" xfId="2" applyNumberFormat="1" applyFont="1" applyFill="1" applyBorder="1" applyAlignment="1">
      <alignment horizontal="center" vertical="top"/>
    </xf>
    <xf numFmtId="0" fontId="20" fillId="0" borderId="0" xfId="0" applyFont="1" applyFill="1" applyBorder="1" applyAlignment="1">
      <alignment horizontal="right" vertical="top" wrapText="1"/>
    </xf>
    <xf numFmtId="43" fontId="20" fillId="0" borderId="4" xfId="2" applyNumberFormat="1" applyFont="1" applyFill="1" applyBorder="1" applyAlignment="1">
      <alignment horizontal="center" vertical="top"/>
    </xf>
    <xf numFmtId="0" fontId="25" fillId="2" borderId="0" xfId="0" applyFont="1" applyFill="1" applyBorder="1" applyAlignment="1">
      <alignment horizontal="left" vertical="top"/>
    </xf>
    <xf numFmtId="0" fontId="20" fillId="2" borderId="0" xfId="0" quotePrefix="1" applyFont="1" applyFill="1" applyBorder="1" applyAlignment="1">
      <alignment horizontal="center"/>
    </xf>
    <xf numFmtId="0" fontId="20" fillId="2" borderId="1" xfId="0" applyFont="1" applyFill="1" applyBorder="1" applyAlignment="1">
      <alignment horizontal="left"/>
    </xf>
    <xf numFmtId="0" fontId="20" fillId="2" borderId="1" xfId="0" applyFont="1" applyFill="1" applyBorder="1" applyAlignment="1">
      <alignment horizontal="center"/>
    </xf>
    <xf numFmtId="170" fontId="20" fillId="4" borderId="11" xfId="0" applyNumberFormat="1" applyFont="1" applyFill="1" applyBorder="1" applyAlignment="1">
      <alignment horizontal="right" vertical="top" indent="2"/>
    </xf>
    <xf numFmtId="170" fontId="20" fillId="4" borderId="0" xfId="0" applyNumberFormat="1" applyFont="1" applyFill="1" applyBorder="1" applyAlignment="1">
      <alignment horizontal="right" vertical="top" indent="2"/>
    </xf>
    <xf numFmtId="0" fontId="15" fillId="2" borderId="0" xfId="0" applyFont="1" applyFill="1" applyBorder="1" applyAlignment="1">
      <alignment horizontal="center" vertical="center"/>
    </xf>
    <xf numFmtId="49" fontId="20" fillId="2" borderId="0" xfId="0" applyNumberFormat="1" applyFont="1" applyFill="1" applyBorder="1" applyAlignment="1">
      <alignment horizontal="center"/>
    </xf>
    <xf numFmtId="0" fontId="20" fillId="2" borderId="1" xfId="0" applyNumberFormat="1" applyFont="1" applyFill="1" applyBorder="1" applyAlignment="1">
      <alignment horizontal="center" vertical="top"/>
    </xf>
    <xf numFmtId="49" fontId="23" fillId="2" borderId="0" xfId="0" applyNumberFormat="1" applyFont="1" applyFill="1" applyBorder="1" applyAlignment="1">
      <alignment horizontal="center" vertical="center"/>
    </xf>
    <xf numFmtId="0" fontId="20" fillId="2" borderId="0" xfId="0" applyNumberFormat="1" applyFont="1" applyFill="1" applyBorder="1" applyAlignment="1">
      <alignment horizontal="center" vertical="top"/>
    </xf>
    <xf numFmtId="49" fontId="23" fillId="2" borderId="0" xfId="0" applyNumberFormat="1" applyFont="1" applyFill="1" applyBorder="1" applyAlignment="1">
      <alignment horizontal="center"/>
    </xf>
    <xf numFmtId="49" fontId="20" fillId="4" borderId="0" xfId="0" applyNumberFormat="1" applyFont="1" applyFill="1" applyBorder="1" applyAlignment="1">
      <alignment horizontal="center" vertical="top"/>
    </xf>
    <xf numFmtId="49" fontId="20" fillId="2" borderId="9" xfId="0" applyNumberFormat="1" applyFont="1" applyFill="1" applyBorder="1" applyAlignment="1">
      <alignment horizontal="center" vertical="top"/>
    </xf>
    <xf numFmtId="49" fontId="20" fillId="2" borderId="6" xfId="0" applyNumberFormat="1" applyFont="1" applyFill="1" applyBorder="1" applyAlignment="1">
      <alignment horizontal="center" vertical="top"/>
    </xf>
    <xf numFmtId="49" fontId="20" fillId="2" borderId="9" xfId="0" applyNumberFormat="1" applyFont="1" applyFill="1" applyBorder="1" applyAlignment="1">
      <alignment horizontal="center"/>
    </xf>
    <xf numFmtId="0" fontId="20" fillId="2" borderId="0" xfId="0" applyNumberFormat="1" applyFont="1" applyFill="1" applyBorder="1" applyAlignment="1">
      <alignment horizontal="center"/>
    </xf>
    <xf numFmtId="49" fontId="20" fillId="2" borderId="9" xfId="0" applyNumberFormat="1" applyFont="1" applyFill="1" applyBorder="1" applyAlignment="1">
      <alignment horizontal="center" wrapText="1"/>
    </xf>
    <xf numFmtId="0" fontId="15" fillId="2" borderId="0" xfId="0" applyFont="1" applyFill="1" applyBorder="1" applyAlignment="1">
      <alignment horizontal="left"/>
    </xf>
    <xf numFmtId="49" fontId="20" fillId="0" borderId="14" xfId="0" applyNumberFormat="1" applyFont="1" applyFill="1" applyBorder="1" applyAlignment="1">
      <alignment horizontal="center" vertical="top"/>
    </xf>
    <xf numFmtId="49" fontId="20" fillId="4" borderId="14" xfId="0" applyNumberFormat="1" applyFont="1" applyFill="1" applyBorder="1" applyAlignment="1">
      <alignment horizontal="center" vertical="top"/>
    </xf>
    <xf numFmtId="43" fontId="20" fillId="2" borderId="15" xfId="2" applyNumberFormat="1" applyFont="1" applyFill="1" applyBorder="1" applyAlignment="1">
      <alignment horizontal="center" vertical="top"/>
    </xf>
    <xf numFmtId="49" fontId="20" fillId="2" borderId="14" xfId="0" applyNumberFormat="1" applyFont="1" applyFill="1" applyBorder="1" applyAlignment="1">
      <alignment horizontal="center" vertical="top"/>
    </xf>
    <xf numFmtId="43" fontId="20" fillId="2" borderId="14" xfId="2" applyNumberFormat="1" applyFont="1" applyFill="1" applyBorder="1" applyAlignment="1">
      <alignment horizontal="center" vertical="top"/>
    </xf>
    <xf numFmtId="43" fontId="20" fillId="4" borderId="14" xfId="2" applyNumberFormat="1" applyFont="1" applyFill="1" applyBorder="1" applyAlignment="1">
      <alignment horizontal="center" vertical="top"/>
    </xf>
    <xf numFmtId="49" fontId="20" fillId="2" borderId="15" xfId="0" applyNumberFormat="1" applyFont="1" applyFill="1" applyBorder="1" applyAlignment="1">
      <alignment horizontal="center" vertical="top"/>
    </xf>
    <xf numFmtId="49" fontId="20" fillId="4" borderId="16" xfId="0" applyNumberFormat="1" applyFont="1" applyFill="1" applyBorder="1" applyAlignment="1">
      <alignment horizontal="center" vertical="top"/>
    </xf>
    <xf numFmtId="43" fontId="20" fillId="2" borderId="16" xfId="2" applyNumberFormat="1" applyFont="1" applyFill="1" applyBorder="1" applyAlignment="1">
      <alignment horizontal="center" vertical="top"/>
    </xf>
    <xf numFmtId="43" fontId="20" fillId="4" borderId="16" xfId="2" applyNumberFormat="1" applyFont="1" applyFill="1" applyBorder="1" applyAlignment="1">
      <alignment horizontal="center" vertical="top"/>
    </xf>
    <xf numFmtId="43" fontId="20" fillId="8" borderId="14" xfId="2" applyNumberFormat="1" applyFont="1" applyFill="1" applyBorder="1" applyAlignment="1">
      <alignment horizontal="center" vertical="top"/>
    </xf>
    <xf numFmtId="168" fontId="20" fillId="8" borderId="14" xfId="2" applyNumberFormat="1" applyFont="1" applyFill="1" applyBorder="1" applyAlignment="1">
      <alignment horizontal="right" vertical="top" indent="1"/>
    </xf>
    <xf numFmtId="49" fontId="20" fillId="2" borderId="16" xfId="0" applyNumberFormat="1" applyFont="1" applyFill="1" applyBorder="1" applyAlignment="1">
      <alignment horizontal="center" vertical="top"/>
    </xf>
    <xf numFmtId="43" fontId="20" fillId="8" borderId="16" xfId="2" applyNumberFormat="1" applyFont="1" applyFill="1" applyBorder="1" applyAlignment="1">
      <alignment horizontal="center" vertical="top"/>
    </xf>
    <xf numFmtId="168" fontId="20" fillId="8" borderId="16" xfId="2" applyNumberFormat="1" applyFont="1" applyFill="1" applyBorder="1" applyAlignment="1">
      <alignment horizontal="right" vertical="top" indent="1"/>
    </xf>
    <xf numFmtId="0" fontId="20" fillId="2" borderId="0" xfId="0" applyNumberFormat="1" applyFont="1" applyFill="1" applyBorder="1" applyAlignment="1">
      <alignment horizontal="center" wrapText="1"/>
    </xf>
    <xf numFmtId="49" fontId="20" fillId="2" borderId="0" xfId="0" applyNumberFormat="1" applyFont="1" applyFill="1" applyBorder="1" applyAlignment="1">
      <alignment horizontal="left" wrapText="1"/>
    </xf>
    <xf numFmtId="168" fontId="20" fillId="8" borderId="0" xfId="3" applyNumberFormat="1" applyFont="1" applyFill="1" applyBorder="1" applyAlignment="1">
      <alignment horizontal="right" indent="1"/>
    </xf>
    <xf numFmtId="43" fontId="20" fillId="2" borderId="0" xfId="2" applyNumberFormat="1" applyFont="1" applyFill="1" applyBorder="1" applyAlignment="1">
      <alignment horizontal="center"/>
    </xf>
    <xf numFmtId="0" fontId="15" fillId="2" borderId="0" xfId="0" applyFont="1" applyFill="1" applyBorder="1" applyAlignment="1">
      <alignment horizontal="left" vertical="top" wrapText="1"/>
    </xf>
    <xf numFmtId="0" fontId="20" fillId="8" borderId="0" xfId="2" applyNumberFormat="1" applyFont="1" applyFill="1" applyBorder="1" applyAlignment="1">
      <alignment horizontal="center" vertical="top"/>
    </xf>
    <xf numFmtId="0" fontId="23" fillId="2" borderId="0" xfId="0" applyNumberFormat="1" applyFont="1" applyFill="1" applyBorder="1" applyAlignment="1">
      <alignment horizontal="left" vertical="top"/>
    </xf>
    <xf numFmtId="49" fontId="20" fillId="4" borderId="15" xfId="0" applyNumberFormat="1" applyFont="1" applyFill="1" applyBorder="1" applyAlignment="1">
      <alignment horizontal="center"/>
    </xf>
    <xf numFmtId="49" fontId="20" fillId="2" borderId="15" xfId="0" applyNumberFormat="1" applyFont="1" applyFill="1" applyBorder="1" applyAlignment="1">
      <alignment horizontal="center" wrapText="1"/>
    </xf>
    <xf numFmtId="49" fontId="20" fillId="0" borderId="16" xfId="0" applyNumberFormat="1" applyFont="1" applyFill="1" applyBorder="1" applyAlignment="1">
      <alignment horizontal="center" vertical="top"/>
    </xf>
    <xf numFmtId="0" fontId="21" fillId="0" borderId="0" xfId="0" quotePrefix="1" applyFont="1" applyFill="1" applyBorder="1" applyAlignment="1">
      <alignment horizontal="left" vertical="top"/>
    </xf>
    <xf numFmtId="10" fontId="20" fillId="0" borderId="0" xfId="0" applyNumberFormat="1" applyFont="1" applyFill="1" applyBorder="1" applyAlignment="1">
      <alignment horizontal="right" vertical="top" indent="1"/>
    </xf>
    <xf numFmtId="10" fontId="20" fillId="2" borderId="0" xfId="0" applyNumberFormat="1" applyFont="1" applyFill="1" applyBorder="1" applyAlignment="1">
      <alignment horizontal="right" vertical="top" indent="1"/>
    </xf>
    <xf numFmtId="0" fontId="21" fillId="0" borderId="0" xfId="0" quotePrefix="1" applyFont="1" applyFill="1" applyBorder="1" applyAlignment="1">
      <alignment horizontal="left" vertical="top" wrapText="1"/>
    </xf>
    <xf numFmtId="10" fontId="20" fillId="2" borderId="13" xfId="3" applyNumberFormat="1" applyFont="1" applyFill="1" applyBorder="1" applyAlignment="1">
      <alignment horizontal="right" vertical="top" indent="1"/>
    </xf>
    <xf numFmtId="0" fontId="20" fillId="2" borderId="0" xfId="0" applyFont="1" applyFill="1" applyBorder="1" applyAlignment="1">
      <alignment horizontal="left" wrapText="1"/>
    </xf>
    <xf numFmtId="0" fontId="20" fillId="2" borderId="0" xfId="0" applyFont="1" applyFill="1" applyBorder="1" applyAlignment="1">
      <alignment horizontal="right" vertical="top" indent="1"/>
    </xf>
    <xf numFmtId="10" fontId="20" fillId="5" borderId="0" xfId="3" applyNumberFormat="1" applyFont="1" applyFill="1" applyBorder="1" applyAlignment="1">
      <alignment horizontal="right" vertical="top" indent="1"/>
    </xf>
    <xf numFmtId="166" fontId="20" fillId="2" borderId="0" xfId="0" applyNumberFormat="1" applyFont="1" applyFill="1" applyBorder="1" applyAlignment="1">
      <alignment horizontal="right" vertical="top" indent="1"/>
    </xf>
    <xf numFmtId="10" fontId="21" fillId="2" borderId="0" xfId="3" applyNumberFormat="1" applyFont="1" applyFill="1" applyBorder="1" applyAlignment="1">
      <alignment horizontal="right" vertical="top"/>
    </xf>
    <xf numFmtId="0" fontId="21" fillId="2" borderId="0" xfId="0" applyFont="1" applyFill="1" applyBorder="1" applyAlignment="1">
      <alignment horizontal="right" vertical="top"/>
    </xf>
    <xf numFmtId="171" fontId="20" fillId="5" borderId="4" xfId="2" applyNumberFormat="1" applyFont="1" applyFill="1" applyBorder="1" applyAlignment="1">
      <alignment horizontal="center"/>
    </xf>
    <xf numFmtId="43" fontId="20" fillId="3" borderId="0" xfId="0" applyNumberFormat="1" applyFont="1" applyFill="1" applyBorder="1" applyAlignment="1">
      <alignment horizontal="left" vertical="top"/>
    </xf>
    <xf numFmtId="171" fontId="20" fillId="4" borderId="0" xfId="0" applyNumberFormat="1" applyFont="1" applyFill="1" applyBorder="1" applyAlignment="1">
      <alignment vertical="top"/>
    </xf>
    <xf numFmtId="171" fontId="20" fillId="2" borderId="0" xfId="0" applyNumberFormat="1" applyFont="1" applyFill="1" applyBorder="1" applyAlignment="1">
      <alignment vertical="top"/>
    </xf>
    <xf numFmtId="171" fontId="20" fillId="2" borderId="1" xfId="0" applyNumberFormat="1" applyFont="1" applyFill="1" applyBorder="1" applyAlignment="1">
      <alignment vertical="top"/>
    </xf>
    <xf numFmtId="171" fontId="20" fillId="5" borderId="0" xfId="0" applyNumberFormat="1" applyFont="1" applyFill="1" applyBorder="1" applyAlignment="1">
      <alignment vertical="top"/>
    </xf>
    <xf numFmtId="43" fontId="20" fillId="3" borderId="0" xfId="0" applyNumberFormat="1" applyFont="1" applyFill="1" applyBorder="1" applyAlignment="1">
      <alignment vertical="top"/>
    </xf>
    <xf numFmtId="171" fontId="20" fillId="5" borderId="0" xfId="0" applyNumberFormat="1" applyFont="1" applyFill="1" applyBorder="1" applyAlignment="1">
      <alignment horizontal="right" vertical="center"/>
    </xf>
    <xf numFmtId="171" fontId="20" fillId="4" borderId="0" xfId="0" applyNumberFormat="1" applyFont="1" applyFill="1" applyBorder="1" applyAlignment="1">
      <alignment horizontal="right" vertical="center"/>
    </xf>
    <xf numFmtId="171" fontId="20" fillId="5" borderId="1" xfId="0" applyNumberFormat="1" applyFont="1" applyFill="1" applyBorder="1" applyAlignment="1">
      <alignment horizontal="right" vertical="center"/>
    </xf>
    <xf numFmtId="171" fontId="20" fillId="5" borderId="11" xfId="0" applyNumberFormat="1" applyFont="1" applyFill="1" applyBorder="1" applyAlignment="1">
      <alignment horizontal="right" vertical="center"/>
    </xf>
    <xf numFmtId="171" fontId="20" fillId="5" borderId="0" xfId="0" applyNumberFormat="1" applyFont="1" applyFill="1" applyBorder="1" applyAlignment="1">
      <alignment horizontal="right" vertical="top" indent="1"/>
    </xf>
    <xf numFmtId="171" fontId="20" fillId="0" borderId="11" xfId="0" applyNumberFormat="1" applyFont="1" applyFill="1" applyBorder="1" applyAlignment="1">
      <alignment horizontal="right" vertical="top" indent="1"/>
    </xf>
    <xf numFmtId="171" fontId="20" fillId="5" borderId="0" xfId="0" applyNumberFormat="1" applyFont="1" applyFill="1" applyBorder="1" applyAlignment="1">
      <alignment horizontal="center" vertical="top"/>
    </xf>
    <xf numFmtId="171" fontId="20" fillId="5" borderId="11" xfId="0" applyNumberFormat="1" applyFont="1" applyFill="1" applyBorder="1" applyAlignment="1">
      <alignment horizontal="right" vertical="top" indent="1"/>
    </xf>
    <xf numFmtId="171" fontId="20" fillId="5" borderId="1" xfId="0" applyNumberFormat="1" applyFont="1" applyFill="1" applyBorder="1" applyAlignment="1">
      <alignment vertical="top"/>
    </xf>
    <xf numFmtId="171" fontId="20" fillId="5" borderId="4" xfId="0" applyNumberFormat="1" applyFont="1" applyFill="1" applyBorder="1" applyAlignment="1">
      <alignment horizontal="right" vertical="top" indent="1"/>
    </xf>
    <xf numFmtId="171" fontId="20" fillId="2" borderId="0" xfId="2" applyNumberFormat="1" applyFont="1" applyFill="1" applyBorder="1" applyAlignment="1">
      <alignment horizontal="right" vertical="center"/>
    </xf>
    <xf numFmtId="171" fontId="20" fillId="2" borderId="11" xfId="2" applyNumberFormat="1" applyFont="1" applyFill="1" applyBorder="1" applyAlignment="1">
      <alignment horizontal="right" vertical="center"/>
    </xf>
    <xf numFmtId="171" fontId="20" fillId="2" borderId="0" xfId="2" applyNumberFormat="1" applyFont="1" applyFill="1" applyBorder="1" applyAlignment="1">
      <alignment horizontal="right" vertical="top" indent="1"/>
    </xf>
    <xf numFmtId="171" fontId="20" fillId="2" borderId="11" xfId="2" applyNumberFormat="1" applyFont="1" applyFill="1" applyBorder="1" applyAlignment="1">
      <alignment horizontal="right" vertical="top" indent="1"/>
    </xf>
    <xf numFmtId="171" fontId="20" fillId="5" borderId="1" xfId="0" applyNumberFormat="1" applyFont="1" applyFill="1" applyBorder="1" applyAlignment="1">
      <alignment horizontal="right" vertical="top" indent="1"/>
    </xf>
    <xf numFmtId="171" fontId="20" fillId="2" borderId="4" xfId="2" applyNumberFormat="1" applyFont="1" applyFill="1" applyBorder="1" applyAlignment="1">
      <alignment horizontal="right" vertical="top" indent="1"/>
    </xf>
    <xf numFmtId="171" fontId="20" fillId="5" borderId="11" xfId="0" applyNumberFormat="1" applyFont="1" applyFill="1" applyBorder="1" applyAlignment="1">
      <alignment vertical="top"/>
    </xf>
    <xf numFmtId="171" fontId="20" fillId="4" borderId="1" xfId="0" applyNumberFormat="1" applyFont="1" applyFill="1" applyBorder="1" applyAlignment="1">
      <alignment vertical="top"/>
    </xf>
    <xf numFmtId="171" fontId="20" fillId="2" borderId="4" xfId="0" applyNumberFormat="1" applyFont="1" applyFill="1" applyBorder="1" applyAlignment="1">
      <alignment vertical="top"/>
    </xf>
    <xf numFmtId="10" fontId="21" fillId="5" borderId="0" xfId="3" applyNumberFormat="1" applyFont="1" applyFill="1" applyBorder="1" applyAlignment="1">
      <alignment vertical="top"/>
    </xf>
    <xf numFmtId="171" fontId="20" fillId="2" borderId="0" xfId="0" applyNumberFormat="1" applyFont="1" applyFill="1" applyBorder="1" applyAlignment="1">
      <alignment vertical="center"/>
    </xf>
    <xf numFmtId="171" fontId="20" fillId="3" borderId="0" xfId="0" applyNumberFormat="1" applyFont="1" applyFill="1" applyBorder="1" applyAlignment="1">
      <alignment horizontal="left" vertical="top"/>
    </xf>
    <xf numFmtId="171" fontId="20" fillId="0" borderId="16" xfId="1" applyNumberFormat="1" applyFont="1" applyFill="1" applyBorder="1" applyAlignment="1">
      <alignment horizontal="left" vertical="top"/>
    </xf>
    <xf numFmtId="0" fontId="27" fillId="2" borderId="0" xfId="0" applyFont="1" applyFill="1" applyBorder="1" applyAlignment="1">
      <alignment horizontal="left" vertical="top"/>
    </xf>
    <xf numFmtId="44" fontId="20" fillId="2" borderId="15" xfId="2" applyNumberFormat="1" applyFont="1" applyFill="1" applyBorder="1" applyAlignment="1">
      <alignment horizontal="center" vertical="top"/>
    </xf>
    <xf numFmtId="44" fontId="20" fillId="2" borderId="14" xfId="2" applyNumberFormat="1" applyFont="1" applyFill="1" applyBorder="1" applyAlignment="1">
      <alignment horizontal="center" vertical="top"/>
    </xf>
    <xf numFmtId="171" fontId="20" fillId="2" borderId="0" xfId="2" applyNumberFormat="1" applyFont="1" applyFill="1" applyBorder="1" applyAlignment="1">
      <alignment horizontal="right" vertical="top"/>
    </xf>
    <xf numFmtId="171" fontId="15" fillId="2" borderId="0" xfId="0" applyNumberFormat="1" applyFont="1" applyFill="1" applyBorder="1" applyAlignment="1">
      <alignment horizontal="left" vertical="top"/>
    </xf>
    <xf numFmtId="171" fontId="20" fillId="2" borderId="0" xfId="0" applyNumberFormat="1" applyFont="1" applyFill="1" applyBorder="1" applyAlignment="1">
      <alignment horizontal="right"/>
    </xf>
    <xf numFmtId="171" fontId="21" fillId="5" borderId="1" xfId="2" applyNumberFormat="1" applyFont="1" applyFill="1" applyBorder="1" applyAlignment="1">
      <alignment horizontal="right" vertical="top"/>
    </xf>
    <xf numFmtId="171" fontId="21" fillId="2" borderId="11" xfId="2" applyNumberFormat="1" applyFont="1" applyFill="1" applyBorder="1" applyAlignment="1">
      <alignment horizontal="right" vertical="top"/>
    </xf>
    <xf numFmtId="171" fontId="21" fillId="2" borderId="0" xfId="0" applyNumberFormat="1" applyFont="1" applyFill="1" applyBorder="1" applyAlignment="1">
      <alignment horizontal="right" vertical="top"/>
    </xf>
    <xf numFmtId="171" fontId="20" fillId="2" borderId="0" xfId="2" applyNumberFormat="1" applyFont="1" applyFill="1" applyBorder="1" applyAlignment="1">
      <alignment horizontal="left" vertical="top"/>
    </xf>
    <xf numFmtId="171" fontId="20" fillId="2" borderId="11" xfId="2" applyNumberFormat="1" applyFont="1" applyFill="1" applyBorder="1" applyAlignment="1">
      <alignment horizontal="center" vertical="top"/>
    </xf>
    <xf numFmtId="175" fontId="20" fillId="2" borderId="0" xfId="2" applyNumberFormat="1" applyFont="1" applyFill="1" applyBorder="1" applyAlignment="1">
      <alignment vertical="top"/>
    </xf>
    <xf numFmtId="175" fontId="20" fillId="2" borderId="0" xfId="0" applyNumberFormat="1" applyFont="1" applyFill="1" applyBorder="1" applyAlignment="1">
      <alignment horizontal="left" vertical="top"/>
    </xf>
    <xf numFmtId="175" fontId="20" fillId="2" borderId="0" xfId="2" applyNumberFormat="1" applyFont="1" applyFill="1" applyBorder="1" applyAlignment="1">
      <alignment horizontal="left" vertical="top"/>
    </xf>
    <xf numFmtId="175" fontId="20" fillId="2" borderId="11" xfId="2" applyNumberFormat="1" applyFont="1" applyFill="1" applyBorder="1" applyAlignment="1">
      <alignment horizontal="left" vertical="top"/>
    </xf>
    <xf numFmtId="175" fontId="20" fillId="2" borderId="3" xfId="2" applyNumberFormat="1" applyFont="1" applyFill="1" applyBorder="1" applyAlignment="1">
      <alignment vertical="top"/>
    </xf>
    <xf numFmtId="175" fontId="20" fillId="2" borderId="0" xfId="0" applyNumberFormat="1" applyFont="1" applyFill="1" applyBorder="1" applyAlignment="1">
      <alignment vertical="top"/>
    </xf>
    <xf numFmtId="43" fontId="20" fillId="3" borderId="0" xfId="1" applyFont="1" applyFill="1" applyBorder="1" applyAlignment="1">
      <alignment vertical="top"/>
    </xf>
    <xf numFmtId="167" fontId="27" fillId="7" borderId="0" xfId="2" applyNumberFormat="1" applyFont="1" applyFill="1" applyBorder="1" applyAlignment="1">
      <alignment vertical="top"/>
    </xf>
    <xf numFmtId="0" fontId="21" fillId="3" borderId="0" xfId="0" applyFont="1" applyFill="1" applyBorder="1" applyAlignment="1">
      <alignment vertical="top"/>
    </xf>
    <xf numFmtId="14" fontId="21" fillId="4" borderId="0" xfId="0" applyNumberFormat="1" applyFont="1" applyFill="1" applyBorder="1" applyAlignment="1">
      <alignment horizontal="right" vertical="top"/>
    </xf>
    <xf numFmtId="14" fontId="20" fillId="7" borderId="0" xfId="0" applyNumberFormat="1" applyFont="1" applyFill="1" applyBorder="1" applyAlignment="1">
      <alignment horizontal="right" vertical="top"/>
    </xf>
    <xf numFmtId="171" fontId="20" fillId="4" borderId="1" xfId="2" applyNumberFormat="1" applyFont="1" applyFill="1" applyBorder="1" applyAlignment="1">
      <alignment horizontal="left" vertical="top"/>
    </xf>
    <xf numFmtId="171" fontId="20" fillId="4" borderId="1" xfId="2" applyNumberFormat="1" applyFont="1" applyFill="1" applyBorder="1" applyAlignment="1">
      <alignment horizontal="center" vertical="top"/>
    </xf>
    <xf numFmtId="171" fontId="20" fillId="2" borderId="0" xfId="2" applyNumberFormat="1" applyFont="1" applyFill="1" applyBorder="1" applyAlignment="1">
      <alignment horizontal="center" vertical="top"/>
    </xf>
    <xf numFmtId="171" fontId="20" fillId="8" borderId="0" xfId="0" applyNumberFormat="1" applyFont="1" applyFill="1" applyBorder="1" applyAlignment="1">
      <alignment horizontal="center" vertical="top"/>
    </xf>
    <xf numFmtId="171" fontId="20" fillId="2" borderId="0" xfId="0" applyNumberFormat="1" applyFont="1" applyFill="1" applyBorder="1" applyAlignment="1">
      <alignment horizontal="center" vertical="top"/>
    </xf>
    <xf numFmtId="171" fontId="20" fillId="2" borderId="1" xfId="2" applyNumberFormat="1" applyFont="1" applyFill="1" applyBorder="1" applyAlignment="1">
      <alignment horizontal="center" vertical="top"/>
    </xf>
    <xf numFmtId="43" fontId="21" fillId="4" borderId="0" xfId="0" applyNumberFormat="1" applyFont="1" applyFill="1" applyBorder="1" applyAlignment="1">
      <alignment vertical="top"/>
    </xf>
    <xf numFmtId="173" fontId="21" fillId="7" borderId="0" xfId="3" applyNumberFormat="1" applyFont="1" applyFill="1" applyBorder="1" applyAlignment="1">
      <alignment horizontal="right" vertical="top" indent="1"/>
    </xf>
    <xf numFmtId="14" fontId="12" fillId="4" borderId="0" xfId="0" applyNumberFormat="1" applyFont="1" applyFill="1" applyBorder="1" applyAlignment="1">
      <alignment horizontal="right" vertical="top"/>
    </xf>
    <xf numFmtId="174" fontId="20" fillId="4" borderId="0" xfId="3" applyNumberFormat="1" applyFont="1" applyFill="1" applyBorder="1" applyAlignment="1">
      <alignment horizontal="right" vertical="top" indent="1"/>
    </xf>
    <xf numFmtId="173" fontId="23" fillId="0" borderId="0" xfId="0" applyNumberFormat="1" applyFont="1" applyFill="1" applyBorder="1" applyAlignment="1">
      <alignment horizontal="right" vertical="top" indent="1"/>
    </xf>
    <xf numFmtId="0" fontId="21" fillId="3" borderId="0" xfId="0" applyFont="1" applyFill="1" applyBorder="1" applyAlignment="1">
      <alignment horizontal="left" vertical="top"/>
    </xf>
    <xf numFmtId="174" fontId="20" fillId="2" borderId="0" xfId="3" applyNumberFormat="1" applyFont="1" applyFill="1" applyBorder="1" applyAlignment="1">
      <alignment horizontal="left" vertical="top"/>
    </xf>
    <xf numFmtId="0" fontId="20" fillId="2" borderId="0" xfId="0" applyFont="1" applyFill="1" applyBorder="1" applyAlignment="1">
      <alignment horizontal="left" vertical="top"/>
    </xf>
    <xf numFmtId="174" fontId="20" fillId="4" borderId="0" xfId="0" applyNumberFormat="1" applyFont="1" applyFill="1" applyBorder="1" applyAlignment="1">
      <alignment horizontal="right" vertical="top" indent="1"/>
    </xf>
    <xf numFmtId="171" fontId="20" fillId="2" borderId="0" xfId="1" applyNumberFormat="1" applyFont="1" applyFill="1" applyBorder="1" applyAlignment="1">
      <alignment horizontal="right" vertical="top" wrapText="1" indent="1"/>
    </xf>
    <xf numFmtId="171" fontId="21" fillId="5" borderId="0" xfId="0" applyNumberFormat="1" applyFont="1" applyFill="1" applyBorder="1" applyAlignment="1">
      <alignment horizontal="right" vertical="top" indent="1"/>
    </xf>
    <xf numFmtId="171" fontId="21" fillId="2" borderId="0" xfId="0" applyNumberFormat="1" applyFont="1" applyFill="1" applyBorder="1" applyAlignment="1">
      <alignment vertical="top"/>
    </xf>
    <xf numFmtId="171" fontId="20" fillId="4" borderId="11" xfId="2" applyNumberFormat="1" applyFont="1" applyFill="1" applyBorder="1" applyAlignment="1">
      <alignment horizontal="center" vertical="top"/>
    </xf>
    <xf numFmtId="170" fontId="20" fillId="2" borderId="0" xfId="0" applyNumberFormat="1" applyFont="1" applyFill="1" applyBorder="1" applyAlignment="1">
      <alignment horizontal="right" vertical="top" wrapText="1" indent="1"/>
    </xf>
    <xf numFmtId="170" fontId="20" fillId="2" borderId="1" xfId="0" applyNumberFormat="1" applyFont="1" applyFill="1" applyBorder="1" applyAlignment="1">
      <alignment horizontal="right" vertical="top" wrapText="1" indent="1"/>
    </xf>
    <xf numFmtId="0" fontId="33" fillId="2" borderId="0" xfId="0" applyFont="1" applyFill="1" applyBorder="1" applyAlignment="1">
      <alignment horizontal="left" vertical="top"/>
    </xf>
    <xf numFmtId="43" fontId="21" fillId="2" borderId="0" xfId="1" applyFont="1" applyFill="1" applyBorder="1" applyAlignment="1">
      <alignment horizontal="left" vertical="top"/>
    </xf>
    <xf numFmtId="171" fontId="20" fillId="2" borderId="21" xfId="2" applyNumberFormat="1" applyFont="1" applyFill="1" applyBorder="1" applyAlignment="1">
      <alignment horizontal="center" vertical="top"/>
    </xf>
    <xf numFmtId="171" fontId="21" fillId="5" borderId="0" xfId="0" applyNumberFormat="1" applyFont="1" applyFill="1" applyBorder="1" applyAlignment="1">
      <alignment vertical="top"/>
    </xf>
    <xf numFmtId="0" fontId="34" fillId="9" borderId="0" xfId="0" applyFont="1" applyFill="1" applyAlignment="1"/>
    <xf numFmtId="0" fontId="35" fillId="9" borderId="0" xfId="0" applyFont="1" applyFill="1" applyBorder="1" applyAlignment="1">
      <alignment wrapText="1"/>
    </xf>
    <xf numFmtId="171" fontId="20" fillId="5" borderId="4" xfId="2" applyNumberFormat="1" applyFont="1" applyFill="1" applyBorder="1" applyAlignment="1">
      <alignment horizontal="center" vertical="top"/>
    </xf>
    <xf numFmtId="0" fontId="37" fillId="2" borderId="0" xfId="0" applyFont="1" applyFill="1" applyBorder="1" applyAlignment="1">
      <alignment horizontal="left" vertical="top"/>
    </xf>
    <xf numFmtId="43" fontId="15" fillId="2" borderId="0" xfId="0" applyNumberFormat="1" applyFont="1" applyFill="1" applyBorder="1" applyAlignment="1">
      <alignment horizontal="left" vertical="top"/>
    </xf>
    <xf numFmtId="171" fontId="20" fillId="0" borderId="0" xfId="2" applyNumberFormat="1" applyFont="1" applyFill="1" applyBorder="1" applyAlignment="1">
      <alignment horizontal="center" vertical="top"/>
    </xf>
    <xf numFmtId="171" fontId="20" fillId="3" borderId="0" xfId="1" applyNumberFormat="1" applyFont="1" applyFill="1" applyBorder="1" applyAlignment="1">
      <alignment vertical="top"/>
    </xf>
    <xf numFmtId="171" fontId="20" fillId="4" borderId="0" xfId="2" applyNumberFormat="1" applyFont="1" applyFill="1" applyBorder="1" applyAlignment="1">
      <alignment horizontal="right" vertical="top"/>
    </xf>
    <xf numFmtId="175" fontId="20" fillId="4" borderId="14" xfId="2" applyNumberFormat="1" applyFont="1" applyFill="1" applyBorder="1" applyAlignment="1">
      <alignment horizontal="right" vertical="top"/>
    </xf>
    <xf numFmtId="171" fontId="20" fillId="5" borderId="14" xfId="2" applyNumberFormat="1" applyFont="1" applyFill="1" applyBorder="1" applyAlignment="1">
      <alignment horizontal="right" vertical="top"/>
    </xf>
    <xf numFmtId="171" fontId="20" fillId="4" borderId="14" xfId="2" applyNumberFormat="1" applyFont="1" applyFill="1" applyBorder="1" applyAlignment="1">
      <alignment horizontal="right" vertical="top"/>
    </xf>
    <xf numFmtId="171" fontId="20" fillId="5" borderId="15" xfId="2" applyNumberFormat="1" applyFont="1" applyFill="1" applyBorder="1" applyAlignment="1">
      <alignment horizontal="right" vertical="top"/>
    </xf>
    <xf numFmtId="171" fontId="20" fillId="4" borderId="16" xfId="2" applyNumberFormat="1" applyFont="1" applyFill="1" applyBorder="1" applyAlignment="1">
      <alignment horizontal="right" vertical="top"/>
    </xf>
    <xf numFmtId="171" fontId="20" fillId="5" borderId="9" xfId="2" applyNumberFormat="1" applyFont="1" applyFill="1" applyBorder="1" applyAlignment="1">
      <alignment horizontal="right" vertical="top"/>
    </xf>
    <xf numFmtId="175" fontId="20" fillId="5" borderId="15" xfId="2" applyNumberFormat="1" applyFont="1" applyFill="1" applyBorder="1" applyAlignment="1">
      <alignment horizontal="right" vertical="top"/>
    </xf>
    <xf numFmtId="175" fontId="20" fillId="5" borderId="14" xfId="2" applyNumberFormat="1" applyFont="1" applyFill="1" applyBorder="1" applyAlignment="1">
      <alignment horizontal="right" vertical="top"/>
    </xf>
    <xf numFmtId="175" fontId="20" fillId="4" borderId="16" xfId="2" applyNumberFormat="1" applyFont="1" applyFill="1" applyBorder="1" applyAlignment="1">
      <alignment horizontal="right" vertical="top"/>
    </xf>
    <xf numFmtId="175" fontId="20" fillId="2" borderId="14" xfId="0" applyNumberFormat="1" applyFont="1" applyFill="1" applyBorder="1" applyAlignment="1">
      <alignment horizontal="left" vertical="top"/>
    </xf>
    <xf numFmtId="175" fontId="20" fillId="4" borderId="14" xfId="2" applyNumberFormat="1" applyFont="1" applyFill="1" applyBorder="1" applyAlignment="1">
      <alignment horizontal="left" vertical="top"/>
    </xf>
    <xf numFmtId="175" fontId="20" fillId="2" borderId="16" xfId="0" applyNumberFormat="1" applyFont="1" applyFill="1" applyBorder="1" applyAlignment="1">
      <alignment horizontal="left" vertical="top"/>
    </xf>
    <xf numFmtId="175" fontId="20" fillId="5" borderId="16" xfId="2" applyNumberFormat="1" applyFont="1" applyFill="1" applyBorder="1" applyAlignment="1">
      <alignment horizontal="right" vertical="top"/>
    </xf>
    <xf numFmtId="171" fontId="20" fillId="5" borderId="16" xfId="2" applyNumberFormat="1" applyFont="1" applyFill="1" applyBorder="1" applyAlignment="1">
      <alignment horizontal="right" vertical="top"/>
    </xf>
    <xf numFmtId="171" fontId="20" fillId="5" borderId="14" xfId="2" applyNumberFormat="1" applyFont="1" applyFill="1" applyBorder="1" applyAlignment="1">
      <alignment horizontal="right" vertical="top" indent="1"/>
    </xf>
    <xf numFmtId="171" fontId="20" fillId="8" borderId="17" xfId="0" applyNumberFormat="1" applyFont="1" applyFill="1" applyBorder="1" applyAlignment="1">
      <alignment horizontal="right" vertical="top" indent="2"/>
    </xf>
    <xf numFmtId="171" fontId="20" fillId="5" borderId="15" xfId="2" applyNumberFormat="1" applyFont="1" applyFill="1" applyBorder="1" applyAlignment="1">
      <alignment horizontal="right" vertical="top" indent="1"/>
    </xf>
    <xf numFmtId="171" fontId="20" fillId="8" borderId="15" xfId="0" applyNumberFormat="1" applyFont="1" applyFill="1" applyBorder="1" applyAlignment="1">
      <alignment horizontal="right" vertical="top" indent="2"/>
    </xf>
    <xf numFmtId="171" fontId="20" fillId="8" borderId="14" xfId="0" applyNumberFormat="1" applyFont="1" applyFill="1" applyBorder="1" applyAlignment="1">
      <alignment horizontal="right" vertical="top" indent="2"/>
    </xf>
    <xf numFmtId="171" fontId="20" fillId="5" borderId="16" xfId="2" applyNumberFormat="1" applyFont="1" applyFill="1" applyBorder="1" applyAlignment="1">
      <alignment horizontal="right" vertical="top" indent="1"/>
    </xf>
    <xf numFmtId="171" fontId="20" fillId="5" borderId="9" xfId="2" applyNumberFormat="1" applyFont="1" applyFill="1" applyBorder="1" applyAlignment="1">
      <alignment horizontal="right" vertical="top" indent="1"/>
    </xf>
    <xf numFmtId="171" fontId="20" fillId="8" borderId="9" xfId="2" applyNumberFormat="1" applyFont="1" applyFill="1" applyBorder="1" applyAlignment="1">
      <alignment horizontal="right" vertical="top" indent="2"/>
    </xf>
    <xf numFmtId="0" fontId="15" fillId="9" borderId="0" xfId="0" applyFont="1" applyFill="1" applyBorder="1" applyAlignment="1">
      <alignment horizontal="left" vertical="top"/>
    </xf>
    <xf numFmtId="0" fontId="20" fillId="9" borderId="0" xfId="0" applyFont="1" applyFill="1" applyBorder="1" applyAlignment="1">
      <alignment vertical="top"/>
    </xf>
    <xf numFmtId="171" fontId="20" fillId="9" borderId="0" xfId="0" applyNumberFormat="1" applyFont="1" applyFill="1" applyBorder="1" applyAlignment="1">
      <alignment vertical="top"/>
    </xf>
    <xf numFmtId="175" fontId="21" fillId="0" borderId="16" xfId="0" applyNumberFormat="1" applyFont="1" applyFill="1" applyBorder="1" applyAlignment="1">
      <alignment horizontal="center" vertical="top"/>
    </xf>
    <xf numFmtId="171" fontId="20" fillId="2" borderId="15" xfId="2" applyNumberFormat="1" applyFont="1" applyFill="1" applyBorder="1" applyAlignment="1">
      <alignment horizontal="center" vertical="top"/>
    </xf>
    <xf numFmtId="171" fontId="20" fillId="2" borderId="14" xfId="2" applyNumberFormat="1" applyFont="1" applyFill="1" applyBorder="1" applyAlignment="1">
      <alignment horizontal="center" vertical="top"/>
    </xf>
    <xf numFmtId="171" fontId="20" fillId="2" borderId="16" xfId="2" applyNumberFormat="1" applyFont="1" applyFill="1" applyBorder="1" applyAlignment="1">
      <alignment horizontal="center" vertical="top"/>
    </xf>
    <xf numFmtId="171" fontId="20" fillId="2" borderId="0" xfId="2" applyNumberFormat="1" applyFont="1" applyFill="1" applyBorder="1" applyAlignment="1">
      <alignment horizontal="center"/>
    </xf>
    <xf numFmtId="171" fontId="20" fillId="8" borderId="0" xfId="2" applyNumberFormat="1" applyFont="1" applyFill="1" applyBorder="1" applyAlignment="1">
      <alignment horizontal="center"/>
    </xf>
    <xf numFmtId="0" fontId="38" fillId="9" borderId="0" xfId="0" applyFont="1" applyFill="1" applyBorder="1" applyAlignment="1"/>
    <xf numFmtId="0" fontId="20" fillId="3" borderId="0" xfId="0" applyFont="1" applyFill="1" applyBorder="1" applyAlignment="1">
      <alignment horizontal="left" vertical="top" wrapText="1"/>
    </xf>
    <xf numFmtId="168" fontId="20" fillId="8" borderId="14" xfId="3" applyNumberFormat="1" applyFont="1" applyFill="1" applyBorder="1" applyAlignment="1">
      <alignment horizontal="right" vertical="top" indent="1"/>
    </xf>
    <xf numFmtId="0" fontId="20" fillId="2" borderId="1" xfId="0" applyFont="1" applyFill="1" applyBorder="1" applyAlignment="1"/>
    <xf numFmtId="0" fontId="20" fillId="2" borderId="1" xfId="0" applyFont="1" applyFill="1" applyBorder="1" applyAlignment="1">
      <alignment vertical="center"/>
    </xf>
    <xf numFmtId="0" fontId="20" fillId="8" borderId="0" xfId="0" applyFont="1" applyFill="1" applyBorder="1" applyAlignment="1">
      <alignment vertical="top" wrapText="1"/>
    </xf>
    <xf numFmtId="0" fontId="20" fillId="8" borderId="0" xfId="0" quotePrefix="1" applyFont="1" applyFill="1" applyBorder="1" applyAlignment="1">
      <alignment vertical="top"/>
    </xf>
    <xf numFmtId="0" fontId="38" fillId="0" borderId="0" xfId="28" applyFont="1"/>
    <xf numFmtId="178" fontId="38" fillId="0" borderId="0" xfId="38" applyFont="1"/>
    <xf numFmtId="0" fontId="40" fillId="0" borderId="0" xfId="39" applyFont="1"/>
    <xf numFmtId="0" fontId="41" fillId="0" borderId="0" xfId="39" applyFont="1"/>
    <xf numFmtId="0" fontId="13" fillId="2" borderId="0" xfId="0" applyFont="1" applyFill="1" applyBorder="1" applyAlignment="1">
      <alignment horizontal="left" vertical="top"/>
    </xf>
    <xf numFmtId="0" fontId="13" fillId="0" borderId="0" xfId="0" applyFont="1"/>
    <xf numFmtId="0" fontId="21" fillId="8" borderId="0" xfId="0" quotePrefix="1" applyFont="1" applyFill="1" applyBorder="1" applyAlignment="1">
      <alignment horizontal="left" vertical="top" wrapText="1"/>
    </xf>
    <xf numFmtId="0" fontId="21" fillId="2" borderId="0" xfId="0" applyFont="1" applyFill="1" applyBorder="1" applyAlignment="1">
      <alignment horizontal="left" vertical="top" wrapText="1"/>
    </xf>
    <xf numFmtId="0" fontId="42" fillId="2" borderId="0" xfId="0" applyFont="1" applyFill="1" applyBorder="1" applyAlignment="1">
      <alignment horizontal="center" vertical="top"/>
    </xf>
    <xf numFmtId="0" fontId="42" fillId="2" borderId="0" xfId="0" applyFont="1" applyFill="1" applyBorder="1" applyAlignment="1">
      <alignment horizontal="left" vertical="top"/>
    </xf>
    <xf numFmtId="0" fontId="21" fillId="5" borderId="0" xfId="0" applyFont="1" applyFill="1" applyBorder="1" applyAlignment="1">
      <alignment horizontal="center" vertical="top" wrapText="1"/>
    </xf>
    <xf numFmtId="0" fontId="21" fillId="8" borderId="0" xfId="0" applyFont="1" applyFill="1" applyBorder="1" applyAlignment="1">
      <alignment vertical="top" wrapText="1"/>
    </xf>
    <xf numFmtId="165" fontId="21" fillId="2" borderId="0" xfId="0" applyNumberFormat="1" applyFont="1" applyFill="1" applyBorder="1" applyAlignment="1">
      <alignment horizontal="center" vertical="top"/>
    </xf>
    <xf numFmtId="171" fontId="21" fillId="4" borderId="0" xfId="0" applyNumberFormat="1" applyFont="1" applyFill="1" applyBorder="1" applyAlignment="1">
      <alignment vertical="top"/>
    </xf>
    <xf numFmtId="43" fontId="21" fillId="5" borderId="0" xfId="0" applyNumberFormat="1" applyFont="1" applyFill="1" applyBorder="1" applyAlignment="1">
      <alignment horizontal="right" vertical="top" indent="1"/>
    </xf>
    <xf numFmtId="167" fontId="21" fillId="5" borderId="0" xfId="2" applyNumberFormat="1" applyFont="1" applyFill="1" applyBorder="1" applyAlignment="1">
      <alignment vertical="top"/>
    </xf>
    <xf numFmtId="171" fontId="21" fillId="2" borderId="0" xfId="2" applyNumberFormat="1" applyFont="1" applyFill="1" applyBorder="1" applyAlignment="1">
      <alignment horizontal="right" vertical="top" indent="1"/>
    </xf>
    <xf numFmtId="171" fontId="21" fillId="2" borderId="0" xfId="2" applyNumberFormat="1" applyFont="1" applyFill="1" applyBorder="1" applyAlignment="1">
      <alignment horizontal="center" vertical="top"/>
    </xf>
    <xf numFmtId="171" fontId="21" fillId="2" borderId="1" xfId="2" applyNumberFormat="1" applyFont="1" applyFill="1" applyBorder="1" applyAlignment="1">
      <alignment horizontal="center" vertical="top"/>
    </xf>
    <xf numFmtId="0" fontId="40" fillId="0" borderId="0" xfId="38" applyNumberFormat="1" applyFont="1"/>
    <xf numFmtId="0" fontId="38" fillId="0" borderId="0" xfId="27" applyFont="1"/>
    <xf numFmtId="0" fontId="40" fillId="0" borderId="0" xfId="34" applyFont="1" applyAlignment="1">
      <alignment vertical="center"/>
    </xf>
    <xf numFmtId="0" fontId="40" fillId="7" borderId="0" xfId="34" applyFont="1" applyFill="1" applyAlignment="1">
      <alignment vertical="center"/>
    </xf>
    <xf numFmtId="0" fontId="38" fillId="7" borderId="0" xfId="27" applyFont="1" applyFill="1"/>
    <xf numFmtId="0" fontId="38" fillId="0" borderId="0" xfId="46" applyFont="1"/>
    <xf numFmtId="176" fontId="40" fillId="0" borderId="0" xfId="18" quotePrefix="1" applyFont="1" applyAlignment="1">
      <alignment horizontal="center"/>
    </xf>
    <xf numFmtId="0" fontId="40" fillId="0" borderId="0" xfId="39" applyFont="1" applyAlignment="1">
      <alignment horizontal="center" vertical="top"/>
    </xf>
    <xf numFmtId="0" fontId="40" fillId="7" borderId="0" xfId="27" applyFont="1" applyFill="1" applyAlignment="1">
      <alignment vertical="top"/>
    </xf>
    <xf numFmtId="0" fontId="38" fillId="7" borderId="0" xfId="27" applyFont="1" applyFill="1" applyAlignment="1">
      <alignment vertical="top"/>
    </xf>
    <xf numFmtId="0" fontId="40" fillId="0" borderId="0" xfId="27" applyFont="1" applyAlignment="1">
      <alignment horizontal="center"/>
    </xf>
    <xf numFmtId="0" fontId="40" fillId="0" borderId="0" xfId="27" applyFont="1"/>
    <xf numFmtId="0" fontId="40" fillId="0" borderId="1" xfId="46" applyFont="1" applyBorder="1"/>
    <xf numFmtId="0" fontId="38" fillId="0" borderId="1" xfId="27" applyFont="1" applyBorder="1"/>
    <xf numFmtId="10" fontId="38" fillId="0" borderId="0" xfId="46" applyNumberFormat="1" applyFont="1" applyAlignment="1">
      <alignment horizontal="center"/>
    </xf>
    <xf numFmtId="0" fontId="40" fillId="0" borderId="0" xfId="46" applyFont="1"/>
    <xf numFmtId="10" fontId="38" fillId="7" borderId="0" xfId="47" applyNumberFormat="1" applyFont="1" applyFill="1" applyBorder="1" applyAlignment="1">
      <alignment horizontal="center"/>
    </xf>
    <xf numFmtId="10" fontId="38" fillId="7" borderId="0" xfId="46" applyNumberFormat="1" applyFont="1" applyFill="1" applyAlignment="1">
      <alignment horizontal="center"/>
    </xf>
    <xf numFmtId="0" fontId="38" fillId="7" borderId="0" xfId="46" applyFont="1" applyFill="1" applyAlignment="1">
      <alignment horizontal="center"/>
    </xf>
    <xf numFmtId="0" fontId="38" fillId="0" borderId="0" xfId="46" applyFont="1" applyAlignment="1">
      <alignment horizontal="center"/>
    </xf>
    <xf numFmtId="0" fontId="38" fillId="0" borderId="7" xfId="46" applyFont="1" applyBorder="1"/>
    <xf numFmtId="0" fontId="38" fillId="0" borderId="7" xfId="46" applyFont="1" applyBorder="1" applyAlignment="1">
      <alignment horizontal="right"/>
    </xf>
    <xf numFmtId="0" fontId="38" fillId="0" borderId="7" xfId="46" applyFont="1" applyBorder="1" applyAlignment="1">
      <alignment horizontal="center"/>
    </xf>
    <xf numFmtId="0" fontId="38" fillId="0" borderId="1" xfId="46" applyFont="1" applyBorder="1" applyAlignment="1">
      <alignment horizontal="center"/>
    </xf>
    <xf numFmtId="0" fontId="40" fillId="0" borderId="0" xfId="39" applyFont="1" applyFill="1" applyAlignment="1">
      <alignment horizontal="center" vertical="top"/>
    </xf>
    <xf numFmtId="0" fontId="38" fillId="7" borderId="0" xfId="46" applyFont="1" applyFill="1"/>
    <xf numFmtId="41" fontId="38" fillId="7" borderId="0" xfId="46" applyNumberFormat="1" applyFont="1" applyFill="1"/>
    <xf numFmtId="41" fontId="38" fillId="0" borderId="0" xfId="46" applyNumberFormat="1" applyFont="1"/>
    <xf numFmtId="0" fontId="40" fillId="7" borderId="0" xfId="35" applyFont="1" applyFill="1" applyAlignment="1">
      <alignment horizontal="center" vertical="top"/>
    </xf>
    <xf numFmtId="41" fontId="38" fillId="10" borderId="0" xfId="46" applyNumberFormat="1" applyFont="1" applyFill="1"/>
    <xf numFmtId="41" fontId="38" fillId="0" borderId="4" xfId="46" applyNumberFormat="1" applyFont="1" applyBorder="1"/>
    <xf numFmtId="0" fontId="38" fillId="0" borderId="1" xfId="46" applyFont="1" applyBorder="1"/>
    <xf numFmtId="41" fontId="38" fillId="0" borderId="1" xfId="46" applyNumberFormat="1" applyFont="1" applyBorder="1"/>
    <xf numFmtId="10" fontId="38" fillId="0" borderId="0" xfId="47" applyNumberFormat="1" applyFont="1" applyBorder="1" applyAlignment="1">
      <alignment horizontal="center"/>
    </xf>
    <xf numFmtId="41" fontId="38" fillId="0" borderId="0" xfId="46" applyNumberFormat="1" applyFont="1" applyAlignment="1">
      <alignment horizontal="center"/>
    </xf>
    <xf numFmtId="0" fontId="40" fillId="0" borderId="0" xfId="46" applyFont="1" applyAlignment="1">
      <alignment horizontal="center"/>
    </xf>
    <xf numFmtId="0" fontId="40" fillId="0" borderId="0" xfId="38" applyNumberFormat="1" applyFont="1" applyFill="1"/>
    <xf numFmtId="0" fontId="40" fillId="0" borderId="0" xfId="34" applyFont="1" applyFill="1" applyAlignment="1">
      <alignment vertical="center"/>
    </xf>
    <xf numFmtId="0" fontId="40" fillId="0" borderId="0" xfId="35" applyFont="1"/>
    <xf numFmtId="176" fontId="40" fillId="0" borderId="0" xfId="18" quotePrefix="1" applyFont="1"/>
    <xf numFmtId="0" fontId="40" fillId="0" borderId="0" xfId="35" applyFont="1" applyAlignment="1">
      <alignment horizontal="center"/>
    </xf>
    <xf numFmtId="176" fontId="40" fillId="7" borderId="0" xfId="18" quotePrefix="1" applyFont="1" applyFill="1"/>
    <xf numFmtId="0" fontId="38" fillId="0" borderId="0" xfId="35" applyFont="1"/>
    <xf numFmtId="0" fontId="43" fillId="0" borderId="0" xfId="0" applyFont="1"/>
    <xf numFmtId="0" fontId="40" fillId="0" borderId="0" xfId="39" applyFont="1" applyAlignment="1">
      <alignment horizontal="center"/>
    </xf>
    <xf numFmtId="0" fontId="38" fillId="0" borderId="0" xfId="39" applyFont="1" applyAlignment="1">
      <alignment horizontal="left"/>
    </xf>
    <xf numFmtId="0" fontId="38" fillId="7" borderId="0" xfId="40" applyNumberFormat="1" applyFont="1" applyFill="1"/>
    <xf numFmtId="0" fontId="38" fillId="0" borderId="0" xfId="39" applyFont="1"/>
    <xf numFmtId="171" fontId="38" fillId="7" borderId="0" xfId="40" applyNumberFormat="1" applyFont="1" applyFill="1"/>
    <xf numFmtId="0" fontId="44" fillId="0" borderId="0" xfId="0" applyFont="1"/>
    <xf numFmtId="0" fontId="38" fillId="0" borderId="0" xfId="39" applyFont="1" applyAlignment="1">
      <alignment vertical="top" wrapText="1"/>
    </xf>
    <xf numFmtId="0" fontId="38" fillId="0" borderId="0" xfId="41" applyFont="1"/>
    <xf numFmtId="0" fontId="40" fillId="0" borderId="0" xfId="39" applyFont="1" applyAlignment="1">
      <alignment horizontal="left"/>
    </xf>
    <xf numFmtId="171" fontId="38" fillId="0" borderId="1" xfId="42" applyNumberFormat="1" applyFont="1" applyBorder="1" applyAlignment="1">
      <alignment horizontal="center" vertical="center" wrapText="1"/>
    </xf>
    <xf numFmtId="171" fontId="38" fillId="7" borderId="0" xfId="43" applyNumberFormat="1" applyFont="1" applyFill="1"/>
    <xf numFmtId="0" fontId="40" fillId="0" borderId="0" xfId="39" applyFont="1" applyAlignment="1">
      <alignment horizontal="center" wrapText="1"/>
    </xf>
    <xf numFmtId="171" fontId="38" fillId="7" borderId="1" xfId="43" applyNumberFormat="1" applyFont="1" applyFill="1" applyBorder="1"/>
    <xf numFmtId="171" fontId="38" fillId="0" borderId="0" xfId="39" applyNumberFormat="1" applyFont="1"/>
    <xf numFmtId="171" fontId="38" fillId="0" borderId="4" xfId="39" applyNumberFormat="1" applyFont="1" applyBorder="1"/>
    <xf numFmtId="171" fontId="40" fillId="0" borderId="0" xfId="42" applyNumberFormat="1" applyFont="1" applyAlignment="1">
      <alignment vertical="center"/>
    </xf>
    <xf numFmtId="0" fontId="40" fillId="0" borderId="0" xfId="21" applyFont="1"/>
    <xf numFmtId="0" fontId="38" fillId="0" borderId="0" xfId="35" applyFont="1" applyFill="1"/>
    <xf numFmtId="0" fontId="40" fillId="0" borderId="0" xfId="28" applyFont="1" applyAlignment="1">
      <alignment horizontal="center"/>
    </xf>
    <xf numFmtId="0" fontId="40" fillId="0" borderId="0" xfId="21" applyFont="1" applyAlignment="1">
      <alignment horizontal="center"/>
    </xf>
    <xf numFmtId="178" fontId="40" fillId="0" borderId="0" xfId="38" applyFont="1" applyAlignment="1">
      <alignment horizontal="center"/>
    </xf>
    <xf numFmtId="0" fontId="38" fillId="0" borderId="1" xfId="21" applyFont="1" applyBorder="1" applyAlignment="1">
      <alignment horizontal="center"/>
    </xf>
    <xf numFmtId="0" fontId="38" fillId="0" borderId="1" xfId="43" applyFont="1" applyBorder="1" applyAlignment="1">
      <alignment horizontal="center" wrapText="1"/>
    </xf>
    <xf numFmtId="0" fontId="40" fillId="0" borderId="0" xfId="39" applyFont="1" applyAlignment="1">
      <alignment horizontal="center" vertical="center"/>
    </xf>
    <xf numFmtId="0" fontId="38" fillId="0" borderId="7" xfId="21" applyFont="1" applyBorder="1" applyAlignment="1">
      <alignment horizontal="center" vertical="center"/>
    </xf>
    <xf numFmtId="0" fontId="38" fillId="0" borderId="7" xfId="43" applyFont="1" applyBorder="1" applyAlignment="1">
      <alignment horizontal="center" vertical="center" wrapText="1"/>
    </xf>
    <xf numFmtId="0" fontId="38" fillId="0" borderId="0" xfId="28" applyFont="1" applyAlignment="1">
      <alignment vertical="center"/>
    </xf>
    <xf numFmtId="0" fontId="38" fillId="0" borderId="0" xfId="21" applyFont="1"/>
    <xf numFmtId="0" fontId="38" fillId="7" borderId="0" xfId="43" applyFont="1" applyFill="1" applyAlignment="1">
      <alignment horizontal="left"/>
    </xf>
    <xf numFmtId="171" fontId="38" fillId="7" borderId="0" xfId="43" applyNumberFormat="1" applyFont="1" applyFill="1" applyAlignment="1">
      <alignment horizontal="right"/>
    </xf>
    <xf numFmtId="171" fontId="38" fillId="7" borderId="0" xfId="44" applyNumberFormat="1" applyFont="1" applyFill="1" applyAlignment="1">
      <alignment horizontal="right"/>
    </xf>
    <xf numFmtId="0" fontId="38" fillId="0" borderId="0" xfId="43" applyFont="1" applyAlignment="1">
      <alignment horizontal="center"/>
    </xf>
    <xf numFmtId="0" fontId="38" fillId="0" borderId="0" xfId="43" applyFont="1" applyFill="1" applyAlignment="1">
      <alignment horizontal="center"/>
    </xf>
    <xf numFmtId="171" fontId="38" fillId="0" borderId="0" xfId="43" applyNumberFormat="1" applyFont="1" applyAlignment="1">
      <alignment horizontal="right"/>
    </xf>
    <xf numFmtId="171" fontId="38" fillId="0" borderId="0" xfId="43" applyNumberFormat="1" applyFont="1"/>
    <xf numFmtId="0" fontId="38" fillId="7" borderId="0" xfId="43" applyFont="1" applyFill="1" applyAlignment="1">
      <alignment horizontal="center"/>
    </xf>
    <xf numFmtId="171" fontId="38" fillId="0" borderId="1" xfId="43" applyNumberFormat="1" applyFont="1" applyBorder="1"/>
    <xf numFmtId="0" fontId="38" fillId="0" borderId="11" xfId="21" applyFont="1" applyBorder="1" applyAlignment="1">
      <alignment horizontal="left"/>
    </xf>
    <xf numFmtId="0" fontId="38" fillId="0" borderId="11" xfId="21" applyFont="1" applyBorder="1" applyAlignment="1">
      <alignment horizontal="right"/>
    </xf>
    <xf numFmtId="171" fontId="38" fillId="0" borderId="4" xfId="43" applyNumberFormat="1" applyFont="1" applyBorder="1"/>
    <xf numFmtId="0" fontId="38" fillId="0" borderId="11" xfId="43" applyFont="1" applyBorder="1"/>
    <xf numFmtId="171" fontId="38" fillId="0" borderId="4" xfId="45" applyNumberFormat="1" applyFont="1" applyBorder="1"/>
    <xf numFmtId="0" fontId="38" fillId="0" borderId="0" xfId="21" applyFont="1" applyAlignment="1">
      <alignment horizontal="right"/>
    </xf>
    <xf numFmtId="0" fontId="38" fillId="0" borderId="0" xfId="43" applyFont="1"/>
    <xf numFmtId="171" fontId="38" fillId="0" borderId="0" xfId="28" applyNumberFormat="1" applyFont="1"/>
    <xf numFmtId="0" fontId="40" fillId="0" borderId="0" xfId="28" applyFont="1"/>
    <xf numFmtId="0" fontId="40" fillId="0" borderId="0" xfId="35" applyFont="1" applyAlignment="1">
      <alignment horizontal="center" vertical="top"/>
    </xf>
    <xf numFmtId="0" fontId="38" fillId="0" borderId="0" xfId="35" applyFont="1" applyAlignment="1">
      <alignment wrapText="1"/>
    </xf>
    <xf numFmtId="0" fontId="38" fillId="0" borderId="0" xfId="35" applyFont="1" applyAlignment="1">
      <alignment horizontal="left" wrapText="1"/>
    </xf>
    <xf numFmtId="0" fontId="38" fillId="0" borderId="0" xfId="12" applyFont="1"/>
    <xf numFmtId="0" fontId="40" fillId="0" borderId="0" xfId="34" applyFont="1" applyAlignment="1">
      <alignment vertical="center" wrapText="1"/>
    </xf>
    <xf numFmtId="0" fontId="38" fillId="0" borderId="0" xfId="27" applyFont="1" applyFill="1"/>
    <xf numFmtId="0" fontId="40" fillId="0" borderId="0" xfId="12" applyFont="1" applyAlignment="1">
      <alignment vertical="top"/>
    </xf>
    <xf numFmtId="0" fontId="40" fillId="0" borderId="0" xfId="25" quotePrefix="1" applyFont="1" applyAlignment="1" applyProtection="1">
      <alignment horizontal="right"/>
      <protection locked="0"/>
    </xf>
    <xf numFmtId="0" fontId="40" fillId="0" borderId="0" xfId="35" applyFont="1" applyAlignment="1">
      <alignment horizontal="left" vertical="top"/>
    </xf>
    <xf numFmtId="0" fontId="38" fillId="0" borderId="0" xfId="35" applyFont="1" applyAlignment="1">
      <alignment horizontal="center"/>
    </xf>
    <xf numFmtId="171" fontId="38" fillId="0" borderId="0" xfId="35" applyNumberFormat="1" applyFont="1" applyAlignment="1">
      <alignment horizontal="center"/>
    </xf>
    <xf numFmtId="0" fontId="38" fillId="0" borderId="0" xfId="35" applyFont="1" applyAlignment="1">
      <alignment horizontal="left"/>
    </xf>
    <xf numFmtId="0" fontId="40" fillId="0" borderId="13" xfId="35" applyFont="1" applyBorder="1" applyAlignment="1">
      <alignment horizontal="center"/>
    </xf>
    <xf numFmtId="0" fontId="38" fillId="0" borderId="13" xfId="35" applyFont="1" applyBorder="1" applyAlignment="1">
      <alignment horizontal="center"/>
    </xf>
    <xf numFmtId="0" fontId="40" fillId="0" borderId="0" xfId="12" applyFont="1"/>
    <xf numFmtId="0" fontId="40" fillId="0" borderId="0" xfId="35" applyFont="1" applyAlignment="1">
      <alignment horizontal="left"/>
    </xf>
    <xf numFmtId="171" fontId="38" fillId="7" borderId="0" xfId="7" applyNumberFormat="1" applyFont="1" applyFill="1"/>
    <xf numFmtId="0" fontId="38" fillId="7" borderId="0" xfId="35" applyFont="1" applyFill="1" applyAlignment="1">
      <alignment horizontal="left"/>
    </xf>
    <xf numFmtId="0" fontId="38" fillId="7" borderId="0" xfId="35" applyFont="1" applyFill="1" applyAlignment="1">
      <alignment horizontal="center"/>
    </xf>
    <xf numFmtId="0" fontId="40" fillId="7" borderId="0" xfId="35" applyFont="1" applyFill="1"/>
    <xf numFmtId="171" fontId="38" fillId="0" borderId="4" xfId="35" applyNumberFormat="1" applyFont="1" applyBorder="1" applyAlignment="1">
      <alignment horizontal="center"/>
    </xf>
    <xf numFmtId="0" fontId="38" fillId="0" borderId="13" xfId="12" applyFont="1" applyBorder="1" applyAlignment="1">
      <alignment horizontal="left" wrapText="1"/>
    </xf>
    <xf numFmtId="171" fontId="38" fillId="0" borderId="0" xfId="7" applyNumberFormat="1" applyFont="1" applyBorder="1"/>
    <xf numFmtId="171" fontId="38" fillId="0" borderId="0" xfId="27" applyNumberFormat="1" applyFont="1"/>
    <xf numFmtId="0" fontId="40" fillId="0" borderId="0" xfId="34" applyFont="1" applyAlignment="1">
      <alignment horizontal="center"/>
    </xf>
    <xf numFmtId="171" fontId="40" fillId="0" borderId="0" xfId="7" applyNumberFormat="1" applyFont="1" applyBorder="1" applyAlignment="1">
      <alignment horizontal="center" wrapText="1"/>
    </xf>
    <xf numFmtId="171" fontId="40" fillId="0" borderId="0" xfId="7" applyNumberFormat="1" applyFont="1" applyBorder="1" applyAlignment="1">
      <alignment horizontal="center" vertical="top" wrapText="1"/>
    </xf>
    <xf numFmtId="0" fontId="40" fillId="0" borderId="0" xfId="35" applyFont="1" applyFill="1" applyAlignment="1">
      <alignment horizontal="center" vertical="top"/>
    </xf>
    <xf numFmtId="0" fontId="38" fillId="7" borderId="0" xfId="27" applyFont="1" applyFill="1" applyAlignment="1">
      <alignment vertical="center"/>
    </xf>
    <xf numFmtId="171" fontId="38" fillId="7" borderId="0" xfId="7" applyNumberFormat="1" applyFont="1" applyFill="1" applyAlignment="1">
      <alignment vertical="center"/>
    </xf>
    <xf numFmtId="167" fontId="38" fillId="7" borderId="0" xfId="7" applyNumberFormat="1" applyFont="1" applyFill="1" applyAlignment="1">
      <alignment vertical="center"/>
    </xf>
    <xf numFmtId="0" fontId="38" fillId="7" borderId="1" xfId="27" applyFont="1" applyFill="1" applyBorder="1" applyAlignment="1">
      <alignment vertical="center"/>
    </xf>
    <xf numFmtId="171" fontId="38" fillId="7" borderId="1" xfId="7" applyNumberFormat="1" applyFont="1" applyFill="1" applyBorder="1" applyAlignment="1">
      <alignment vertical="center"/>
    </xf>
    <xf numFmtId="0" fontId="38" fillId="0" borderId="0" xfId="27" applyFont="1" applyFill="1" applyAlignment="1">
      <alignment horizontal="right"/>
    </xf>
    <xf numFmtId="171" fontId="38" fillId="0" borderId="4" xfId="7" applyNumberFormat="1" applyFont="1" applyBorder="1"/>
    <xf numFmtId="171" fontId="38" fillId="0" borderId="0" xfId="7" applyNumberFormat="1" applyFont="1" applyFill="1" applyBorder="1"/>
    <xf numFmtId="171" fontId="38" fillId="0" borderId="0" xfId="7" applyNumberFormat="1" applyFont="1" applyBorder="1" applyAlignment="1">
      <alignment horizontal="center" wrapText="1"/>
    </xf>
    <xf numFmtId="0" fontId="38" fillId="7" borderId="0" xfId="12" applyFont="1" applyFill="1" applyAlignment="1">
      <alignment vertical="top"/>
    </xf>
    <xf numFmtId="0" fontId="38" fillId="0" borderId="13" xfId="35" applyFont="1" applyBorder="1"/>
    <xf numFmtId="0" fontId="40" fillId="0" borderId="0" xfId="34" applyFont="1"/>
    <xf numFmtId="0" fontId="40" fillId="0" borderId="1" xfId="27" applyFont="1" applyBorder="1"/>
    <xf numFmtId="0" fontId="40" fillId="0" borderId="1" xfId="27" applyFont="1" applyBorder="1" applyAlignment="1">
      <alignment horizontal="center"/>
    </xf>
    <xf numFmtId="0" fontId="40" fillId="0" borderId="1" xfId="27" applyFont="1" applyBorder="1" applyAlignment="1">
      <alignment horizontal="center" wrapText="1"/>
    </xf>
    <xf numFmtId="0" fontId="40" fillId="0" borderId="1" xfId="27" applyFont="1" applyBorder="1" applyAlignment="1"/>
    <xf numFmtId="171" fontId="38" fillId="8" borderId="0" xfId="7" applyNumberFormat="1" applyFont="1" applyFill="1" applyAlignment="1">
      <alignment vertical="center"/>
    </xf>
    <xf numFmtId="171" fontId="38" fillId="7" borderId="11" xfId="7" applyNumberFormat="1" applyFont="1" applyFill="1" applyBorder="1" applyAlignment="1">
      <alignment vertical="center"/>
    </xf>
    <xf numFmtId="171" fontId="38" fillId="7" borderId="0" xfId="7" applyNumberFormat="1" applyFont="1" applyFill="1" applyBorder="1" applyAlignment="1">
      <alignment vertical="center"/>
    </xf>
    <xf numFmtId="171" fontId="38" fillId="7" borderId="0" xfId="7" applyNumberFormat="1" applyFont="1" applyFill="1" applyBorder="1" applyAlignment="1">
      <alignment horizontal="left" vertical="center"/>
    </xf>
    <xf numFmtId="0" fontId="38" fillId="7" borderId="1" xfId="27" applyFont="1" applyFill="1" applyBorder="1"/>
    <xf numFmtId="171" fontId="38" fillId="7" borderId="1" xfId="7" applyNumberFormat="1" applyFont="1" applyFill="1" applyBorder="1"/>
    <xf numFmtId="0" fontId="38" fillId="0" borderId="11" xfId="27" applyFont="1" applyFill="1" applyBorder="1" applyAlignment="1">
      <alignment horizontal="left"/>
    </xf>
    <xf numFmtId="171" fontId="38" fillId="0" borderId="4" xfId="7" applyNumberFormat="1" applyFont="1" applyFill="1" applyBorder="1"/>
    <xf numFmtId="0" fontId="38" fillId="0" borderId="0" xfId="27" applyFont="1" applyAlignment="1">
      <alignment horizontal="left"/>
    </xf>
    <xf numFmtId="171" fontId="38" fillId="0" borderId="0" xfId="7" applyNumberFormat="1" applyFont="1" applyFill="1" applyBorder="1" applyAlignment="1">
      <alignment horizontal="center"/>
    </xf>
    <xf numFmtId="0" fontId="38" fillId="0" borderId="11" xfId="27" applyFont="1" applyFill="1" applyBorder="1" applyAlignment="1">
      <alignment horizontal="right"/>
    </xf>
    <xf numFmtId="0" fontId="38" fillId="0" borderId="11" xfId="27" applyFont="1" applyFill="1" applyBorder="1"/>
    <xf numFmtId="0" fontId="38" fillId="0" borderId="0" xfId="12" applyFont="1" applyAlignment="1">
      <alignment horizontal="left" wrapText="1"/>
    </xf>
    <xf numFmtId="0" fontId="38" fillId="0" borderId="0" xfId="35" applyFont="1" applyAlignment="1">
      <alignment horizontal="left" vertical="top" wrapText="1"/>
    </xf>
    <xf numFmtId="0" fontId="40" fillId="0" borderId="1" xfId="12" applyFont="1" applyBorder="1" applyAlignment="1">
      <alignment horizontal="center" wrapText="1"/>
    </xf>
    <xf numFmtId="171" fontId="38" fillId="8" borderId="0" xfId="7" applyNumberFormat="1" applyFont="1" applyFill="1"/>
    <xf numFmtId="0" fontId="38" fillId="0" borderId="11" xfId="27" applyFont="1" applyBorder="1"/>
    <xf numFmtId="171" fontId="38" fillId="0" borderId="7" xfId="7" applyNumberFormat="1" applyFont="1" applyFill="1" applyBorder="1"/>
    <xf numFmtId="171" fontId="38" fillId="0" borderId="0" xfId="7" applyNumberFormat="1" applyFont="1" applyBorder="1" applyAlignment="1">
      <alignment horizontal="right"/>
    </xf>
    <xf numFmtId="171" fontId="38" fillId="0" borderId="0" xfId="36" applyNumberFormat="1" applyFont="1"/>
    <xf numFmtId="10" fontId="38" fillId="0" borderId="0" xfId="9" applyNumberFormat="1" applyFont="1"/>
    <xf numFmtId="171" fontId="38" fillId="0" borderId="0" xfId="36" applyNumberFormat="1" applyFont="1" applyAlignment="1">
      <alignment horizontal="center"/>
    </xf>
    <xf numFmtId="0" fontId="38" fillId="0" borderId="0" xfId="12" quotePrefix="1" applyFont="1" applyAlignment="1">
      <alignment horizontal="center"/>
    </xf>
    <xf numFmtId="171" fontId="38" fillId="0" borderId="0" xfId="36" quotePrefix="1" applyNumberFormat="1" applyFont="1" applyAlignment="1">
      <alignment horizontal="center"/>
    </xf>
    <xf numFmtId="0" fontId="38" fillId="7" borderId="0" xfId="12" applyFont="1" applyFill="1"/>
    <xf numFmtId="177" fontId="38" fillId="7" borderId="0" xfId="7" applyNumberFormat="1" applyFont="1" applyFill="1" applyAlignment="1">
      <alignment horizontal="center" vertical="center"/>
    </xf>
    <xf numFmtId="10" fontId="38" fillId="7" borderId="0" xfId="9" applyNumberFormat="1" applyFont="1" applyFill="1" applyAlignment="1">
      <alignment horizontal="right" vertical="center"/>
    </xf>
    <xf numFmtId="0" fontId="38" fillId="0" borderId="0" xfId="35" applyFont="1" applyAlignment="1">
      <alignment horizontal="right"/>
    </xf>
    <xf numFmtId="0" fontId="38" fillId="7" borderId="0" xfId="35" applyFont="1" applyFill="1"/>
    <xf numFmtId="0" fontId="40" fillId="0" borderId="0" xfId="35" applyFont="1" applyFill="1" applyAlignment="1">
      <alignment horizontal="center"/>
    </xf>
    <xf numFmtId="0" fontId="40" fillId="0" borderId="1" xfId="35" applyFont="1" applyBorder="1" applyAlignment="1">
      <alignment horizontal="center" wrapText="1"/>
    </xf>
    <xf numFmtId="0" fontId="40" fillId="0" borderId="1" xfId="35" applyFont="1" applyBorder="1"/>
    <xf numFmtId="171" fontId="38" fillId="7" borderId="0" xfId="35" applyNumberFormat="1" applyFont="1" applyFill="1" applyAlignment="1">
      <alignment horizontal="center"/>
    </xf>
    <xf numFmtId="41" fontId="38" fillId="7" borderId="0" xfId="35" applyNumberFormat="1" applyFont="1" applyFill="1" applyAlignment="1">
      <alignment horizontal="center" wrapText="1"/>
    </xf>
    <xf numFmtId="0" fontId="38" fillId="0" borderId="13" xfId="12" applyFont="1" applyBorder="1"/>
    <xf numFmtId="0" fontId="20" fillId="4" borderId="0" xfId="2" applyNumberFormat="1" applyFont="1" applyFill="1" applyBorder="1" applyAlignment="1">
      <alignment horizontal="center" vertical="top"/>
    </xf>
    <xf numFmtId="3" fontId="20" fillId="9" borderId="0" xfId="0" applyNumberFormat="1" applyFont="1" applyFill="1" applyBorder="1" applyAlignment="1">
      <alignment vertical="top"/>
    </xf>
    <xf numFmtId="10" fontId="21" fillId="8" borderId="0" xfId="3" applyNumberFormat="1" applyFont="1" applyFill="1" applyBorder="1" applyAlignment="1">
      <alignment horizontal="center" vertical="top"/>
    </xf>
    <xf numFmtId="10" fontId="20" fillId="2" borderId="13" xfId="0" applyNumberFormat="1" applyFont="1" applyFill="1" applyBorder="1" applyAlignment="1">
      <alignment horizontal="right" vertical="top" indent="1"/>
    </xf>
    <xf numFmtId="171" fontId="20" fillId="4" borderId="15" xfId="2" applyNumberFormat="1" applyFont="1" applyFill="1" applyBorder="1" applyAlignment="1">
      <alignment horizontal="center" vertical="top"/>
    </xf>
    <xf numFmtId="175" fontId="20" fillId="2" borderId="16" xfId="0" applyNumberFormat="1" applyFont="1" applyFill="1" applyBorder="1" applyAlignment="1">
      <alignment horizontal="center" vertical="top"/>
    </xf>
    <xf numFmtId="175" fontId="20" fillId="5" borderId="0" xfId="2" applyNumberFormat="1" applyFont="1" applyFill="1" applyBorder="1" applyAlignment="1">
      <alignment horizontal="right" vertical="top"/>
    </xf>
    <xf numFmtId="175" fontId="0" fillId="2" borderId="0" xfId="0" applyNumberFormat="1" applyFill="1" applyBorder="1" applyAlignment="1">
      <alignment horizontal="left" vertical="top"/>
    </xf>
    <xf numFmtId="172" fontId="38" fillId="7" borderId="0" xfId="1" applyNumberFormat="1" applyFont="1" applyFill="1" applyAlignment="1">
      <alignment horizontal="center"/>
    </xf>
    <xf numFmtId="0" fontId="15" fillId="8" borderId="0" xfId="5" applyFont="1" applyFill="1" applyBorder="1" applyAlignment="1">
      <alignment horizontal="left" vertical="center"/>
    </xf>
    <xf numFmtId="0" fontId="15" fillId="8" borderId="0" xfId="5" applyFont="1" applyFill="1"/>
    <xf numFmtId="0" fontId="45" fillId="8" borderId="0" xfId="0" applyFont="1" applyFill="1" applyAlignment="1">
      <alignment horizontal="left" vertical="center"/>
    </xf>
    <xf numFmtId="0" fontId="46" fillId="8" borderId="0" xfId="15" applyFont="1" applyFill="1"/>
    <xf numFmtId="0" fontId="43" fillId="8" borderId="0" xfId="15" applyFont="1" applyFill="1"/>
    <xf numFmtId="0" fontId="13" fillId="8" borderId="0" xfId="0" applyFont="1" applyFill="1"/>
    <xf numFmtId="0" fontId="46" fillId="8" borderId="0" xfId="16" applyFont="1" applyFill="1" applyAlignment="1">
      <alignment horizontal="right"/>
    </xf>
    <xf numFmtId="0" fontId="13" fillId="0" borderId="0" xfId="5" applyFont="1"/>
    <xf numFmtId="0" fontId="46" fillId="8" borderId="0" xfId="52" applyFont="1" applyFill="1"/>
    <xf numFmtId="176" fontId="46" fillId="8" borderId="0" xfId="18" quotePrefix="1" applyFont="1" applyFill="1"/>
    <xf numFmtId="176" fontId="46" fillId="8" borderId="0" xfId="18" quotePrefix="1" applyFont="1" applyFill="1" applyAlignment="1">
      <alignment horizontal="center"/>
    </xf>
    <xf numFmtId="0" fontId="46" fillId="0" borderId="0" xfId="52" applyFont="1"/>
    <xf numFmtId="0" fontId="46" fillId="8" borderId="0" xfId="52" applyFont="1" applyFill="1" applyAlignment="1">
      <alignment horizontal="center"/>
    </xf>
    <xf numFmtId="0" fontId="47" fillId="8" borderId="0" xfId="52" applyFont="1" applyFill="1" applyAlignment="1">
      <alignment horizontal="center"/>
    </xf>
    <xf numFmtId="0" fontId="47" fillId="8" borderId="0" xfId="52" applyFont="1" applyFill="1" applyAlignment="1">
      <alignment horizontal="left"/>
    </xf>
    <xf numFmtId="0" fontId="10" fillId="8" borderId="0" xfId="1" applyNumberFormat="1" applyFont="1" applyFill="1" applyBorder="1" applyAlignment="1">
      <alignment horizontal="right" vertical="top"/>
    </xf>
    <xf numFmtId="0" fontId="47" fillId="8" borderId="0" xfId="52" applyFont="1" applyFill="1"/>
    <xf numFmtId="171" fontId="10" fillId="8" borderId="0" xfId="2" applyNumberFormat="1" applyFont="1" applyFill="1" applyBorder="1" applyAlignment="1">
      <alignment horizontal="center" vertical="top"/>
    </xf>
    <xf numFmtId="0" fontId="47" fillId="0" borderId="0" xfId="52" applyFont="1"/>
    <xf numFmtId="0" fontId="45" fillId="8" borderId="0" xfId="52" applyFont="1" applyFill="1"/>
    <xf numFmtId="0" fontId="47" fillId="8" borderId="0" xfId="53" applyFont="1" applyFill="1"/>
    <xf numFmtId="0" fontId="47" fillId="8" borderId="0" xfId="52" applyFont="1" applyFill="1" applyAlignment="1">
      <alignment horizontal="left" wrapText="1"/>
    </xf>
    <xf numFmtId="171" fontId="47" fillId="7" borderId="0" xfId="55" applyNumberFormat="1" applyFont="1" applyFill="1"/>
    <xf numFmtId="171" fontId="47" fillId="7" borderId="1" xfId="55" applyNumberFormat="1" applyFont="1" applyFill="1" applyBorder="1"/>
    <xf numFmtId="43" fontId="47" fillId="8" borderId="4" xfId="52" applyNumberFormat="1" applyFont="1" applyFill="1" applyBorder="1"/>
    <xf numFmtId="0" fontId="45" fillId="8" borderId="0" xfId="52" applyFont="1" applyFill="1" applyAlignment="1">
      <alignment horizontal="left"/>
    </xf>
    <xf numFmtId="0" fontId="45" fillId="8" borderId="0" xfId="52" applyFont="1" applyFill="1" applyAlignment="1">
      <alignment horizontal="center" wrapText="1"/>
    </xf>
    <xf numFmtId="171" fontId="45" fillId="8" borderId="0" xfId="52" applyNumberFormat="1" applyFont="1" applyFill="1" applyAlignment="1">
      <alignment horizontal="center" wrapText="1"/>
    </xf>
    <xf numFmtId="171" fontId="47" fillId="8" borderId="0" xfId="52" applyNumberFormat="1" applyFont="1" applyFill="1"/>
    <xf numFmtId="171" fontId="47" fillId="8" borderId="4" xfId="52" applyNumberFormat="1" applyFont="1" applyFill="1" applyBorder="1"/>
    <xf numFmtId="171" fontId="45" fillId="8" borderId="0" xfId="54" applyNumberFormat="1" applyFont="1" applyFill="1" applyBorder="1" applyAlignment="1">
      <alignment vertical="center"/>
    </xf>
    <xf numFmtId="0" fontId="43" fillId="0" borderId="0" xfId="28" applyFont="1"/>
    <xf numFmtId="0" fontId="46" fillId="8" borderId="0" xfId="21" applyFont="1" applyFill="1"/>
    <xf numFmtId="0" fontId="46" fillId="8" borderId="0" xfId="15" applyFont="1" applyFill="1" applyAlignment="1">
      <alignment horizontal="center"/>
    </xf>
    <xf numFmtId="0" fontId="46" fillId="8" borderId="0" xfId="21" applyFont="1" applyFill="1" applyAlignment="1">
      <alignment horizontal="center"/>
    </xf>
    <xf numFmtId="0" fontId="45" fillId="8" borderId="0" xfId="0" applyFont="1" applyFill="1" applyAlignment="1">
      <alignment horizontal="center"/>
    </xf>
    <xf numFmtId="0" fontId="43" fillId="8" borderId="1" xfId="21" applyFont="1" applyFill="1" applyBorder="1" applyAlignment="1">
      <alignment horizontal="center"/>
    </xf>
    <xf numFmtId="0" fontId="47" fillId="8" borderId="1" xfId="55" applyFont="1" applyFill="1" applyBorder="1" applyAlignment="1">
      <alignment horizontal="center" wrapText="1"/>
    </xf>
    <xf numFmtId="0" fontId="43" fillId="8" borderId="0" xfId="21" applyFont="1" applyFill="1"/>
    <xf numFmtId="0" fontId="47" fillId="8" borderId="0" xfId="55" applyFont="1" applyFill="1" applyAlignment="1">
      <alignment horizontal="left"/>
    </xf>
    <xf numFmtId="171" fontId="47" fillId="7" borderId="0" xfId="55" applyNumberFormat="1" applyFont="1" applyFill="1" applyAlignment="1">
      <alignment horizontal="right"/>
    </xf>
    <xf numFmtId="171" fontId="47" fillId="8" borderId="0" xfId="56" applyNumberFormat="1" applyFont="1" applyFill="1" applyAlignment="1">
      <alignment horizontal="right"/>
    </xf>
    <xf numFmtId="0" fontId="47" fillId="8" borderId="0" xfId="55" applyFont="1" applyFill="1" applyAlignment="1">
      <alignment horizontal="center"/>
    </xf>
    <xf numFmtId="0" fontId="47" fillId="0" borderId="0" xfId="0" applyFont="1" applyAlignment="1">
      <alignment horizontal="center"/>
    </xf>
    <xf numFmtId="171" fontId="47" fillId="8" borderId="0" xfId="55" applyNumberFormat="1" applyFont="1" applyFill="1"/>
    <xf numFmtId="171" fontId="47" fillId="8" borderId="1" xfId="55" applyNumberFormat="1" applyFont="1" applyFill="1" applyBorder="1"/>
    <xf numFmtId="0" fontId="43" fillId="8" borderId="11" xfId="21" applyFont="1" applyFill="1" applyBorder="1" applyAlignment="1">
      <alignment horizontal="right"/>
    </xf>
    <xf numFmtId="171" fontId="47" fillId="8" borderId="4" xfId="55" applyNumberFormat="1" applyFont="1" applyFill="1" applyBorder="1"/>
    <xf numFmtId="0" fontId="47" fillId="8" borderId="11" xfId="55" applyFont="1" applyFill="1" applyBorder="1"/>
    <xf numFmtId="0" fontId="43" fillId="8" borderId="0" xfId="28" applyFont="1" applyFill="1"/>
    <xf numFmtId="171" fontId="47" fillId="8" borderId="0" xfId="54" applyNumberFormat="1" applyFont="1" applyFill="1" applyBorder="1" applyAlignment="1">
      <alignment horizontal="center" vertical="center" wrapText="1"/>
    </xf>
    <xf numFmtId="171" fontId="47" fillId="8" borderId="1" xfId="54" applyNumberFormat="1" applyFont="1" applyFill="1" applyBorder="1" applyAlignment="1">
      <alignment horizontal="center" vertical="center"/>
    </xf>
    <xf numFmtId="171" fontId="47" fillId="7" borderId="0" xfId="52" applyNumberFormat="1" applyFont="1" applyFill="1"/>
    <xf numFmtId="171" fontId="47" fillId="7" borderId="1" xfId="52" applyNumberFormat="1" applyFont="1" applyFill="1" applyBorder="1"/>
    <xf numFmtId="0" fontId="47" fillId="8" borderId="0" xfId="52" applyFont="1" applyFill="1" applyAlignment="1">
      <alignment horizontal="center" vertical="center"/>
    </xf>
    <xf numFmtId="0" fontId="43" fillId="8" borderId="0" xfId="28" applyFont="1" applyFill="1" applyAlignment="1">
      <alignment vertical="center"/>
    </xf>
    <xf numFmtId="0" fontId="45" fillId="8" borderId="0" xfId="52" applyFont="1" applyFill="1" applyAlignment="1">
      <alignment vertical="center"/>
    </xf>
    <xf numFmtId="0" fontId="47" fillId="8" borderId="0" xfId="52" applyFont="1" applyFill="1" applyAlignment="1">
      <alignment vertical="center"/>
    </xf>
    <xf numFmtId="0" fontId="47" fillId="8" borderId="0" xfId="53" applyFont="1" applyFill="1" applyAlignment="1">
      <alignment vertical="center"/>
    </xf>
    <xf numFmtId="0" fontId="45" fillId="8" borderId="0" xfId="5" applyFont="1" applyFill="1" applyAlignment="1">
      <alignment horizontal="left" vertical="center"/>
    </xf>
    <xf numFmtId="0" fontId="13" fillId="8" borderId="0" xfId="5" applyFont="1" applyFill="1"/>
    <xf numFmtId="0" fontId="43" fillId="8" borderId="0" xfId="5" applyFont="1" applyFill="1"/>
    <xf numFmtId="0" fontId="46" fillId="8" borderId="0" xfId="5" applyFont="1" applyFill="1"/>
    <xf numFmtId="0" fontId="43" fillId="8" borderId="0" xfId="12" applyFont="1" applyFill="1"/>
    <xf numFmtId="171" fontId="43" fillId="8" borderId="11" xfId="5" applyNumberFormat="1" applyFont="1" applyFill="1" applyBorder="1"/>
    <xf numFmtId="171" fontId="46" fillId="8" borderId="0" xfId="5" applyNumberFormat="1" applyFont="1" applyFill="1"/>
    <xf numFmtId="10" fontId="47" fillId="7" borderId="0" xfId="3" applyNumberFormat="1" applyFont="1" applyFill="1"/>
    <xf numFmtId="171" fontId="46" fillId="8" borderId="4" xfId="5" applyNumberFormat="1" applyFont="1" applyFill="1" applyBorder="1"/>
    <xf numFmtId="0" fontId="13" fillId="8" borderId="0" xfId="5" applyFont="1" applyFill="1" applyAlignment="1">
      <alignment horizontal="left" vertical="top"/>
    </xf>
    <xf numFmtId="0" fontId="13" fillId="8" borderId="0" xfId="5" applyFont="1" applyFill="1" applyAlignment="1">
      <alignment horizontal="center" vertical="top"/>
    </xf>
    <xf numFmtId="0" fontId="13" fillId="8" borderId="0" xfId="5" quotePrefix="1" applyFont="1" applyFill="1" applyAlignment="1">
      <alignment horizontal="left" vertical="top" wrapText="1"/>
    </xf>
    <xf numFmtId="0" fontId="13" fillId="8" borderId="0" xfId="5" applyFont="1" applyFill="1" applyAlignment="1">
      <alignment horizontal="left" vertical="top" wrapText="1"/>
    </xf>
    <xf numFmtId="0" fontId="48" fillId="8" borderId="0" xfId="5" applyFont="1" applyFill="1" applyAlignment="1">
      <alignment horizontal="left" vertical="top" wrapText="1"/>
    </xf>
    <xf numFmtId="0" fontId="48" fillId="8" borderId="0" xfId="5" applyFont="1" applyFill="1" applyAlignment="1">
      <alignment horizontal="center" vertical="top" wrapText="1"/>
    </xf>
    <xf numFmtId="0" fontId="48" fillId="8" borderId="0" xfId="5" applyFont="1" applyFill="1" applyAlignment="1">
      <alignment horizontal="center" vertical="top"/>
    </xf>
    <xf numFmtId="0" fontId="48" fillId="8" borderId="1" xfId="5" applyFont="1" applyFill="1" applyBorder="1" applyAlignment="1">
      <alignment horizontal="center" vertical="top"/>
    </xf>
    <xf numFmtId="0" fontId="48" fillId="8" borderId="1" xfId="5" applyFont="1" applyFill="1" applyBorder="1" applyAlignment="1">
      <alignment horizontal="left" vertical="top"/>
    </xf>
    <xf numFmtId="0" fontId="48" fillId="8" borderId="0" xfId="5" applyFont="1" applyFill="1" applyAlignment="1">
      <alignment horizontal="left" vertical="top"/>
    </xf>
    <xf numFmtId="0" fontId="13" fillId="8" borderId="0" xfId="5" applyFont="1" applyFill="1" applyAlignment="1">
      <alignment horizontal="center" vertical="center"/>
    </xf>
    <xf numFmtId="0" fontId="13" fillId="8" borderId="0" xfId="5" applyFont="1" applyFill="1" applyAlignment="1">
      <alignment horizontal="left" vertical="center"/>
    </xf>
    <xf numFmtId="10" fontId="13" fillId="7" borderId="0" xfId="9" applyNumberFormat="1" applyFont="1" applyFill="1" applyAlignment="1">
      <alignment horizontal="right" vertical="center"/>
    </xf>
    <xf numFmtId="10" fontId="13" fillId="7" borderId="1" xfId="9" applyNumberFormat="1" applyFont="1" applyFill="1" applyBorder="1" applyAlignment="1">
      <alignment horizontal="right" vertical="center"/>
    </xf>
    <xf numFmtId="10" fontId="13" fillId="8" borderId="0" xfId="9" applyNumberFormat="1" applyFont="1" applyFill="1" applyAlignment="1">
      <alignment horizontal="right" vertical="center"/>
    </xf>
    <xf numFmtId="10" fontId="13" fillId="8" borderId="0" xfId="5" applyNumberFormat="1" applyFont="1" applyFill="1" applyAlignment="1">
      <alignment horizontal="right" vertical="center"/>
    </xf>
    <xf numFmtId="0" fontId="14" fillId="8" borderId="0" xfId="4" applyFont="1" applyFill="1" applyAlignment="1">
      <alignment horizontal="left" vertical="center"/>
    </xf>
    <xf numFmtId="175" fontId="20" fillId="2" borderId="14" xfId="2" applyNumberFormat="1" applyFont="1" applyFill="1" applyBorder="1" applyAlignment="1">
      <alignment horizontal="center" vertical="top"/>
    </xf>
    <xf numFmtId="175" fontId="20" fillId="2" borderId="15" xfId="2" applyNumberFormat="1" applyFont="1" applyFill="1" applyBorder="1" applyAlignment="1">
      <alignment horizontal="center" vertical="top"/>
    </xf>
    <xf numFmtId="175" fontId="20" fillId="2" borderId="16" xfId="2" applyNumberFormat="1" applyFont="1" applyFill="1" applyBorder="1" applyAlignment="1">
      <alignment horizontal="center" vertical="top"/>
    </xf>
    <xf numFmtId="175" fontId="20" fillId="2" borderId="0" xfId="2" applyNumberFormat="1" applyFont="1" applyFill="1" applyBorder="1" applyAlignment="1">
      <alignment horizontal="center"/>
    </xf>
    <xf numFmtId="49" fontId="20" fillId="8" borderId="14" xfId="0" applyNumberFormat="1" applyFont="1" applyFill="1" applyBorder="1" applyAlignment="1">
      <alignment horizontal="center" vertical="top"/>
    </xf>
    <xf numFmtId="43" fontId="20" fillId="8" borderId="15" xfId="2" applyNumberFormat="1" applyFont="1" applyFill="1" applyBorder="1" applyAlignment="1">
      <alignment horizontal="center" vertical="top"/>
    </xf>
    <xf numFmtId="171" fontId="20" fillId="8" borderId="14" xfId="2" applyNumberFormat="1" applyFont="1" applyFill="1" applyBorder="1" applyAlignment="1">
      <alignment horizontal="center" vertical="top"/>
    </xf>
    <xf numFmtId="171" fontId="20" fillId="8" borderId="15" xfId="2" applyNumberFormat="1" applyFont="1" applyFill="1" applyBorder="1" applyAlignment="1">
      <alignment horizontal="center" vertical="top"/>
    </xf>
    <xf numFmtId="168" fontId="20" fillId="8" borderId="15" xfId="2" applyNumberFormat="1" applyFont="1" applyFill="1" applyBorder="1" applyAlignment="1">
      <alignment horizontal="right" vertical="top" indent="1"/>
    </xf>
    <xf numFmtId="168" fontId="20" fillId="8" borderId="16" xfId="3" applyNumberFormat="1" applyFont="1" applyFill="1" applyBorder="1" applyAlignment="1">
      <alignment horizontal="right" vertical="top" indent="1"/>
    </xf>
    <xf numFmtId="43" fontId="20" fillId="8" borderId="4" xfId="2" applyNumberFormat="1" applyFont="1" applyFill="1" applyBorder="1" applyAlignment="1">
      <alignment horizontal="center" vertical="top"/>
    </xf>
    <xf numFmtId="10" fontId="20" fillId="8" borderId="0" xfId="3" applyNumberFormat="1" applyFont="1" applyFill="1" applyBorder="1" applyAlignment="1">
      <alignment horizontal="right" vertical="top" indent="1"/>
    </xf>
    <xf numFmtId="10" fontId="20" fillId="8" borderId="1" xfId="3" applyNumberFormat="1" applyFont="1" applyFill="1" applyBorder="1" applyAlignment="1">
      <alignment horizontal="right" vertical="top" indent="1"/>
    </xf>
    <xf numFmtId="173" fontId="20" fillId="8" borderId="0" xfId="3" applyNumberFormat="1" applyFont="1" applyFill="1" applyBorder="1" applyAlignment="1">
      <alignment horizontal="right" vertical="top" indent="1"/>
    </xf>
    <xf numFmtId="171" fontId="20" fillId="8" borderId="11" xfId="2" applyNumberFormat="1" applyFont="1" applyFill="1" applyBorder="1" applyAlignment="1">
      <alignment horizontal="left" vertical="top"/>
    </xf>
    <xf numFmtId="0" fontId="20" fillId="8" borderId="2" xfId="0" applyFont="1" applyFill="1" applyBorder="1" applyAlignment="1">
      <alignment horizontal="center" vertical="top"/>
    </xf>
    <xf numFmtId="0" fontId="11" fillId="8" borderId="0" xfId="0" applyFont="1" applyFill="1" applyBorder="1" applyAlignment="1">
      <alignment horizontal="right" vertical="top"/>
    </xf>
    <xf numFmtId="0" fontId="20" fillId="8" borderId="0" xfId="0" applyFont="1" applyFill="1" applyBorder="1" applyAlignment="1">
      <alignment horizontal="right" vertical="top"/>
    </xf>
    <xf numFmtId="175" fontId="20" fillId="8" borderId="0" xfId="0" quotePrefix="1" applyNumberFormat="1" applyFont="1" applyFill="1" applyBorder="1" applyAlignment="1">
      <alignment horizontal="center" vertical="top"/>
    </xf>
    <xf numFmtId="171" fontId="20" fillId="8" borderId="0" xfId="2" applyNumberFormat="1" applyFont="1" applyFill="1" applyBorder="1" applyAlignment="1">
      <alignment horizontal="left" vertical="top"/>
    </xf>
    <xf numFmtId="0" fontId="20" fillId="2" borderId="0" xfId="0" applyFont="1" applyFill="1" applyBorder="1" applyAlignment="1">
      <alignment vertical="top" wrapText="1"/>
    </xf>
    <xf numFmtId="0" fontId="20" fillId="2" borderId="0" xfId="0" applyFont="1" applyFill="1" applyBorder="1" applyAlignment="1">
      <alignment horizontal="left" vertical="top"/>
    </xf>
    <xf numFmtId="10" fontId="20" fillId="8" borderId="0" xfId="3" applyNumberFormat="1" applyFont="1" applyFill="1" applyBorder="1" applyAlignment="1">
      <alignment vertical="top"/>
    </xf>
    <xf numFmtId="0" fontId="20" fillId="9" borderId="0" xfId="0" applyFont="1" applyFill="1" applyBorder="1" applyAlignment="1">
      <alignment horizontal="left" vertical="top"/>
    </xf>
    <xf numFmtId="0" fontId="30" fillId="9" borderId="0" xfId="0" applyFont="1" applyFill="1" applyBorder="1" applyAlignment="1">
      <alignment horizontal="center" vertical="top"/>
    </xf>
    <xf numFmtId="0" fontId="21" fillId="9" borderId="0" xfId="0" applyFont="1" applyFill="1" applyBorder="1" applyAlignment="1">
      <alignment horizontal="left" vertical="top"/>
    </xf>
    <xf numFmtId="164" fontId="20" fillId="9" borderId="0" xfId="0" applyNumberFormat="1" applyFont="1" applyFill="1" applyBorder="1" applyAlignment="1">
      <alignment horizontal="right" vertical="top"/>
    </xf>
    <xf numFmtId="0" fontId="20" fillId="9" borderId="0" xfId="0" applyFont="1" applyFill="1" applyBorder="1" applyAlignment="1">
      <alignment horizontal="center" vertical="top"/>
    </xf>
    <xf numFmtId="0" fontId="20" fillId="9" borderId="0" xfId="0" applyFont="1" applyFill="1" applyBorder="1" applyAlignment="1">
      <alignment horizontal="right" vertical="top"/>
    </xf>
    <xf numFmtId="14" fontId="21" fillId="9" borderId="0" xfId="0" applyNumberFormat="1" applyFont="1" applyFill="1" applyBorder="1" applyAlignment="1">
      <alignment horizontal="right" vertical="top"/>
    </xf>
    <xf numFmtId="164" fontId="20" fillId="9" borderId="0" xfId="0" applyNumberFormat="1" applyFont="1" applyFill="1" applyBorder="1" applyAlignment="1">
      <alignment vertical="top"/>
    </xf>
    <xf numFmtId="14" fontId="20" fillId="9" borderId="0" xfId="0" applyNumberFormat="1" applyFont="1" applyFill="1" applyBorder="1" applyAlignment="1">
      <alignment horizontal="right" vertical="top"/>
    </xf>
    <xf numFmtId="0" fontId="20" fillId="9" borderId="0" xfId="0" applyFont="1" applyFill="1" applyBorder="1" applyAlignment="1">
      <alignment vertical="center"/>
    </xf>
    <xf numFmtId="0" fontId="23" fillId="9" borderId="0" xfId="0" applyFont="1" applyFill="1" applyBorder="1" applyAlignment="1">
      <alignment vertical="top"/>
    </xf>
    <xf numFmtId="0" fontId="21" fillId="9" borderId="0" xfId="0" applyFont="1" applyFill="1" applyBorder="1" applyAlignment="1">
      <alignment horizontal="left" vertical="top" wrapText="1"/>
    </xf>
    <xf numFmtId="0" fontId="21" fillId="9" borderId="0" xfId="0" applyFont="1" applyFill="1" applyBorder="1" applyAlignment="1">
      <alignment vertical="top" wrapText="1"/>
    </xf>
    <xf numFmtId="9" fontId="15" fillId="2" borderId="0" xfId="3" applyFont="1" applyFill="1" applyBorder="1" applyAlignment="1">
      <alignment horizontal="left" vertical="top"/>
    </xf>
    <xf numFmtId="14" fontId="12" fillId="8" borderId="0" xfId="0" applyNumberFormat="1" applyFont="1" applyFill="1" applyBorder="1" applyAlignment="1">
      <alignment horizontal="right" vertical="top"/>
    </xf>
    <xf numFmtId="0" fontId="17" fillId="7" borderId="0" xfId="0" applyFont="1" applyFill="1" applyBorder="1" applyAlignment="1">
      <alignment horizontal="left" vertical="top"/>
    </xf>
    <xf numFmtId="0" fontId="46" fillId="8" borderId="0" xfId="15" applyFont="1" applyFill="1" applyAlignment="1">
      <alignment horizontal="right"/>
    </xf>
    <xf numFmtId="0" fontId="17" fillId="2" borderId="0" xfId="0" applyFont="1" applyFill="1" applyBorder="1" applyAlignment="1">
      <alignment horizontal="center" vertical="top"/>
    </xf>
    <xf numFmtId="0" fontId="21" fillId="5" borderId="0" xfId="0" applyFont="1" applyFill="1" applyBorder="1" applyAlignment="1">
      <alignment horizontal="left" vertical="top" wrapText="1"/>
    </xf>
    <xf numFmtId="0" fontId="20" fillId="2" borderId="0" xfId="0" applyFont="1" applyFill="1" applyBorder="1" applyAlignment="1">
      <alignment horizontal="center" vertical="top"/>
    </xf>
    <xf numFmtId="0" fontId="21" fillId="5" borderId="0" xfId="0" applyFont="1" applyFill="1" applyBorder="1" applyAlignment="1">
      <alignment horizontal="left" vertical="top"/>
    </xf>
    <xf numFmtId="0" fontId="21" fillId="0" borderId="0" xfId="0" applyFont="1" applyFill="1" applyBorder="1" applyAlignment="1">
      <alignment horizontal="left" vertical="top" wrapText="1"/>
    </xf>
    <xf numFmtId="0" fontId="21" fillId="5" borderId="0" xfId="0" quotePrefix="1" applyFont="1" applyFill="1" applyBorder="1" applyAlignment="1">
      <alignment horizontal="left" vertical="top" wrapText="1"/>
    </xf>
    <xf numFmtId="0" fontId="21" fillId="8" borderId="0" xfId="0" applyFont="1" applyFill="1" applyBorder="1" applyAlignment="1">
      <alignment horizontal="left" vertical="top" wrapText="1"/>
    </xf>
    <xf numFmtId="0" fontId="20" fillId="0" borderId="0" xfId="0" applyFont="1" applyFill="1" applyBorder="1" applyAlignment="1">
      <alignment horizontal="center" vertical="top"/>
    </xf>
    <xf numFmtId="0" fontId="21" fillId="0" borderId="0" xfId="0" applyFont="1" applyFill="1" applyBorder="1" applyAlignment="1">
      <alignment horizontal="center" vertical="top"/>
    </xf>
    <xf numFmtId="0" fontId="23" fillId="2" borderId="1" xfId="0" applyFont="1" applyFill="1" applyBorder="1" applyAlignment="1">
      <alignment horizontal="center" vertical="top"/>
    </xf>
    <xf numFmtId="0" fontId="21" fillId="8" borderId="0" xfId="0" quotePrefix="1" applyFont="1" applyFill="1" applyBorder="1" applyAlignment="1">
      <alignment horizontal="left" vertical="top" wrapText="1"/>
    </xf>
    <xf numFmtId="0" fontId="20" fillId="8" borderId="0" xfId="0" applyFont="1" applyFill="1" applyBorder="1" applyAlignment="1">
      <alignment horizontal="left" vertical="top" wrapText="1"/>
    </xf>
    <xf numFmtId="0" fontId="21" fillId="5" borderId="0" xfId="0" applyFont="1" applyFill="1" applyBorder="1" applyAlignment="1">
      <alignment vertical="top" wrapText="1"/>
    </xf>
    <xf numFmtId="0" fontId="20" fillId="8" borderId="0" xfId="0" applyFont="1" applyFill="1" applyBorder="1" applyAlignment="1">
      <alignment horizontal="center" vertical="top"/>
    </xf>
    <xf numFmtId="0" fontId="22" fillId="2" borderId="1" xfId="0" applyFont="1" applyFill="1" applyBorder="1" applyAlignment="1">
      <alignment horizontal="center" vertical="top"/>
    </xf>
    <xf numFmtId="164" fontId="23" fillId="2" borderId="1" xfId="0" applyNumberFormat="1" applyFont="1" applyFill="1" applyBorder="1" applyAlignment="1">
      <alignment horizontal="center" vertical="top"/>
    </xf>
    <xf numFmtId="0" fontId="20" fillId="5" borderId="0" xfId="0" applyFont="1" applyFill="1" applyBorder="1" applyAlignment="1">
      <alignment horizontal="left" vertical="top"/>
    </xf>
    <xf numFmtId="164" fontId="23" fillId="5" borderId="1" xfId="0" applyNumberFormat="1" applyFont="1" applyFill="1" applyBorder="1" applyAlignment="1">
      <alignment horizontal="center" vertical="top"/>
    </xf>
    <xf numFmtId="0" fontId="20" fillId="2" borderId="0" xfId="0" applyFont="1" applyFill="1" applyBorder="1" applyAlignment="1">
      <alignment horizontal="left" vertical="top" wrapText="1"/>
    </xf>
    <xf numFmtId="49" fontId="23" fillId="0" borderId="1" xfId="0" applyNumberFormat="1" applyFont="1" applyFill="1" applyBorder="1" applyAlignment="1">
      <alignment horizontal="left" vertical="center" wrapText="1"/>
    </xf>
    <xf numFmtId="49" fontId="20" fillId="2" borderId="0" xfId="0" applyNumberFormat="1" applyFont="1" applyFill="1" applyBorder="1" applyAlignment="1">
      <alignment horizontal="center" vertical="top"/>
    </xf>
    <xf numFmtId="0" fontId="20" fillId="0" borderId="0" xfId="0" quotePrefix="1" applyNumberFormat="1" applyFont="1" applyFill="1" applyBorder="1" applyAlignment="1" applyProtection="1">
      <alignment horizontal="left" vertical="top" wrapText="1"/>
      <protection locked="0"/>
    </xf>
    <xf numFmtId="0" fontId="20" fillId="2" borderId="0" xfId="0" quotePrefix="1" applyFont="1" applyFill="1" applyBorder="1" applyAlignment="1">
      <alignment horizontal="left" vertical="top" wrapText="1"/>
    </xf>
    <xf numFmtId="0" fontId="20" fillId="0" borderId="0" xfId="0" applyFont="1" applyFill="1" applyBorder="1" applyAlignment="1">
      <alignment horizontal="left" vertical="top" wrapText="1"/>
    </xf>
    <xf numFmtId="0" fontId="20" fillId="0" borderId="0" xfId="0" quotePrefix="1" applyFont="1" applyFill="1" applyBorder="1" applyAlignment="1">
      <alignment horizontal="left" vertical="top" wrapText="1"/>
    </xf>
    <xf numFmtId="0" fontId="20" fillId="8" borderId="0" xfId="0" quotePrefix="1" applyFont="1" applyFill="1" applyBorder="1" applyAlignment="1">
      <alignment horizontal="left" vertical="top" wrapText="1"/>
    </xf>
    <xf numFmtId="49" fontId="20" fillId="2" borderId="0" xfId="0" applyNumberFormat="1" applyFont="1" applyFill="1" applyBorder="1" applyAlignment="1">
      <alignment horizontal="left" vertical="top" wrapText="1"/>
    </xf>
    <xf numFmtId="0" fontId="21" fillId="2" borderId="0" xfId="0" applyFont="1" applyFill="1" applyBorder="1" applyAlignment="1">
      <alignment horizontal="left" vertical="top" wrapText="1"/>
    </xf>
    <xf numFmtId="49" fontId="20" fillId="2" borderId="9" xfId="0" applyNumberFormat="1" applyFont="1" applyFill="1" applyBorder="1" applyAlignment="1">
      <alignment horizontal="center"/>
    </xf>
    <xf numFmtId="0" fontId="20" fillId="2" borderId="0" xfId="0" applyNumberFormat="1" applyFont="1" applyFill="1" applyBorder="1" applyAlignment="1">
      <alignment horizontal="left" vertical="top" wrapText="1"/>
    </xf>
    <xf numFmtId="49" fontId="23" fillId="2" borderId="9" xfId="0" applyNumberFormat="1" applyFont="1" applyFill="1" applyBorder="1" applyAlignment="1">
      <alignment horizontal="center" wrapText="1"/>
    </xf>
    <xf numFmtId="49" fontId="23" fillId="2" borderId="9" xfId="0" applyNumberFormat="1" applyFont="1" applyFill="1" applyBorder="1" applyAlignment="1">
      <alignment horizontal="center"/>
    </xf>
    <xf numFmtId="0" fontId="20" fillId="2" borderId="0" xfId="0" quotePrefix="1" applyFont="1" applyFill="1" applyBorder="1" applyAlignment="1">
      <alignment horizontal="left" vertical="center" wrapText="1"/>
    </xf>
    <xf numFmtId="0" fontId="20" fillId="2" borderId="0" xfId="0" applyFont="1" applyFill="1" applyBorder="1" applyAlignment="1">
      <alignment horizontal="left" vertical="center" wrapText="1"/>
    </xf>
    <xf numFmtId="0" fontId="23" fillId="2" borderId="0" xfId="0" applyFont="1" applyFill="1" applyBorder="1" applyAlignment="1">
      <alignment horizontal="center"/>
    </xf>
    <xf numFmtId="0" fontId="23" fillId="2" borderId="0" xfId="0" applyFont="1" applyFill="1" applyBorder="1" applyAlignment="1">
      <alignment horizontal="center" vertical="top"/>
    </xf>
    <xf numFmtId="0" fontId="20" fillId="5" borderId="0" xfId="0" applyFont="1" applyFill="1" applyBorder="1" applyAlignment="1">
      <alignment vertical="top" wrapText="1"/>
    </xf>
    <xf numFmtId="0" fontId="20" fillId="5" borderId="0" xfId="0" applyFont="1" applyFill="1" applyBorder="1" applyAlignment="1">
      <alignment horizontal="left" vertical="top" wrapText="1"/>
    </xf>
    <xf numFmtId="0" fontId="20" fillId="2" borderId="0" xfId="0" applyFont="1" applyFill="1" applyBorder="1" applyAlignment="1">
      <alignment horizontal="right" vertical="top"/>
    </xf>
    <xf numFmtId="0" fontId="20" fillId="0" borderId="0" xfId="0" applyFont="1" applyFill="1" applyBorder="1" applyAlignment="1">
      <alignment horizontal="left" vertical="top"/>
    </xf>
    <xf numFmtId="0" fontId="20" fillId="2" borderId="15"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top" wrapText="1"/>
    </xf>
    <xf numFmtId="0" fontId="20" fillId="2" borderId="14" xfId="0" applyFont="1" applyFill="1" applyBorder="1" applyAlignment="1">
      <alignment horizontal="center" vertical="top" wrapText="1"/>
    </xf>
    <xf numFmtId="0" fontId="20" fillId="2" borderId="0" xfId="5" applyFont="1" applyFill="1" applyBorder="1" applyAlignment="1">
      <alignment horizontal="center" vertical="top"/>
    </xf>
    <xf numFmtId="0" fontId="21" fillId="0" borderId="0" xfId="5" applyFont="1" applyFill="1" applyBorder="1" applyAlignment="1">
      <alignment horizontal="center" vertical="top"/>
    </xf>
    <xf numFmtId="0" fontId="15" fillId="2" borderId="0" xfId="5" applyFont="1" applyFill="1" applyBorder="1" applyAlignment="1">
      <alignment horizontal="left" vertical="top" wrapText="1"/>
    </xf>
    <xf numFmtId="0" fontId="20" fillId="2" borderId="0" xfId="0" applyFont="1" applyFill="1" applyBorder="1" applyAlignment="1">
      <alignment vertical="top" wrapText="1"/>
    </xf>
    <xf numFmtId="0" fontId="20" fillId="8" borderId="0" xfId="0" quotePrefix="1" applyFont="1" applyFill="1" applyBorder="1" applyAlignment="1">
      <alignment vertical="top" wrapText="1"/>
    </xf>
    <xf numFmtId="0" fontId="0" fillId="2" borderId="0" xfId="0" applyFill="1" applyBorder="1" applyAlignment="1">
      <alignment vertical="top" wrapText="1"/>
    </xf>
    <xf numFmtId="0" fontId="20" fillId="2" borderId="0" xfId="0" applyFont="1" applyFill="1" applyBorder="1" applyAlignment="1">
      <alignment horizontal="left" vertical="top"/>
    </xf>
    <xf numFmtId="0" fontId="40" fillId="0" borderId="0" xfId="35" applyFont="1" applyFill="1" applyAlignment="1">
      <alignment horizontal="center" vertical="top"/>
    </xf>
    <xf numFmtId="0" fontId="38" fillId="8" borderId="0" xfId="37" applyNumberFormat="1" applyFont="1" applyFill="1" applyBorder="1" applyAlignment="1">
      <alignment horizontal="left" vertical="top" wrapText="1"/>
    </xf>
    <xf numFmtId="0" fontId="38" fillId="7" borderId="0" xfId="37" applyNumberFormat="1" applyFont="1" applyFill="1" applyBorder="1" applyAlignment="1">
      <alignment horizontal="left" vertical="top" wrapText="1"/>
    </xf>
    <xf numFmtId="0" fontId="38" fillId="4" borderId="0" xfId="37" applyNumberFormat="1" applyFont="1" applyFill="1" applyBorder="1" applyAlignment="1">
      <alignment horizontal="left" vertical="top" wrapText="1"/>
    </xf>
    <xf numFmtId="0" fontId="38" fillId="0" borderId="0" xfId="12" applyFont="1" applyAlignment="1">
      <alignment horizontal="left" vertical="top" wrapText="1"/>
    </xf>
    <xf numFmtId="0" fontId="40" fillId="0" borderId="0" xfId="35" applyFont="1" applyFill="1" applyAlignment="1">
      <alignment horizontal="left" wrapText="1"/>
    </xf>
    <xf numFmtId="0" fontId="38" fillId="0" borderId="0" xfId="35" applyFont="1" applyFill="1" applyAlignment="1">
      <alignment horizontal="left" wrapText="1"/>
    </xf>
    <xf numFmtId="0" fontId="38" fillId="7" borderId="0" xfId="35" applyFont="1" applyFill="1" applyAlignment="1">
      <alignment horizontal="left" vertical="top" wrapText="1"/>
    </xf>
    <xf numFmtId="0" fontId="38" fillId="0" borderId="0" xfId="27" applyFont="1" applyAlignment="1">
      <alignment horizontal="left" vertical="top" wrapText="1"/>
    </xf>
    <xf numFmtId="0" fontId="38" fillId="0" borderId="0" xfId="12" applyFont="1" applyFill="1" applyAlignment="1">
      <alignment horizontal="left" vertical="top" wrapText="1"/>
    </xf>
    <xf numFmtId="0" fontId="34" fillId="7" borderId="0" xfId="12" applyFont="1" applyFill="1" applyAlignment="1">
      <alignment horizontal="left" vertical="top" wrapText="1"/>
    </xf>
    <xf numFmtId="0" fontId="38" fillId="0" borderId="0" xfId="27" applyFont="1" applyFill="1" applyAlignment="1">
      <alignment horizontal="left" vertical="top" wrapText="1"/>
    </xf>
    <xf numFmtId="0" fontId="38" fillId="0" borderId="0" xfId="35" applyFont="1" applyFill="1" applyAlignment="1">
      <alignment horizontal="left" vertical="top" wrapText="1"/>
    </xf>
    <xf numFmtId="0" fontId="38" fillId="0" borderId="0" xfId="35" applyFont="1" applyAlignment="1">
      <alignment horizontal="left" vertical="top" wrapText="1"/>
    </xf>
    <xf numFmtId="0" fontId="38" fillId="0" borderId="0" xfId="39" applyFont="1" applyFill="1" applyAlignment="1">
      <alignment horizontal="left" vertical="top" wrapText="1"/>
    </xf>
    <xf numFmtId="0" fontId="38" fillId="0" borderId="0" xfId="39" applyFont="1" applyAlignment="1">
      <alignment horizontal="left" vertical="top" wrapText="1"/>
    </xf>
    <xf numFmtId="0" fontId="38" fillId="7" borderId="0" xfId="39" applyFont="1" applyFill="1" applyAlignment="1">
      <alignment horizontal="left" vertical="top" wrapText="1"/>
    </xf>
    <xf numFmtId="0" fontId="38" fillId="0" borderId="1" xfId="46" applyFont="1" applyBorder="1" applyAlignment="1">
      <alignment horizontal="center"/>
    </xf>
    <xf numFmtId="0" fontId="38" fillId="0" borderId="0" xfId="27" applyFont="1" applyAlignment="1">
      <alignment vertical="top" wrapText="1"/>
    </xf>
    <xf numFmtId="0" fontId="38" fillId="0" borderId="0" xfId="27" applyFont="1" applyAlignment="1">
      <alignment vertical="top"/>
    </xf>
    <xf numFmtId="0" fontId="40" fillId="0" borderId="1" xfId="27" applyFont="1" applyBorder="1" applyAlignment="1">
      <alignment horizontal="center"/>
    </xf>
    <xf numFmtId="0" fontId="47" fillId="8" borderId="0" xfId="52" applyFont="1" applyFill="1" applyAlignment="1">
      <alignment horizontal="left" vertical="center" wrapText="1"/>
    </xf>
    <xf numFmtId="171" fontId="47" fillId="8" borderId="0" xfId="54" applyNumberFormat="1" applyFont="1" applyFill="1" applyBorder="1" applyAlignment="1">
      <alignment horizontal="center" vertical="center" wrapText="1"/>
    </xf>
    <xf numFmtId="171" fontId="47" fillId="8" borderId="1" xfId="54" applyNumberFormat="1" applyFont="1" applyFill="1" applyBorder="1" applyAlignment="1">
      <alignment horizontal="center" vertical="center"/>
    </xf>
    <xf numFmtId="0" fontId="43" fillId="8" borderId="0" xfId="28" applyFont="1" applyFill="1" applyAlignment="1">
      <alignment horizontal="left" vertical="center" wrapText="1"/>
    </xf>
    <xf numFmtId="0" fontId="47" fillId="8" borderId="0" xfId="52" applyFont="1" applyFill="1" applyAlignment="1">
      <alignment horizontal="left" wrapText="1"/>
    </xf>
    <xf numFmtId="0" fontId="46" fillId="8" borderId="0" xfId="5" applyFont="1" applyFill="1" applyAlignment="1">
      <alignment horizontal="left"/>
    </xf>
    <xf numFmtId="0" fontId="43" fillId="8" borderId="0" xfId="5" applyFont="1" applyFill="1" applyAlignment="1">
      <alignment horizontal="left" vertical="top" wrapText="1"/>
    </xf>
    <xf numFmtId="0" fontId="46" fillId="8" borderId="0" xfId="5" applyFont="1" applyFill="1" applyAlignment="1">
      <alignment horizontal="center" wrapText="1"/>
    </xf>
    <xf numFmtId="0" fontId="43" fillId="8" borderId="0" xfId="12" applyFont="1" applyFill="1" applyAlignment="1">
      <alignment horizontal="left" wrapText="1"/>
    </xf>
    <xf numFmtId="0" fontId="13" fillId="8" borderId="0" xfId="5" applyFont="1" applyFill="1" applyAlignment="1">
      <alignment horizontal="left" vertical="top" wrapText="1"/>
    </xf>
    <xf numFmtId="0" fontId="10" fillId="8" borderId="0" xfId="5" applyFont="1" applyFill="1" applyAlignment="1">
      <alignment horizontal="center" vertical="top"/>
    </xf>
    <xf numFmtId="0" fontId="43" fillId="8" borderId="0" xfId="5" applyFont="1" applyFill="1" applyAlignment="1">
      <alignment horizontal="center" vertical="top"/>
    </xf>
  </cellXfs>
  <cellStyles count="36315">
    <cellStyle name="_x0013_" xfId="106"/>
    <cellStyle name=" 1" xfId="107"/>
    <cellStyle name=" 1 2" xfId="108"/>
    <cellStyle name=" 1_2013 CTT O&amp;M Budget-3.5.13" xfId="109"/>
    <cellStyle name="_x0013_ 10" xfId="902"/>
    <cellStyle name="_x0013_ 11" xfId="903"/>
    <cellStyle name="_x0013_ 12" xfId="904"/>
    <cellStyle name="_x0013_ 13" xfId="905"/>
    <cellStyle name="_x0013_ 14" xfId="906"/>
    <cellStyle name="_x0013_ 15" xfId="907"/>
    <cellStyle name="_x0013_ 16" xfId="908"/>
    <cellStyle name="_x0013_ 17" xfId="909"/>
    <cellStyle name="_x0013_ 18" xfId="910"/>
    <cellStyle name="_x0013_ 19" xfId="911"/>
    <cellStyle name="_x0013_ 2" xfId="110"/>
    <cellStyle name="_x0013_ 2 2" xfId="111"/>
    <cellStyle name="_x0013_ 2_Expenses" xfId="912"/>
    <cellStyle name="_x0013_ 20" xfId="913"/>
    <cellStyle name="_x0013_ 21" xfId="914"/>
    <cellStyle name="_x0013_ 22" xfId="915"/>
    <cellStyle name="_x0013_ 23" xfId="916"/>
    <cellStyle name="_x0013_ 24" xfId="917"/>
    <cellStyle name="_x0013_ 25" xfId="918"/>
    <cellStyle name="_x0013_ 26" xfId="919"/>
    <cellStyle name="_x0013_ 27" xfId="920"/>
    <cellStyle name="_x0013_ 28" xfId="921"/>
    <cellStyle name="_x0013_ 29" xfId="922"/>
    <cellStyle name="_x0013_ 3" xfId="112"/>
    <cellStyle name="_x0013_ 30" xfId="923"/>
    <cellStyle name="_x0013_ 31" xfId="924"/>
    <cellStyle name="_x0013_ 32" xfId="925"/>
    <cellStyle name="_x0013_ 33" xfId="926"/>
    <cellStyle name="_x0013_ 34" xfId="927"/>
    <cellStyle name="_x0013_ 35" xfId="928"/>
    <cellStyle name="_x0013_ 36" xfId="929"/>
    <cellStyle name="_x0013_ 37" xfId="930"/>
    <cellStyle name="_x0013_ 38" xfId="931"/>
    <cellStyle name="_x0013_ 39" xfId="932"/>
    <cellStyle name="_x0013_ 4" xfId="113"/>
    <cellStyle name="_x0013_ 40" xfId="933"/>
    <cellStyle name="_x0013_ 41" xfId="934"/>
    <cellStyle name="_x0013_ 42" xfId="935"/>
    <cellStyle name="_x0013_ 43" xfId="936"/>
    <cellStyle name="_x0013_ 44" xfId="937"/>
    <cellStyle name="_x0013_ 45" xfId="938"/>
    <cellStyle name="_x0013_ 46" xfId="939"/>
    <cellStyle name="_x0013_ 47" xfId="940"/>
    <cellStyle name="_x0013_ 48" xfId="941"/>
    <cellStyle name="_x0013_ 49" xfId="942"/>
    <cellStyle name="_x0013_ 5" xfId="943"/>
    <cellStyle name="_x0013_ 50" xfId="944"/>
    <cellStyle name="_x0013_ 51" xfId="945"/>
    <cellStyle name="_x0013_ 52" xfId="946"/>
    <cellStyle name="_x0013_ 53" xfId="947"/>
    <cellStyle name="_x0013_ 54" xfId="948"/>
    <cellStyle name="_x0013_ 55" xfId="949"/>
    <cellStyle name="_x0013_ 56" xfId="950"/>
    <cellStyle name="_x0013_ 57" xfId="951"/>
    <cellStyle name="_x0013_ 58" xfId="952"/>
    <cellStyle name="_x0013_ 59" xfId="953"/>
    <cellStyle name="_x0013_ 6" xfId="954"/>
    <cellStyle name="_x0013_ 60" xfId="955"/>
    <cellStyle name="_x0013_ 61" xfId="956"/>
    <cellStyle name="_x0013_ 62" xfId="957"/>
    <cellStyle name="_x0013_ 63" xfId="958"/>
    <cellStyle name="_x0013_ 64" xfId="959"/>
    <cellStyle name="_x0013_ 65" xfId="960"/>
    <cellStyle name="_x0013_ 66" xfId="961"/>
    <cellStyle name="_x0013_ 67" xfId="962"/>
    <cellStyle name="_x0013_ 68" xfId="963"/>
    <cellStyle name="_x0013_ 69" xfId="964"/>
    <cellStyle name="_x0013_ 7" xfId="965"/>
    <cellStyle name="_x0013_ 70" xfId="966"/>
    <cellStyle name="_x0013_ 71" xfId="967"/>
    <cellStyle name="_x0013_ 72" xfId="968"/>
    <cellStyle name="_x0013_ 73" xfId="969"/>
    <cellStyle name="_x0013_ 74" xfId="970"/>
    <cellStyle name="_x0013_ 75" xfId="971"/>
    <cellStyle name="_x0013_ 76" xfId="972"/>
    <cellStyle name="_x0013_ 77" xfId="973"/>
    <cellStyle name="_x0013_ 78" xfId="974"/>
    <cellStyle name="_x0013_ 79" xfId="975"/>
    <cellStyle name="_x0013_ 8" xfId="976"/>
    <cellStyle name="_x0013_ 80" xfId="977"/>
    <cellStyle name="_x0013_ 81" xfId="978"/>
    <cellStyle name="_x0013_ 82" xfId="979"/>
    <cellStyle name="_x0013_ 9" xfId="980"/>
    <cellStyle name="&quot;X&quot; MEN" xfId="981"/>
    <cellStyle name="$" xfId="982"/>
    <cellStyle name="$ 0 decimal" xfId="983"/>
    <cellStyle name="$ 1 decimal" xfId="984"/>
    <cellStyle name="$ 2 decimals" xfId="985"/>
    <cellStyle name="$_IPP Comps 12-31-04 Private" xfId="986"/>
    <cellStyle name="$_LBO Model_v03 (5)" xfId="987"/>
    <cellStyle name="$_ML LBO Model 5.23.07" xfId="988"/>
    <cellStyle name="$m" xfId="989"/>
    <cellStyle name="$q" xfId="990"/>
    <cellStyle name="$q*" xfId="991"/>
    <cellStyle name="$q_LBO Model_v03 (5)" xfId="992"/>
    <cellStyle name="$qA" xfId="993"/>
    <cellStyle name="$qRange" xfId="994"/>
    <cellStyle name="%" xfId="995"/>
    <cellStyle name="*TD" xfId="996"/>
    <cellStyle name=";;;" xfId="997"/>
    <cellStyle name="\" xfId="998"/>
    <cellStyle name="\_bluebirdacdil13" xfId="999"/>
    <cellStyle name="\_data" xfId="1000"/>
    <cellStyle name="\_ecomps7w" xfId="1001"/>
    <cellStyle name="\_ecomps7w_ActualBudget - Renaissance" xfId="1002"/>
    <cellStyle name="\_equitycomps8" xfId="1003"/>
    <cellStyle name="\_equitycomps9" xfId="1004"/>
    <cellStyle name="\_houston Isabel" xfId="1005"/>
    <cellStyle name="\_hybrid2" xfId="1006"/>
    <cellStyle name="\_ITXCcomps" xfId="1007"/>
    <cellStyle name="\_newcomps16" xfId="1008"/>
    <cellStyle name="\_ravenpitch3" xfId="1009"/>
    <cellStyle name="\_ravenpitch3_ActualBudget - Renaissance" xfId="1010"/>
    <cellStyle name="\_ravenpitch32" xfId="1011"/>
    <cellStyle name="\_ravenpitch32_ActualBudget - Renaissance" xfId="1012"/>
    <cellStyle name="_%(SignOnly)" xfId="1013"/>
    <cellStyle name="_%(SignOnly)_IPP Compsv1" xfId="1014"/>
    <cellStyle name="_%(SignSpaceOnly)" xfId="1015"/>
    <cellStyle name="_%(SignSpaceOnly)_IPP Compsv1" xfId="1016"/>
    <cellStyle name="_~3673295" xfId="1017"/>
    <cellStyle name="_~6722145" xfId="1018"/>
    <cellStyle name="_03-04 monthly capex" xfId="1019"/>
    <cellStyle name="_05-19-08 Weekly Cash Forecast for 2008" xfId="114"/>
    <cellStyle name="_05-19-08 Weekly Cash Forecast for 2008 10" xfId="1020"/>
    <cellStyle name="_05-19-08 Weekly Cash Forecast for 2008 11" xfId="1021"/>
    <cellStyle name="_05-19-08 Weekly Cash Forecast for 2008 12" xfId="1022"/>
    <cellStyle name="_05-19-08 Weekly Cash Forecast for 2008 13" xfId="1023"/>
    <cellStyle name="_05-19-08 Weekly Cash Forecast for 2008 14" xfId="1024"/>
    <cellStyle name="_05-19-08 Weekly Cash Forecast for 2008 15" xfId="1025"/>
    <cellStyle name="_05-19-08 Weekly Cash Forecast for 2008 16" xfId="1026"/>
    <cellStyle name="_05-19-08 Weekly Cash Forecast for 2008 17" xfId="1027"/>
    <cellStyle name="_05-19-08 Weekly Cash Forecast for 2008 18" xfId="1028"/>
    <cellStyle name="_05-19-08 Weekly Cash Forecast for 2008 19" xfId="1029"/>
    <cellStyle name="_05-19-08 Weekly Cash Forecast for 2008 2" xfId="115"/>
    <cellStyle name="_05-19-08 Weekly Cash Forecast for 2008 2 2" xfId="1030"/>
    <cellStyle name="_05-19-08 Weekly Cash Forecast for 2008 2_Expenses" xfId="1031"/>
    <cellStyle name="_05-19-08 Weekly Cash Forecast for 2008 2_Market Forwards" xfId="1032"/>
    <cellStyle name="_05-19-08 Weekly Cash Forecast for 2008 20" xfId="1033"/>
    <cellStyle name="_05-19-08 Weekly Cash Forecast for 2008 21" xfId="1034"/>
    <cellStyle name="_05-19-08 Weekly Cash Forecast for 2008 22" xfId="1035"/>
    <cellStyle name="_05-19-08 Weekly Cash Forecast for 2008 23" xfId="1036"/>
    <cellStyle name="_05-19-08 Weekly Cash Forecast for 2008 24" xfId="1037"/>
    <cellStyle name="_05-19-08 Weekly Cash Forecast for 2008 25" xfId="1038"/>
    <cellStyle name="_05-19-08 Weekly Cash Forecast for 2008 26" xfId="1039"/>
    <cellStyle name="_05-19-08 Weekly Cash Forecast for 2008 27" xfId="1040"/>
    <cellStyle name="_05-19-08 Weekly Cash Forecast for 2008 28" xfId="1041"/>
    <cellStyle name="_05-19-08 Weekly Cash Forecast for 2008 29" xfId="1042"/>
    <cellStyle name="_05-19-08 Weekly Cash Forecast for 2008 3" xfId="1043"/>
    <cellStyle name="_05-19-08 Weekly Cash Forecast for 2008 30" xfId="1044"/>
    <cellStyle name="_05-19-08 Weekly Cash Forecast for 2008 31" xfId="1045"/>
    <cellStyle name="_05-19-08 Weekly Cash Forecast for 2008 32" xfId="1046"/>
    <cellStyle name="_05-19-08 Weekly Cash Forecast for 2008 33" xfId="1047"/>
    <cellStyle name="_05-19-08 Weekly Cash Forecast for 2008 34" xfId="1048"/>
    <cellStyle name="_05-19-08 Weekly Cash Forecast for 2008 35" xfId="1049"/>
    <cellStyle name="_05-19-08 Weekly Cash Forecast for 2008 36" xfId="1050"/>
    <cellStyle name="_05-19-08 Weekly Cash Forecast for 2008 37" xfId="1051"/>
    <cellStyle name="_05-19-08 Weekly Cash Forecast for 2008 38" xfId="1052"/>
    <cellStyle name="_05-19-08 Weekly Cash Forecast for 2008 39" xfId="1053"/>
    <cellStyle name="_05-19-08 Weekly Cash Forecast for 2008 4" xfId="1054"/>
    <cellStyle name="_05-19-08 Weekly Cash Forecast for 2008 4_Expenses" xfId="1055"/>
    <cellStyle name="_05-19-08 Weekly Cash Forecast for 2008 4_Expenses_1" xfId="1056"/>
    <cellStyle name="_05-19-08 Weekly Cash Forecast for 2008 4_Market Forwards" xfId="1057"/>
    <cellStyle name="_05-19-08 Weekly Cash Forecast for 2008 40" xfId="1058"/>
    <cellStyle name="_05-19-08 Weekly Cash Forecast for 2008 41" xfId="1059"/>
    <cellStyle name="_05-19-08 Weekly Cash Forecast for 2008 42" xfId="1060"/>
    <cellStyle name="_05-19-08 Weekly Cash Forecast for 2008 43" xfId="1061"/>
    <cellStyle name="_05-19-08 Weekly Cash Forecast for 2008 44" xfId="1062"/>
    <cellStyle name="_05-19-08 Weekly Cash Forecast for 2008 45" xfId="1063"/>
    <cellStyle name="_05-19-08 Weekly Cash Forecast for 2008 46" xfId="1064"/>
    <cellStyle name="_05-19-08 Weekly Cash Forecast for 2008 47" xfId="1065"/>
    <cellStyle name="_05-19-08 Weekly Cash Forecast for 2008 48" xfId="1066"/>
    <cellStyle name="_05-19-08 Weekly Cash Forecast for 2008 49" xfId="1067"/>
    <cellStyle name="_05-19-08 Weekly Cash Forecast for 2008 5" xfId="1068"/>
    <cellStyle name="_05-19-08 Weekly Cash Forecast for 2008 50" xfId="1069"/>
    <cellStyle name="_05-19-08 Weekly Cash Forecast for 2008 51" xfId="1070"/>
    <cellStyle name="_05-19-08 Weekly Cash Forecast for 2008 52" xfId="1071"/>
    <cellStyle name="_05-19-08 Weekly Cash Forecast for 2008 53" xfId="1072"/>
    <cellStyle name="_05-19-08 Weekly Cash Forecast for 2008 54" xfId="1073"/>
    <cellStyle name="_05-19-08 Weekly Cash Forecast for 2008 55" xfId="1074"/>
    <cellStyle name="_05-19-08 Weekly Cash Forecast for 2008 56" xfId="1075"/>
    <cellStyle name="_05-19-08 Weekly Cash Forecast for 2008 57" xfId="1076"/>
    <cellStyle name="_05-19-08 Weekly Cash Forecast for 2008 58" xfId="1077"/>
    <cellStyle name="_05-19-08 Weekly Cash Forecast for 2008 59" xfId="1078"/>
    <cellStyle name="_05-19-08 Weekly Cash Forecast for 2008 6" xfId="1079"/>
    <cellStyle name="_05-19-08 Weekly Cash Forecast for 2008 60" xfId="1080"/>
    <cellStyle name="_05-19-08 Weekly Cash Forecast for 2008 61" xfId="1081"/>
    <cellStyle name="_05-19-08 Weekly Cash Forecast for 2008 62" xfId="1082"/>
    <cellStyle name="_05-19-08 Weekly Cash Forecast for 2008 63" xfId="1083"/>
    <cellStyle name="_05-19-08 Weekly Cash Forecast for 2008 64" xfId="1084"/>
    <cellStyle name="_05-19-08 Weekly Cash Forecast for 2008 65" xfId="1085"/>
    <cellStyle name="_05-19-08 Weekly Cash Forecast for 2008 66" xfId="1086"/>
    <cellStyle name="_05-19-08 Weekly Cash Forecast for 2008 67" xfId="1087"/>
    <cellStyle name="_05-19-08 Weekly Cash Forecast for 2008 68" xfId="1088"/>
    <cellStyle name="_05-19-08 Weekly Cash Forecast for 2008 69" xfId="1089"/>
    <cellStyle name="_05-19-08 Weekly Cash Forecast for 2008 7" xfId="1090"/>
    <cellStyle name="_05-19-08 Weekly Cash Forecast for 2008 70" xfId="1091"/>
    <cellStyle name="_05-19-08 Weekly Cash Forecast for 2008 71" xfId="1092"/>
    <cellStyle name="_05-19-08 Weekly Cash Forecast for 2008 72" xfId="1093"/>
    <cellStyle name="_05-19-08 Weekly Cash Forecast for 2008 73" xfId="1094"/>
    <cellStyle name="_05-19-08 Weekly Cash Forecast for 2008 74" xfId="1095"/>
    <cellStyle name="_05-19-08 Weekly Cash Forecast for 2008 75" xfId="1096"/>
    <cellStyle name="_05-19-08 Weekly Cash Forecast for 2008 76" xfId="1097"/>
    <cellStyle name="_05-19-08 Weekly Cash Forecast for 2008 77" xfId="1098"/>
    <cellStyle name="_05-19-08 Weekly Cash Forecast for 2008 78" xfId="1099"/>
    <cellStyle name="_05-19-08 Weekly Cash Forecast for 2008 79" xfId="1100"/>
    <cellStyle name="_05-19-08 Weekly Cash Forecast for 2008 8" xfId="1101"/>
    <cellStyle name="_05-19-08 Weekly Cash Forecast for 2008 80" xfId="1102"/>
    <cellStyle name="_05-19-08 Weekly Cash Forecast for 2008 81" xfId="1103"/>
    <cellStyle name="_05-19-08 Weekly Cash Forecast for 2008 82" xfId="1104"/>
    <cellStyle name="_05-19-08 Weekly Cash Forecast for 2008 9" xfId="1105"/>
    <cellStyle name="_05-19-08 Weekly Cash Forecast for 2008_2011 Griffith run-rate budget 01.06.11" xfId="1106"/>
    <cellStyle name="_05-19-08 Weekly Cash Forecast for 2008_2011 Griffith run-rate budget 12.12.10" xfId="1107"/>
    <cellStyle name="_05-19-08 Weekly Cash Forecast for 2008_2011 Solomon upload" xfId="116"/>
    <cellStyle name="_05-19-08 Weekly Cash Forecast for 2008_2011 Solomon upload 2" xfId="117"/>
    <cellStyle name="_05-19-08 Weekly Cash Forecast for 2008_2011 Solomon upload_2013 CTT O&amp;M Budget-3.5.13" xfId="118"/>
    <cellStyle name="_05-19-08 Weekly Cash Forecast for 2008_2011 Solomon upload_UP South 2012 Budget Aug 31" xfId="119"/>
    <cellStyle name="_05-19-08 Weekly Cash Forecast for 2008_2011 Solomon upload_UPNorth - 2012 Budget Aug 30" xfId="120"/>
    <cellStyle name="_05-19-08 Weekly Cash Forecast for 2008_Arlington Valley run-rate budget B" xfId="1108"/>
    <cellStyle name="_05-19-08 Weekly Cash Forecast for 2008_Debt" xfId="121"/>
    <cellStyle name="_05-19-08 Weekly Cash Forecast for 2008_Debt 2" xfId="122"/>
    <cellStyle name="_05-19-08 Weekly Cash Forecast for 2008_Debt_2011 Arlington Valley run-rate budget 01.06.11" xfId="1109"/>
    <cellStyle name="_05-19-08 Weekly Cash Forecast for 2008_Debt_2011 Arlington Valley run-rate budget 12.12.10" xfId="1110"/>
    <cellStyle name="_05-19-08 Weekly Cash Forecast for 2008_Debt_2011 Griffith run-rate budget 01.06.11" xfId="1111"/>
    <cellStyle name="_05-19-08 Weekly Cash Forecast for 2008_Debt_2011 Griffith run-rate budget 12.12.10" xfId="1112"/>
    <cellStyle name="_05-19-08 Weekly Cash Forecast for 2008_Debt_2013 CTT O&amp;M Budget-3.5.13" xfId="123"/>
    <cellStyle name="_05-19-08 Weekly Cash Forecast for 2008_Debt_Accrual" xfId="1113"/>
    <cellStyle name="_05-19-08 Weekly Cash Forecast for 2008_Debt_Arlington Budget run-rate budget" xfId="1114"/>
    <cellStyle name="_05-19-08 Weekly Cash Forecast for 2008_Debt_Arlington Budget without nonrecurring expenses" xfId="1115"/>
    <cellStyle name="_05-19-08 Weekly Cash Forecast for 2008_Debt_AVEF 2011 budget rev7 110104_v2" xfId="1116"/>
    <cellStyle name="_05-19-08 Weekly Cash Forecast for 2008_Debt_O&amp;M Comparison" xfId="1117"/>
    <cellStyle name="_05-19-08 Weekly Cash Forecast for 2008_Debt_UP South 2012 Budget Aug 31" xfId="124"/>
    <cellStyle name="_05-19-08 Weekly Cash Forecast for 2008_Deferred Fin Fees LT" xfId="125"/>
    <cellStyle name="_05-19-08 Weekly Cash Forecast for 2008_Deferred Fin Fees LT 2" xfId="126"/>
    <cellStyle name="_05-19-08 Weekly Cash Forecast for 2008_Deferred Fin Fees LT_2011 Arlington Valley run-rate budget 01.06.11" xfId="1118"/>
    <cellStyle name="_05-19-08 Weekly Cash Forecast for 2008_Deferred Fin Fees LT_2011 Arlington Valley run-rate budget 12.12.10" xfId="1119"/>
    <cellStyle name="_05-19-08 Weekly Cash Forecast for 2008_Deferred Fin Fees LT_2011 Griffith run-rate budget 01.06.11" xfId="1120"/>
    <cellStyle name="_05-19-08 Weekly Cash Forecast for 2008_Deferred Fin Fees LT_2011 Griffith run-rate budget 12.12.10" xfId="1121"/>
    <cellStyle name="_05-19-08 Weekly Cash Forecast for 2008_Deferred Fin Fees LT_2013 CTT O&amp;M Budget-3.5.13" xfId="127"/>
    <cellStyle name="_05-19-08 Weekly Cash Forecast for 2008_Deferred Fin Fees LT_Accrual" xfId="1122"/>
    <cellStyle name="_05-19-08 Weekly Cash Forecast for 2008_Deferred Fin Fees LT_Arlington Budget run-rate budget" xfId="1123"/>
    <cellStyle name="_05-19-08 Weekly Cash Forecast for 2008_Deferred Fin Fees LT_Arlington Budget without nonrecurring expenses" xfId="1124"/>
    <cellStyle name="_05-19-08 Weekly Cash Forecast for 2008_Deferred Fin Fees LT_AVEF 2011 budget rev7 110104_v2" xfId="1125"/>
    <cellStyle name="_05-19-08 Weekly Cash Forecast for 2008_Deferred Fin Fees LT_O&amp;M Comparison" xfId="1126"/>
    <cellStyle name="_05-19-08 Weekly Cash Forecast for 2008_Deferred Fin Fees LT_UP South 2012 Budget Aug 31" xfId="128"/>
    <cellStyle name="_05-19-08 Weekly Cash Forecast for 2008_TBAss" xfId="1127"/>
    <cellStyle name="_05-19-08 Weekly Cash Forecast for 2008_UP South 2012 Budget Aug 31" xfId="129"/>
    <cellStyle name="_05-19-08 Weekly Cash Forecast for 2008_UP South 2012 Budget Aug 31 2" xfId="130"/>
    <cellStyle name="_05-19-08 Weekly Cash Forecast for 2008_UP South 2012 Budget Aug 31_2013 CTT O&amp;M Budget-3.5.13" xfId="131"/>
    <cellStyle name="_05-19-08 Weekly Cash Forecast for 2008_UPNorth - 2012 Budget Aug 30" xfId="132"/>
    <cellStyle name="_06 Administration (incl. labor) Justification2" xfId="133"/>
    <cellStyle name="_06 Administration (incl. labor) Justification2 10" xfId="1128"/>
    <cellStyle name="_06 Administration (incl. labor) Justification2 11" xfId="1129"/>
    <cellStyle name="_06 Administration (incl. labor) Justification2 12" xfId="1130"/>
    <cellStyle name="_06 Administration (incl. labor) Justification2 13" xfId="1131"/>
    <cellStyle name="_06 Administration (incl. labor) Justification2 14" xfId="1132"/>
    <cellStyle name="_06 Administration (incl. labor) Justification2 15" xfId="1133"/>
    <cellStyle name="_06 Administration (incl. labor) Justification2 16" xfId="1134"/>
    <cellStyle name="_06 Administration (incl. labor) Justification2 17" xfId="1135"/>
    <cellStyle name="_06 Administration (incl. labor) Justification2 18" xfId="1136"/>
    <cellStyle name="_06 Administration (incl. labor) Justification2 19" xfId="1137"/>
    <cellStyle name="_06 Administration (incl. labor) Justification2 2" xfId="134"/>
    <cellStyle name="_06 Administration (incl. labor) Justification2 2 2" xfId="1138"/>
    <cellStyle name="_06 Administration (incl. labor) Justification2 2_Expenses" xfId="1139"/>
    <cellStyle name="_06 Administration (incl. labor) Justification2 2_Market Forwards" xfId="1140"/>
    <cellStyle name="_06 Administration (incl. labor) Justification2 20" xfId="1141"/>
    <cellStyle name="_06 Administration (incl. labor) Justification2 21" xfId="1142"/>
    <cellStyle name="_06 Administration (incl. labor) Justification2 22" xfId="1143"/>
    <cellStyle name="_06 Administration (incl. labor) Justification2 23" xfId="1144"/>
    <cellStyle name="_06 Administration (incl. labor) Justification2 24" xfId="1145"/>
    <cellStyle name="_06 Administration (incl. labor) Justification2 25" xfId="1146"/>
    <cellStyle name="_06 Administration (incl. labor) Justification2 26" xfId="1147"/>
    <cellStyle name="_06 Administration (incl. labor) Justification2 27" xfId="1148"/>
    <cellStyle name="_06 Administration (incl. labor) Justification2 28" xfId="1149"/>
    <cellStyle name="_06 Administration (incl. labor) Justification2 29" xfId="1150"/>
    <cellStyle name="_06 Administration (incl. labor) Justification2 3" xfId="1151"/>
    <cellStyle name="_06 Administration (incl. labor) Justification2 30" xfId="1152"/>
    <cellStyle name="_06 Administration (incl. labor) Justification2 31" xfId="1153"/>
    <cellStyle name="_06 Administration (incl. labor) Justification2 32" xfId="1154"/>
    <cellStyle name="_06 Administration (incl. labor) Justification2 33" xfId="1155"/>
    <cellStyle name="_06 Administration (incl. labor) Justification2 34" xfId="1156"/>
    <cellStyle name="_06 Administration (incl. labor) Justification2 35" xfId="1157"/>
    <cellStyle name="_06 Administration (incl. labor) Justification2 36" xfId="1158"/>
    <cellStyle name="_06 Administration (incl. labor) Justification2 37" xfId="1159"/>
    <cellStyle name="_06 Administration (incl. labor) Justification2 38" xfId="1160"/>
    <cellStyle name="_06 Administration (incl. labor) Justification2 39" xfId="1161"/>
    <cellStyle name="_06 Administration (incl. labor) Justification2 4" xfId="1162"/>
    <cellStyle name="_06 Administration (incl. labor) Justification2 4_Expenses" xfId="1163"/>
    <cellStyle name="_06 Administration (incl. labor) Justification2 4_Expenses_1" xfId="1164"/>
    <cellStyle name="_06 Administration (incl. labor) Justification2 4_Market Forwards" xfId="1165"/>
    <cellStyle name="_06 Administration (incl. labor) Justification2 40" xfId="1166"/>
    <cellStyle name="_06 Administration (incl. labor) Justification2 41" xfId="1167"/>
    <cellStyle name="_06 Administration (incl. labor) Justification2 42" xfId="1168"/>
    <cellStyle name="_06 Administration (incl. labor) Justification2 43" xfId="1169"/>
    <cellStyle name="_06 Administration (incl. labor) Justification2 44" xfId="1170"/>
    <cellStyle name="_06 Administration (incl. labor) Justification2 45" xfId="1171"/>
    <cellStyle name="_06 Administration (incl. labor) Justification2 46" xfId="1172"/>
    <cellStyle name="_06 Administration (incl. labor) Justification2 47" xfId="1173"/>
    <cellStyle name="_06 Administration (incl. labor) Justification2 48" xfId="1174"/>
    <cellStyle name="_06 Administration (incl. labor) Justification2 49" xfId="1175"/>
    <cellStyle name="_06 Administration (incl. labor) Justification2 5" xfId="1176"/>
    <cellStyle name="_06 Administration (incl. labor) Justification2 50" xfId="1177"/>
    <cellStyle name="_06 Administration (incl. labor) Justification2 51" xfId="1178"/>
    <cellStyle name="_06 Administration (incl. labor) Justification2 52" xfId="1179"/>
    <cellStyle name="_06 Administration (incl. labor) Justification2 53" xfId="1180"/>
    <cellStyle name="_06 Administration (incl. labor) Justification2 54" xfId="1181"/>
    <cellStyle name="_06 Administration (incl. labor) Justification2 55" xfId="1182"/>
    <cellStyle name="_06 Administration (incl. labor) Justification2 56" xfId="1183"/>
    <cellStyle name="_06 Administration (incl. labor) Justification2 57" xfId="1184"/>
    <cellStyle name="_06 Administration (incl. labor) Justification2 58" xfId="1185"/>
    <cellStyle name="_06 Administration (incl. labor) Justification2 59" xfId="1186"/>
    <cellStyle name="_06 Administration (incl. labor) Justification2 6" xfId="1187"/>
    <cellStyle name="_06 Administration (incl. labor) Justification2 60" xfId="1188"/>
    <cellStyle name="_06 Administration (incl. labor) Justification2 61" xfId="1189"/>
    <cellStyle name="_06 Administration (incl. labor) Justification2 62" xfId="1190"/>
    <cellStyle name="_06 Administration (incl. labor) Justification2 63" xfId="1191"/>
    <cellStyle name="_06 Administration (incl. labor) Justification2 64" xfId="1192"/>
    <cellStyle name="_06 Administration (incl. labor) Justification2 65" xfId="1193"/>
    <cellStyle name="_06 Administration (incl. labor) Justification2 66" xfId="1194"/>
    <cellStyle name="_06 Administration (incl. labor) Justification2 67" xfId="1195"/>
    <cellStyle name="_06 Administration (incl. labor) Justification2 68" xfId="1196"/>
    <cellStyle name="_06 Administration (incl. labor) Justification2 69" xfId="1197"/>
    <cellStyle name="_06 Administration (incl. labor) Justification2 7" xfId="1198"/>
    <cellStyle name="_06 Administration (incl. labor) Justification2 70" xfId="1199"/>
    <cellStyle name="_06 Administration (incl. labor) Justification2 71" xfId="1200"/>
    <cellStyle name="_06 Administration (incl. labor) Justification2 72" xfId="1201"/>
    <cellStyle name="_06 Administration (incl. labor) Justification2 73" xfId="1202"/>
    <cellStyle name="_06 Administration (incl. labor) Justification2 74" xfId="1203"/>
    <cellStyle name="_06 Administration (incl. labor) Justification2 75" xfId="1204"/>
    <cellStyle name="_06 Administration (incl. labor) Justification2 76" xfId="1205"/>
    <cellStyle name="_06 Administration (incl. labor) Justification2 77" xfId="1206"/>
    <cellStyle name="_06 Administration (incl. labor) Justification2 78" xfId="1207"/>
    <cellStyle name="_06 Administration (incl. labor) Justification2 79" xfId="1208"/>
    <cellStyle name="_06 Administration (incl. labor) Justification2 8" xfId="1209"/>
    <cellStyle name="_06 Administration (incl. labor) Justification2 80" xfId="1210"/>
    <cellStyle name="_06 Administration (incl. labor) Justification2 81" xfId="1211"/>
    <cellStyle name="_06 Administration (incl. labor) Justification2 82" xfId="1212"/>
    <cellStyle name="_06 Administration (incl. labor) Justification2 9" xfId="1213"/>
    <cellStyle name="_06 Administration (incl. labor) Justification2_2011 Griffith run-rate budget 01.06.11" xfId="1214"/>
    <cellStyle name="_06 Administration (incl. labor) Justification2_2011 Griffith run-rate budget 12.12.10" xfId="1215"/>
    <cellStyle name="_06 Administration (incl. labor) Justification2_Arlington Valley run-rate budget B" xfId="1216"/>
    <cellStyle name="_06 Administration (incl. labor) Justification2_TBAss" xfId="1217"/>
    <cellStyle name="_06 Administration (incl. labor) Justification2_UP South 2012 Budget Aug 31" xfId="135"/>
    <cellStyle name="_06 Administration (incl. labor) Justification2_UP South 2012 Budget Aug 31 2" xfId="136"/>
    <cellStyle name="_06 Administration (incl. labor) Justification2_UP South 2012 Budget Aug 31_2013 CTT O&amp;M Budget-3.5.13" xfId="137"/>
    <cellStyle name="_06 Administration (incl. labor) Justification2_UPNorth - 2012 Budget Aug 30" xfId="138"/>
    <cellStyle name="_132000" xfId="1218"/>
    <cellStyle name="_132000 2" xfId="1219"/>
    <cellStyle name="_132000_2010 LS budget Renaissance -1-19-10 r1" xfId="1220"/>
    <cellStyle name="_132000_2010 LS budget Renaissance -1-19-10 r1 2" xfId="1221"/>
    <cellStyle name="_132000_2010 LS budget Renaissance -1-19-10 r1 2_Expenses" xfId="1222"/>
    <cellStyle name="_132000_2010 LS budget Renaissance -1-19-10 r1_1" xfId="1223"/>
    <cellStyle name="_132000_2010 LS budget Renaissance -1-19-10 r1_Expenses" xfId="1224"/>
    <cellStyle name="_132000_2010 LS budget Renaissance -12-21-2009r1" xfId="1225"/>
    <cellStyle name="_132000_2010 LS budget Renaissance -12-21-2009r1 2" xfId="1226"/>
    <cellStyle name="_132000_2010 LS budget Renaissance -12-21-2009r1 2_Expenses" xfId="1227"/>
    <cellStyle name="_132000_2010 LS budget Renaissance -12-21-2009r1_2010 LS budget Renaissance -1-19-10 r1" xfId="1228"/>
    <cellStyle name="_132000_2010 LS budget Renaissance -12-21-2009r1_Expenses" xfId="1229"/>
    <cellStyle name="_132000_cmpr capex vrsn" xfId="1230"/>
    <cellStyle name="_132000_cmpr capex vrsn 2" xfId="1231"/>
    <cellStyle name="_132000_cmpr capex vrsn 2_Expenses" xfId="1232"/>
    <cellStyle name="_132000_cmpr capex vrsn_2010 LS budget Renaissance -1-19-10 r1" xfId="1233"/>
    <cellStyle name="_132000_cmpr capex vrsn_Expenses" xfId="1234"/>
    <cellStyle name="_132000_cmpr O&amp;M vrsns" xfId="1235"/>
    <cellStyle name="_132000_cmpr O&amp;M vrsns 2" xfId="1236"/>
    <cellStyle name="_132000_cmpr O&amp;M vrsns 2_Expenses" xfId="1237"/>
    <cellStyle name="_132000_cmpr O&amp;M vrsns_2010 LS budget Renaissance -1-19-10 r1" xfId="1238"/>
    <cellStyle name="_132000_cmpr O&amp;M vrsns_Expenses" xfId="1239"/>
    <cellStyle name="_132000_cmpr vrsn capex" xfId="1240"/>
    <cellStyle name="_132000_cmpr vrsn capex 2" xfId="1241"/>
    <cellStyle name="_132000_cmpr vrsn capex 2_Expenses" xfId="1242"/>
    <cellStyle name="_132000_cmpr vrsn capex_2010 LS budget Renaissance -1-19-10 r1" xfId="1243"/>
    <cellStyle name="_132000_cmpr vrsn capex_Expenses" xfId="1244"/>
    <cellStyle name="_132000_cmpr vrsn O&amp;M" xfId="1245"/>
    <cellStyle name="_132000_cmpr vrsn O&amp;M 2" xfId="1246"/>
    <cellStyle name="_132000_cmpr vrsn O&amp;M 2_Expenses" xfId="1247"/>
    <cellStyle name="_132000_cmpr vrsn O&amp;M_2010 LS budget Renaissance -1-19-10 r1" xfId="1248"/>
    <cellStyle name="_132000_cmpr vrsn O&amp;M_Expenses" xfId="1249"/>
    <cellStyle name="_132000_Expenses" xfId="1250"/>
    <cellStyle name="_132000_Expenses 2" xfId="1251"/>
    <cellStyle name="_132000_Expenses 2_Expenses" xfId="1252"/>
    <cellStyle name="_132000_Expenses_1" xfId="1253"/>
    <cellStyle name="_132000_Expenses_Expenses" xfId="1254"/>
    <cellStyle name="_132000_Labor" xfId="1255"/>
    <cellStyle name="_132000_Labor 2" xfId="1256"/>
    <cellStyle name="_132000_Labor 2_Expenses" xfId="1257"/>
    <cellStyle name="_132000_Labor_Expenses" xfId="1258"/>
    <cellStyle name="_190500" xfId="1259"/>
    <cellStyle name="_190500 2" xfId="1260"/>
    <cellStyle name="_190500_2010 LS budget Renaissance -1-19-10 r1" xfId="1261"/>
    <cellStyle name="_190500_2010 LS budget Renaissance -1-19-10 r1 2" xfId="1262"/>
    <cellStyle name="_190500_2010 LS budget Renaissance -1-19-10 r1 2_Expenses" xfId="1263"/>
    <cellStyle name="_190500_2010 LS budget Renaissance -1-19-10 r1_1" xfId="1264"/>
    <cellStyle name="_190500_2010 LS budget Renaissance -1-19-10 r1_Expenses" xfId="1265"/>
    <cellStyle name="_190500_2010 LS budget Renaissance -12-21-2009r1" xfId="1266"/>
    <cellStyle name="_190500_2010 LS budget Renaissance -12-21-2009r1 2" xfId="1267"/>
    <cellStyle name="_190500_2010 LS budget Renaissance -12-21-2009r1 2_Expenses" xfId="1268"/>
    <cellStyle name="_190500_2010 LS budget Renaissance -12-21-2009r1_2010 LS budget Renaissance -1-19-10 r1" xfId="1269"/>
    <cellStyle name="_190500_2010 LS budget Renaissance -12-21-2009r1_Expenses" xfId="1270"/>
    <cellStyle name="_190500_cmpr capex vrsn" xfId="1271"/>
    <cellStyle name="_190500_cmpr capex vrsn 2" xfId="1272"/>
    <cellStyle name="_190500_cmpr capex vrsn 2_Expenses" xfId="1273"/>
    <cellStyle name="_190500_cmpr capex vrsn_2010 LS budget Renaissance -1-19-10 r1" xfId="1274"/>
    <cellStyle name="_190500_cmpr capex vrsn_Expenses" xfId="1275"/>
    <cellStyle name="_190500_cmpr O&amp;M vrsns" xfId="1276"/>
    <cellStyle name="_190500_cmpr O&amp;M vrsns 2" xfId="1277"/>
    <cellStyle name="_190500_cmpr O&amp;M vrsns 2_Expenses" xfId="1278"/>
    <cellStyle name="_190500_cmpr O&amp;M vrsns_2010 LS budget Renaissance -1-19-10 r1" xfId="1279"/>
    <cellStyle name="_190500_cmpr O&amp;M vrsns_Expenses" xfId="1280"/>
    <cellStyle name="_190500_cmpr vrsn capex" xfId="1281"/>
    <cellStyle name="_190500_cmpr vrsn capex 2" xfId="1282"/>
    <cellStyle name="_190500_cmpr vrsn capex 2_Expenses" xfId="1283"/>
    <cellStyle name="_190500_cmpr vrsn capex_2010 LS budget Renaissance -1-19-10 r1" xfId="1284"/>
    <cellStyle name="_190500_cmpr vrsn capex_Expenses" xfId="1285"/>
    <cellStyle name="_190500_cmpr vrsn O&amp;M" xfId="1286"/>
    <cellStyle name="_190500_cmpr vrsn O&amp;M 2" xfId="1287"/>
    <cellStyle name="_190500_cmpr vrsn O&amp;M 2_Expenses" xfId="1288"/>
    <cellStyle name="_190500_cmpr vrsn O&amp;M_2010 LS budget Renaissance -1-19-10 r1" xfId="1289"/>
    <cellStyle name="_190500_cmpr vrsn O&amp;M_Expenses" xfId="1290"/>
    <cellStyle name="_190500_Expenses" xfId="1291"/>
    <cellStyle name="_190500_Expenses 2" xfId="1292"/>
    <cellStyle name="_190500_Expenses 2_Expenses" xfId="1293"/>
    <cellStyle name="_190500_Expenses_1" xfId="1294"/>
    <cellStyle name="_190500_Expenses_Expenses" xfId="1295"/>
    <cellStyle name="_190500_Labor" xfId="1296"/>
    <cellStyle name="_190500_Labor 2" xfId="1297"/>
    <cellStyle name="_190500_Labor 2_Expenses" xfId="1298"/>
    <cellStyle name="_190500_Labor_Expenses" xfId="1299"/>
    <cellStyle name="_2003 Sources and Uses 030213 (bank summary template)" xfId="1300"/>
    <cellStyle name="_2003 Sources and Uses 030213 (bank summary template)1" xfId="1301"/>
    <cellStyle name="_x0013__2011 Griffith run-rate budget 01.06.11" xfId="1302"/>
    <cellStyle name="_x0013__2011 Griffith run-rate budget 12.12.10" xfId="1303"/>
    <cellStyle name="_3Q 04 EP Comps v2" xfId="1304"/>
    <cellStyle name="_3Q 04 EP Comps v3" xfId="1305"/>
    <cellStyle name="_Actuals MidwestGen" xfId="1306"/>
    <cellStyle name="_All Cash - ISAT-PAS MA vFinal" xfId="1307"/>
    <cellStyle name="_All Cash - ISAT-PAS MA vFinal_Samurai Fees 2" xfId="1308"/>
    <cellStyle name="_All Cash - ISAT-PAS MA vFinal_Samurai Fees 2_LBO Model_v03 (5)" xfId="1309"/>
    <cellStyle name="_All Cash - ISAT-PAS MA vFinal_Samurai Fees 2_ML LBO Model 5.23.07" xfId="1310"/>
    <cellStyle name="_Alt5" xfId="1311"/>
    <cellStyle name="_x0013__Arlington Valley run-rate budget B" xfId="1312"/>
    <cellStyle name="_Assets_cap" xfId="1313"/>
    <cellStyle name="_BGF Cash Flow Forecast 0108-1210" xfId="139"/>
    <cellStyle name="_BGF Cash Flow Forecast 0108-1210 2" xfId="140"/>
    <cellStyle name="_BGF Cash Flow Forecast 0108-1210 2 2" xfId="1314"/>
    <cellStyle name="_BGF Cash Flow Forecast 0108-1210 2_Expenses" xfId="1315"/>
    <cellStyle name="_BGF Cash Flow Forecast 0108-1210 2_Market Forwards" xfId="1316"/>
    <cellStyle name="_BGF Cash Flow Forecast 0108-1210_2011 Solomon upload" xfId="141"/>
    <cellStyle name="_BGF Cash Flow Forecast 0108-1210_2011 Solomon upload 2" xfId="142"/>
    <cellStyle name="_BGF Cash Flow Forecast 0108-1210_cmpr capex vrsn" xfId="1317"/>
    <cellStyle name="_BGF Cash Flow Forecast 0108-1210_cmpr capex vrsn 2" xfId="1318"/>
    <cellStyle name="_BGF Cash Flow Forecast 0108-1210_cmpr capex vrsn 2_Expenses" xfId="1319"/>
    <cellStyle name="_BGF Cash Flow Forecast 0108-1210_cmpr capex vrsn_2010 LS budget Renaissance -1-19-10 r1" xfId="1320"/>
    <cellStyle name="_BGF Cash Flow Forecast 0108-1210_cmpr capex vrsn_Expenses" xfId="1321"/>
    <cellStyle name="_BGF Cash Flow Forecast 0108-1210_Debt" xfId="143"/>
    <cellStyle name="_BGF Cash Flow Forecast 0108-1210_Debt 2" xfId="144"/>
    <cellStyle name="_BGF Cash Flow Forecast 0108-1210_Debt_2011 Arlington Valley run-rate budget 01.06.11" xfId="1322"/>
    <cellStyle name="_BGF Cash Flow Forecast 0108-1210_Debt_2011 Arlington Valley run-rate budget 12.12.10" xfId="1323"/>
    <cellStyle name="_BGF Cash Flow Forecast 0108-1210_Debt_2011 Griffith run-rate budget 01.06.11" xfId="1324"/>
    <cellStyle name="_BGF Cash Flow Forecast 0108-1210_Debt_2011 Griffith run-rate budget 12.12.10" xfId="1325"/>
    <cellStyle name="_BGF Cash Flow Forecast 0108-1210_Debt_2013 CTT O&amp;M Budget-3.5.13" xfId="145"/>
    <cellStyle name="_BGF Cash Flow Forecast 0108-1210_Debt_Accrual" xfId="1326"/>
    <cellStyle name="_BGF Cash Flow Forecast 0108-1210_Debt_Arlington Budget run-rate budget" xfId="1327"/>
    <cellStyle name="_BGF Cash Flow Forecast 0108-1210_Debt_Arlington Budget without nonrecurring expenses" xfId="1328"/>
    <cellStyle name="_BGF Cash Flow Forecast 0108-1210_Debt_AVEF 2011 budget rev7 110104_v2" xfId="1329"/>
    <cellStyle name="_BGF Cash Flow Forecast 0108-1210_Debt_O&amp;M Comparison" xfId="1330"/>
    <cellStyle name="_BGF Cash Flow Forecast 0108-1210_Debt_UP South 2012 Budget Aug 31" xfId="146"/>
    <cellStyle name="_BGF Cash Flow Forecast 0108-1210_Debt_UPNorth - 2012 Budget Aug 30" xfId="147"/>
    <cellStyle name="_BGF Cash Flow Forecast 0108-1210_Deferred Fin Fees LT" xfId="148"/>
    <cellStyle name="_BGF Cash Flow Forecast 0108-1210_Deferred Fin Fees LT 2" xfId="149"/>
    <cellStyle name="_BGF Cash Flow Forecast 0108-1210_Deferred Fin Fees LT_2011 Arlington Valley run-rate budget 01.06.11" xfId="1331"/>
    <cellStyle name="_BGF Cash Flow Forecast 0108-1210_Deferred Fin Fees LT_2011 Arlington Valley run-rate budget 12.12.10" xfId="1332"/>
    <cellStyle name="_BGF Cash Flow Forecast 0108-1210_Deferred Fin Fees LT_2011 Griffith run-rate budget 01.06.11" xfId="1333"/>
    <cellStyle name="_BGF Cash Flow Forecast 0108-1210_Deferred Fin Fees LT_2011 Griffith run-rate budget 12.12.10" xfId="1334"/>
    <cellStyle name="_BGF Cash Flow Forecast 0108-1210_Deferred Fin Fees LT_2013 CTT O&amp;M Budget-3.5.13" xfId="150"/>
    <cellStyle name="_BGF Cash Flow Forecast 0108-1210_Deferred Fin Fees LT_Accrual" xfId="1335"/>
    <cellStyle name="_BGF Cash Flow Forecast 0108-1210_Deferred Fin Fees LT_Arlington Budget run-rate budget" xfId="1336"/>
    <cellStyle name="_BGF Cash Flow Forecast 0108-1210_Deferred Fin Fees LT_Arlington Budget without nonrecurring expenses" xfId="1337"/>
    <cellStyle name="_BGF Cash Flow Forecast 0108-1210_Deferred Fin Fees LT_AVEF 2011 budget rev7 110104_v2" xfId="1338"/>
    <cellStyle name="_BGF Cash Flow Forecast 0108-1210_Deferred Fin Fees LT_O&amp;M Comparison" xfId="1339"/>
    <cellStyle name="_BGF Cash Flow Forecast 0108-1210_Deferred Fin Fees LT_UP South 2012 Budget Aug 31" xfId="151"/>
    <cellStyle name="_BGF Cash Flow Forecast 0108-1210_Deferred Fin Fees LT_UPNorth - 2012 Budget Aug 30" xfId="152"/>
    <cellStyle name="_BGF Cash Flow Forecast 0108-1210_Dispatch" xfId="1340"/>
    <cellStyle name="_BGF Cash Flow Forecast 0108-1210_Dispatch 2" xfId="1341"/>
    <cellStyle name="_BGF Cash Flow Forecast 0108-1210_Dispatch_2010 LS budget Renaissance -1-19-10 r1" xfId="1342"/>
    <cellStyle name="_BGF Cash Flow Forecast 0108-1210_Dispatch_2010 LS budget Renaissance -1-19-10 r1 2" xfId="1343"/>
    <cellStyle name="_BGF Cash Flow Forecast 0108-1210_Dispatch_2010 LS budget Renaissance -1-19-10 r1 2_Expenses" xfId="1344"/>
    <cellStyle name="_BGF Cash Flow Forecast 0108-1210_Dispatch_2010 LS budget Renaissance -1-19-10 r1_1" xfId="1345"/>
    <cellStyle name="_BGF Cash Flow Forecast 0108-1210_Dispatch_2010 LS budget Renaissance -1-19-10 r1_Expenses" xfId="1346"/>
    <cellStyle name="_BGF Cash Flow Forecast 0108-1210_Dispatch_2010 LS budget Renaissance -12-21-2009r1" xfId="1347"/>
    <cellStyle name="_BGF Cash Flow Forecast 0108-1210_Dispatch_2010 LS budget Renaissance -12-21-2009r1 2" xfId="1348"/>
    <cellStyle name="_BGF Cash Flow Forecast 0108-1210_Dispatch_2010 LS budget Renaissance -12-21-2009r1 2_Expenses" xfId="1349"/>
    <cellStyle name="_BGF Cash Flow Forecast 0108-1210_Dispatch_2010 LS budget Renaissance -12-21-2009r1_2010 LS budget Renaissance -1-19-10 r1" xfId="1350"/>
    <cellStyle name="_BGF Cash Flow Forecast 0108-1210_Dispatch_2010 LS budget Renaissance -12-21-2009r1_Expenses" xfId="1351"/>
    <cellStyle name="_BGF Cash Flow Forecast 0108-1210_Dispatch_cmpr capex vrsn" xfId="1352"/>
    <cellStyle name="_BGF Cash Flow Forecast 0108-1210_Dispatch_cmpr capex vrsn 2" xfId="1353"/>
    <cellStyle name="_BGF Cash Flow Forecast 0108-1210_Dispatch_cmpr capex vrsn 2_Expenses" xfId="1354"/>
    <cellStyle name="_BGF Cash Flow Forecast 0108-1210_Dispatch_cmpr capex vrsn_2010 LS budget Renaissance -1-19-10 r1" xfId="1355"/>
    <cellStyle name="_BGF Cash Flow Forecast 0108-1210_Dispatch_cmpr capex vrsn_Expenses" xfId="1356"/>
    <cellStyle name="_BGF Cash Flow Forecast 0108-1210_Dispatch_cmpr O&amp;M vrsns" xfId="1357"/>
    <cellStyle name="_BGF Cash Flow Forecast 0108-1210_Dispatch_cmpr O&amp;M vrsns 2" xfId="1358"/>
    <cellStyle name="_BGF Cash Flow Forecast 0108-1210_Dispatch_cmpr O&amp;M vrsns 2_Expenses" xfId="1359"/>
    <cellStyle name="_BGF Cash Flow Forecast 0108-1210_Dispatch_cmpr O&amp;M vrsns_2010 LS budget Renaissance -1-19-10 r1" xfId="1360"/>
    <cellStyle name="_BGF Cash Flow Forecast 0108-1210_Dispatch_cmpr O&amp;M vrsns_Expenses" xfId="1361"/>
    <cellStyle name="_BGF Cash Flow Forecast 0108-1210_Dispatch_cmpr vrsn capex" xfId="1362"/>
    <cellStyle name="_BGF Cash Flow Forecast 0108-1210_Dispatch_cmpr vrsn capex 2" xfId="1363"/>
    <cellStyle name="_BGF Cash Flow Forecast 0108-1210_Dispatch_cmpr vrsn capex 2_Expenses" xfId="1364"/>
    <cellStyle name="_BGF Cash Flow Forecast 0108-1210_Dispatch_cmpr vrsn capex_2010 LS budget Renaissance -1-19-10 r1" xfId="1365"/>
    <cellStyle name="_BGF Cash Flow Forecast 0108-1210_Dispatch_cmpr vrsn capex_Expenses" xfId="1366"/>
    <cellStyle name="_BGF Cash Flow Forecast 0108-1210_Dispatch_cmpr vrsn O&amp;M" xfId="1367"/>
    <cellStyle name="_BGF Cash Flow Forecast 0108-1210_Dispatch_cmpr vrsn O&amp;M 2" xfId="1368"/>
    <cellStyle name="_BGF Cash Flow Forecast 0108-1210_Dispatch_cmpr vrsn O&amp;M 2_Expenses" xfId="1369"/>
    <cellStyle name="_BGF Cash Flow Forecast 0108-1210_Dispatch_cmpr vrsn O&amp;M_2010 LS budget Renaissance -1-19-10 r1" xfId="1370"/>
    <cellStyle name="_BGF Cash Flow Forecast 0108-1210_Dispatch_cmpr vrsn O&amp;M_Expenses" xfId="1371"/>
    <cellStyle name="_BGF Cash Flow Forecast 0108-1210_Dispatch_Expenses" xfId="1372"/>
    <cellStyle name="_BGF Cash Flow Forecast 0108-1210_Dispatch_Expenses 2" xfId="1373"/>
    <cellStyle name="_BGF Cash Flow Forecast 0108-1210_Dispatch_Expenses 2_Expenses" xfId="1374"/>
    <cellStyle name="_BGF Cash Flow Forecast 0108-1210_Dispatch_Expenses_1" xfId="1375"/>
    <cellStyle name="_BGF Cash Flow Forecast 0108-1210_Dispatch_Expenses_Expenses" xfId="1376"/>
    <cellStyle name="_BGF Cash Flow Forecast 0108-1210_Dispatch_Labor" xfId="1377"/>
    <cellStyle name="_BGF Cash Flow Forecast 0108-1210_Dispatch_Labor 2" xfId="1378"/>
    <cellStyle name="_BGF Cash Flow Forecast 0108-1210_Dispatch_Labor 2_Expenses" xfId="1379"/>
    <cellStyle name="_BGF Cash Flow Forecast 0108-1210_Dispatch_Labor_Expenses" xfId="1380"/>
    <cellStyle name="_BGF Cash Flow Forecast 0108-1210_Market Forwards" xfId="1381"/>
    <cellStyle name="_BGF Cash Flow Forecast 0108-1210_Operating Stats" xfId="1382"/>
    <cellStyle name="_BGF Cash Flow Forecast 0108-1210_Operating Stats 2" xfId="1383"/>
    <cellStyle name="_BGF Cash Flow Forecast 0108-1210_Operating Stats_2010 LS budget Renaissance -1-19-10 r1" xfId="1384"/>
    <cellStyle name="_BGF Cash Flow Forecast 0108-1210_Operating Stats_2010 LS budget Renaissance -1-19-10 r1 2" xfId="1385"/>
    <cellStyle name="_BGF Cash Flow Forecast 0108-1210_Operating Stats_2010 LS budget Renaissance -1-19-10 r1 2_Expenses" xfId="1386"/>
    <cellStyle name="_BGF Cash Flow Forecast 0108-1210_Operating Stats_2010 LS budget Renaissance -1-19-10 r1_1" xfId="1387"/>
    <cellStyle name="_BGF Cash Flow Forecast 0108-1210_Operating Stats_2010 LS budget Renaissance -1-19-10 r1_Expenses" xfId="1388"/>
    <cellStyle name="_BGF Cash Flow Forecast 0108-1210_Operating Stats_2010 LS budget Renaissance -12-21-2009r1" xfId="1389"/>
    <cellStyle name="_BGF Cash Flow Forecast 0108-1210_Operating Stats_2010 LS budget Renaissance -12-21-2009r1 2" xfId="1390"/>
    <cellStyle name="_BGF Cash Flow Forecast 0108-1210_Operating Stats_2010 LS budget Renaissance -12-21-2009r1 2_Expenses" xfId="1391"/>
    <cellStyle name="_BGF Cash Flow Forecast 0108-1210_Operating Stats_2010 LS budget Renaissance -12-21-2009r1_2010 LS budget Renaissance -1-19-10 r1" xfId="1392"/>
    <cellStyle name="_BGF Cash Flow Forecast 0108-1210_Operating Stats_2010 LS budget Renaissance -12-21-2009r1_Expenses" xfId="1393"/>
    <cellStyle name="_BGF Cash Flow Forecast 0108-1210_Operating Stats_cmpr capex vrsn" xfId="1394"/>
    <cellStyle name="_BGF Cash Flow Forecast 0108-1210_Operating Stats_cmpr capex vrsn 2" xfId="1395"/>
    <cellStyle name="_BGF Cash Flow Forecast 0108-1210_Operating Stats_cmpr capex vrsn 2_Expenses" xfId="1396"/>
    <cellStyle name="_BGF Cash Flow Forecast 0108-1210_Operating Stats_cmpr capex vrsn_2010 LS budget Renaissance -1-19-10 r1" xfId="1397"/>
    <cellStyle name="_BGF Cash Flow Forecast 0108-1210_Operating Stats_cmpr capex vrsn_Expenses" xfId="1398"/>
    <cellStyle name="_BGF Cash Flow Forecast 0108-1210_Operating Stats_cmpr O&amp;M vrsns" xfId="1399"/>
    <cellStyle name="_BGF Cash Flow Forecast 0108-1210_Operating Stats_cmpr O&amp;M vrsns 2" xfId="1400"/>
    <cellStyle name="_BGF Cash Flow Forecast 0108-1210_Operating Stats_cmpr O&amp;M vrsns 2_Expenses" xfId="1401"/>
    <cellStyle name="_BGF Cash Flow Forecast 0108-1210_Operating Stats_cmpr O&amp;M vrsns_2010 LS budget Renaissance -1-19-10 r1" xfId="1402"/>
    <cellStyle name="_BGF Cash Flow Forecast 0108-1210_Operating Stats_cmpr O&amp;M vrsns_Expenses" xfId="1403"/>
    <cellStyle name="_BGF Cash Flow Forecast 0108-1210_Operating Stats_cmpr vrsn capex" xfId="1404"/>
    <cellStyle name="_BGF Cash Flow Forecast 0108-1210_Operating Stats_cmpr vrsn capex 2" xfId="1405"/>
    <cellStyle name="_BGF Cash Flow Forecast 0108-1210_Operating Stats_cmpr vrsn capex 2_Expenses" xfId="1406"/>
    <cellStyle name="_BGF Cash Flow Forecast 0108-1210_Operating Stats_cmpr vrsn capex_2010 LS budget Renaissance -1-19-10 r1" xfId="1407"/>
    <cellStyle name="_BGF Cash Flow Forecast 0108-1210_Operating Stats_cmpr vrsn capex_Expenses" xfId="1408"/>
    <cellStyle name="_BGF Cash Flow Forecast 0108-1210_Operating Stats_cmpr vrsn O&amp;M" xfId="1409"/>
    <cellStyle name="_BGF Cash Flow Forecast 0108-1210_Operating Stats_cmpr vrsn O&amp;M 2" xfId="1410"/>
    <cellStyle name="_BGF Cash Flow Forecast 0108-1210_Operating Stats_cmpr vrsn O&amp;M 2_Expenses" xfId="1411"/>
    <cellStyle name="_BGF Cash Flow Forecast 0108-1210_Operating Stats_cmpr vrsn O&amp;M_2010 LS budget Renaissance -1-19-10 r1" xfId="1412"/>
    <cellStyle name="_BGF Cash Flow Forecast 0108-1210_Operating Stats_cmpr vrsn O&amp;M_Expenses" xfId="1413"/>
    <cellStyle name="_BGF Cash Flow Forecast 0108-1210_Operating Stats_Expenses" xfId="1414"/>
    <cellStyle name="_BGF Cash Flow Forecast 0108-1210_Operating Stats_Expenses 2" xfId="1415"/>
    <cellStyle name="_BGF Cash Flow Forecast 0108-1210_Operating Stats_Expenses 2_Expenses" xfId="1416"/>
    <cellStyle name="_BGF Cash Flow Forecast 0108-1210_Operating Stats_Expenses_1" xfId="1417"/>
    <cellStyle name="_BGF Cash Flow Forecast 0108-1210_Operating Stats_Expenses_Expenses" xfId="1418"/>
    <cellStyle name="_BGF Cash Flow Forecast 0108-1210_Operating Stats_Labor" xfId="1419"/>
    <cellStyle name="_BGF Cash Flow Forecast 0108-1210_Operating Stats_Labor 2" xfId="1420"/>
    <cellStyle name="_BGF Cash Flow Forecast 0108-1210_Operating Stats_Labor 2_Expenses" xfId="1421"/>
    <cellStyle name="_BGF Cash Flow Forecast 0108-1210_Operating Stats_Labor_Expenses" xfId="1422"/>
    <cellStyle name="_Blue Consol v8" xfId="1423"/>
    <cellStyle name="_Blue Consolidated Model 061006 v4" xfId="1424"/>
    <cellStyle name="_budget template - JB" xfId="1425"/>
    <cellStyle name="_Burnes Sales Draft" xfId="1426"/>
    <cellStyle name="_Cabernet Valuation Backup" xfId="1427"/>
    <cellStyle name="_Capex Summary Template for SU  Forecasts" xfId="1428"/>
    <cellStyle name="_CFO Goal Report" xfId="1429"/>
    <cellStyle name="_CHK Comps v5" xfId="1430"/>
    <cellStyle name="_Closing_cash" xfId="1431"/>
    <cellStyle name="_Colstrip 4 with Lease 06-21-06" xfId="1432"/>
    <cellStyle name="_Colstrip Model 12.17.07" xfId="1433"/>
    <cellStyle name="_Colstrip Model 12.17.07_ActualBudget - Renaissance" xfId="1434"/>
    <cellStyle name="_Comet Pro Forma 5.17. 07 v1 (version 1)" xfId="1435"/>
    <cellStyle name="_Comma" xfId="1436"/>
    <cellStyle name="_Comma_Combined Synergy Presentation" xfId="1437"/>
    <cellStyle name="_Comma_dcf" xfId="1438"/>
    <cellStyle name="_Comma_IPP Compsv1" xfId="1439"/>
    <cellStyle name="_Comma_LBO Model_v03 (5)" xfId="1440"/>
    <cellStyle name="_Comma_ML LBO Model 5.23.07" xfId="1441"/>
    <cellStyle name="_Comma_Synergy Analysis" xfId="1442"/>
    <cellStyle name="_Comma_Synergy Analysis_co-advisors" xfId="1443"/>
    <cellStyle name="_Comma_Synergy Calc 1.1 rev 5-yr aug high1_bpace" xfId="1444"/>
    <cellStyle name="_Comma_Synergy Detail _gs" xfId="1445"/>
    <cellStyle name="_Comp Company v6" xfId="1446"/>
    <cellStyle name="_Compco 1-21-04" xfId="1447"/>
    <cellStyle name="_Compco-Linked Templates" xfId="1448"/>
    <cellStyle name="_Comps" xfId="1449"/>
    <cellStyle name="_Comps - 8-08-04" xfId="1450"/>
    <cellStyle name="_Comps 1-6-04 v11" xfId="1451"/>
    <cellStyle name="_CompsV3" xfId="1452"/>
    <cellStyle name="_Copy of Indicative Debt Sizing Model - Beech Hollow - WestLB 2006-04-10f" xfId="1453"/>
    <cellStyle name="_Credit Comps v3" xfId="1454"/>
    <cellStyle name="_Cross Texas 07-10 Accruals" xfId="153"/>
    <cellStyle name="_Cross Texas 08-09 Accruals" xfId="154"/>
    <cellStyle name="_Cross Texas 08-10 Accruals" xfId="155"/>
    <cellStyle name="_Cross Texas 09-09 Accruals" xfId="156"/>
    <cellStyle name="_Cross Texas 09-10 Accruals" xfId="157"/>
    <cellStyle name="_Cross Texas 10-09 Accruals" xfId="158"/>
    <cellStyle name="_Cross Texas 10-10 Accruals" xfId="159"/>
    <cellStyle name="_Cross Texas 11-10 Accruals (Final)" xfId="160"/>
    <cellStyle name="_Cross Texas 12-10 Accruals (Final)" xfId="161"/>
    <cellStyle name="_CSFB MergerCon D-CMS 5 18 02" xfId="1455"/>
    <cellStyle name="_Currency" xfId="1456"/>
    <cellStyle name="_Currency_Combined Synergy Presentation" xfId="1457"/>
    <cellStyle name="_Currency_dcf" xfId="1458"/>
    <cellStyle name="_Currency_IPP Compsv1" xfId="1459"/>
    <cellStyle name="_Currency_LBO Model_v03 (5)" xfId="1460"/>
    <cellStyle name="_Currency_ML LBO Model 5.23.07" xfId="1461"/>
    <cellStyle name="_Currency_Synergy Analysis" xfId="1462"/>
    <cellStyle name="_Currency_Synergy Analysis_co-advisors" xfId="1463"/>
    <cellStyle name="_Currency_Synergy Calc 1.1 rev 5-yr aug high1_bpace" xfId="1464"/>
    <cellStyle name="_Currency_Synergy Detail _gs" xfId="1465"/>
    <cellStyle name="_CurrencySpace" xfId="1466"/>
    <cellStyle name="_CurrencySpace_Combined Synergy Presentation" xfId="1467"/>
    <cellStyle name="_CurrencySpace_dcf" xfId="1468"/>
    <cellStyle name="_CurrencySpace_IPP Compsv1" xfId="1469"/>
    <cellStyle name="_CurrencySpace_LBO Model_v03 (5)" xfId="1470"/>
    <cellStyle name="_CurrencySpace_ML LBO Model 5.23.07" xfId="1471"/>
    <cellStyle name="_CurrencySpace_Synergy Analysis" xfId="1472"/>
    <cellStyle name="_CurrencySpace_Synergy Analysis_co-advisors" xfId="1473"/>
    <cellStyle name="_CurrencySpace_Synergy Calc 1.1 rev 5-yr aug high1_bpace" xfId="1474"/>
    <cellStyle name="_CurrencySpace_Synergy Detail _gs" xfId="1475"/>
    <cellStyle name="_Dawn_v53" xfId="1476"/>
    <cellStyle name="_Deal Mechanics 051012 v3" xfId="1477"/>
    <cellStyle name="_Deal Mechanics 051012 v3 - for org mtg" xfId="1478"/>
    <cellStyle name="_Deal Mechanics 051012 v3 - for org mtg_ActualBudget - Renaissance" xfId="1479"/>
    <cellStyle name="_Deal Mechanics 051012 v3_ActualBudget - Renaissance" xfId="1480"/>
    <cellStyle name="_Debt Schedule (DIP) 120705 to MB v1.2" xfId="1481"/>
    <cellStyle name="_Debt Schedule (First Priority Note) to PA 041806" xfId="1482"/>
    <cellStyle name="_Debt_Swaps" xfId="162"/>
    <cellStyle name="_Debt_Swaps 10" xfId="1483"/>
    <cellStyle name="_Debt_Swaps 11" xfId="1484"/>
    <cellStyle name="_Debt_Swaps 12" xfId="1485"/>
    <cellStyle name="_Debt_Swaps 13" xfId="1486"/>
    <cellStyle name="_Debt_Swaps 14" xfId="1487"/>
    <cellStyle name="_Debt_Swaps 15" xfId="1488"/>
    <cellStyle name="_Debt_Swaps 16" xfId="1489"/>
    <cellStyle name="_Debt_Swaps 17" xfId="1490"/>
    <cellStyle name="_Debt_Swaps 18" xfId="1491"/>
    <cellStyle name="_Debt_Swaps 19" xfId="1492"/>
    <cellStyle name="_Debt_Swaps 2" xfId="163"/>
    <cellStyle name="_Debt_Swaps 2 2" xfId="1493"/>
    <cellStyle name="_Debt_Swaps 2_Expenses" xfId="1494"/>
    <cellStyle name="_Debt_Swaps 2_Market Forwards" xfId="1495"/>
    <cellStyle name="_Debt_Swaps 20" xfId="1496"/>
    <cellStyle name="_Debt_Swaps 21" xfId="1497"/>
    <cellStyle name="_Debt_Swaps 22" xfId="1498"/>
    <cellStyle name="_Debt_Swaps 23" xfId="1499"/>
    <cellStyle name="_Debt_Swaps 24" xfId="1500"/>
    <cellStyle name="_Debt_Swaps 25" xfId="1501"/>
    <cellStyle name="_Debt_Swaps 26" xfId="1502"/>
    <cellStyle name="_Debt_Swaps 27" xfId="1503"/>
    <cellStyle name="_Debt_Swaps 28" xfId="1504"/>
    <cellStyle name="_Debt_Swaps 29" xfId="1505"/>
    <cellStyle name="_Debt_Swaps 3" xfId="1506"/>
    <cellStyle name="_Debt_Swaps 30" xfId="1507"/>
    <cellStyle name="_Debt_Swaps 31" xfId="1508"/>
    <cellStyle name="_Debt_Swaps 32" xfId="1509"/>
    <cellStyle name="_Debt_Swaps 33" xfId="1510"/>
    <cellStyle name="_Debt_Swaps 34" xfId="1511"/>
    <cellStyle name="_Debt_Swaps 35" xfId="1512"/>
    <cellStyle name="_Debt_Swaps 36" xfId="1513"/>
    <cellStyle name="_Debt_Swaps 37" xfId="1514"/>
    <cellStyle name="_Debt_Swaps 38" xfId="1515"/>
    <cellStyle name="_Debt_Swaps 39" xfId="1516"/>
    <cellStyle name="_Debt_Swaps 4" xfId="1517"/>
    <cellStyle name="_Debt_Swaps 4_Expenses" xfId="1518"/>
    <cellStyle name="_Debt_Swaps 4_Expenses_1" xfId="1519"/>
    <cellStyle name="_Debt_Swaps 4_Market Forwards" xfId="1520"/>
    <cellStyle name="_Debt_Swaps 40" xfId="1521"/>
    <cellStyle name="_Debt_Swaps 41" xfId="1522"/>
    <cellStyle name="_Debt_Swaps 42" xfId="1523"/>
    <cellStyle name="_Debt_Swaps 43" xfId="1524"/>
    <cellStyle name="_Debt_Swaps 44" xfId="1525"/>
    <cellStyle name="_Debt_Swaps 45" xfId="1526"/>
    <cellStyle name="_Debt_Swaps 46" xfId="1527"/>
    <cellStyle name="_Debt_Swaps 47" xfId="1528"/>
    <cellStyle name="_Debt_Swaps 48" xfId="1529"/>
    <cellStyle name="_Debt_Swaps 49" xfId="1530"/>
    <cellStyle name="_Debt_Swaps 5" xfId="1531"/>
    <cellStyle name="_Debt_Swaps 50" xfId="1532"/>
    <cellStyle name="_Debt_Swaps 51" xfId="1533"/>
    <cellStyle name="_Debt_Swaps 52" xfId="1534"/>
    <cellStyle name="_Debt_Swaps 53" xfId="1535"/>
    <cellStyle name="_Debt_Swaps 54" xfId="1536"/>
    <cellStyle name="_Debt_Swaps 55" xfId="1537"/>
    <cellStyle name="_Debt_Swaps 56" xfId="1538"/>
    <cellStyle name="_Debt_Swaps 57" xfId="1539"/>
    <cellStyle name="_Debt_Swaps 58" xfId="1540"/>
    <cellStyle name="_Debt_Swaps 59" xfId="1541"/>
    <cellStyle name="_Debt_Swaps 6" xfId="1542"/>
    <cellStyle name="_Debt_Swaps 60" xfId="1543"/>
    <cellStyle name="_Debt_Swaps 61" xfId="1544"/>
    <cellStyle name="_Debt_Swaps 62" xfId="1545"/>
    <cellStyle name="_Debt_Swaps 63" xfId="1546"/>
    <cellStyle name="_Debt_Swaps 64" xfId="1547"/>
    <cellStyle name="_Debt_Swaps 65" xfId="1548"/>
    <cellStyle name="_Debt_Swaps 66" xfId="1549"/>
    <cellStyle name="_Debt_Swaps 67" xfId="1550"/>
    <cellStyle name="_Debt_Swaps 68" xfId="1551"/>
    <cellStyle name="_Debt_Swaps 69" xfId="1552"/>
    <cellStyle name="_Debt_Swaps 7" xfId="1553"/>
    <cellStyle name="_Debt_Swaps 70" xfId="1554"/>
    <cellStyle name="_Debt_Swaps 71" xfId="1555"/>
    <cellStyle name="_Debt_Swaps 72" xfId="1556"/>
    <cellStyle name="_Debt_Swaps 73" xfId="1557"/>
    <cellStyle name="_Debt_Swaps 74" xfId="1558"/>
    <cellStyle name="_Debt_Swaps 75" xfId="1559"/>
    <cellStyle name="_Debt_Swaps 76" xfId="1560"/>
    <cellStyle name="_Debt_Swaps 77" xfId="1561"/>
    <cellStyle name="_Debt_Swaps 78" xfId="1562"/>
    <cellStyle name="_Debt_Swaps 79" xfId="1563"/>
    <cellStyle name="_Debt_Swaps 8" xfId="1564"/>
    <cellStyle name="_Debt_Swaps 80" xfId="1565"/>
    <cellStyle name="_Debt_Swaps 81" xfId="1566"/>
    <cellStyle name="_Debt_Swaps 82" xfId="1567"/>
    <cellStyle name="_Debt_Swaps 9" xfId="1568"/>
    <cellStyle name="_Debt_Swaps_2011 Griffith run-rate budget 01.06.11" xfId="1569"/>
    <cellStyle name="_Debt_Swaps_2011 Griffith run-rate budget 12.12.10" xfId="1570"/>
    <cellStyle name="_Debt_Swaps_2011 Solomon upload" xfId="164"/>
    <cellStyle name="_Debt_Swaps_2011 Solomon upload 2" xfId="165"/>
    <cellStyle name="_Debt_Swaps_2011 Solomon upload_2013 CTT O&amp;M Budget-3.5.13" xfId="166"/>
    <cellStyle name="_Debt_Swaps_2011 Solomon upload_UP South 2012 Budget Aug 31" xfId="167"/>
    <cellStyle name="_Debt_Swaps_2011 Solomon upload_UPNorth - 2012 Budget Aug 30" xfId="168"/>
    <cellStyle name="_Debt_Swaps_Arlington Valley run-rate budget B" xfId="1571"/>
    <cellStyle name="_Debt_Swaps_Debt" xfId="169"/>
    <cellStyle name="_Debt_Swaps_Debt 2" xfId="170"/>
    <cellStyle name="_Debt_Swaps_Debt_2011 Arlington Valley run-rate budget 01.06.11" xfId="1572"/>
    <cellStyle name="_Debt_Swaps_Debt_2011 Arlington Valley run-rate budget 12.12.10" xfId="1573"/>
    <cellStyle name="_Debt_Swaps_Debt_2011 Griffith run-rate budget 01.06.11" xfId="1574"/>
    <cellStyle name="_Debt_Swaps_Debt_2011 Griffith run-rate budget 12.12.10" xfId="1575"/>
    <cellStyle name="_Debt_Swaps_Debt_2013 CTT O&amp;M Budget-3.5.13" xfId="171"/>
    <cellStyle name="_Debt_Swaps_Debt_Accrual" xfId="1576"/>
    <cellStyle name="_Debt_Swaps_Debt_Arlington Budget run-rate budget" xfId="1577"/>
    <cellStyle name="_Debt_Swaps_Debt_Arlington Budget without nonrecurring expenses" xfId="1578"/>
    <cellStyle name="_Debt_Swaps_Debt_AVEF 2011 budget rev7 110104_v2" xfId="1579"/>
    <cellStyle name="_Debt_Swaps_Debt_O&amp;M Comparison" xfId="1580"/>
    <cellStyle name="_Debt_Swaps_Debt_UP South 2012 Budget Aug 31" xfId="172"/>
    <cellStyle name="_Debt_Swaps_Deferred Fin Fees LT" xfId="173"/>
    <cellStyle name="_Debt_Swaps_Deferred Fin Fees LT 2" xfId="174"/>
    <cellStyle name="_Debt_Swaps_Deferred Fin Fees LT_2011 Arlington Valley run-rate budget 01.06.11" xfId="1581"/>
    <cellStyle name="_Debt_Swaps_Deferred Fin Fees LT_2011 Arlington Valley run-rate budget 12.12.10" xfId="1582"/>
    <cellStyle name="_Debt_Swaps_Deferred Fin Fees LT_2011 Griffith run-rate budget 01.06.11" xfId="1583"/>
    <cellStyle name="_Debt_Swaps_Deferred Fin Fees LT_2011 Griffith run-rate budget 12.12.10" xfId="1584"/>
    <cellStyle name="_Debt_Swaps_Deferred Fin Fees LT_2013 CTT O&amp;M Budget-3.5.13" xfId="175"/>
    <cellStyle name="_Debt_Swaps_Deferred Fin Fees LT_Accrual" xfId="1585"/>
    <cellStyle name="_Debt_Swaps_Deferred Fin Fees LT_Arlington Budget run-rate budget" xfId="1586"/>
    <cellStyle name="_Debt_Swaps_Deferred Fin Fees LT_Arlington Budget without nonrecurring expenses" xfId="1587"/>
    <cellStyle name="_Debt_Swaps_Deferred Fin Fees LT_AVEF 2011 budget rev7 110104_v2" xfId="1588"/>
    <cellStyle name="_Debt_Swaps_Deferred Fin Fees LT_O&amp;M Comparison" xfId="1589"/>
    <cellStyle name="_Debt_Swaps_Deferred Fin Fees LT_UP South 2012 Budget Aug 31" xfId="176"/>
    <cellStyle name="_Debt_Swaps_TBAss" xfId="1590"/>
    <cellStyle name="_Debt_Swaps_UP South 2012 Budget Aug 31" xfId="177"/>
    <cellStyle name="_Debt_Swaps_UP South 2012 Budget Aug 31 2" xfId="178"/>
    <cellStyle name="_Debt_Swaps_UP South 2012 Budget Aug 31_2013 CTT O&amp;M Budget-3.5.13" xfId="179"/>
    <cellStyle name="_Debt_Swaps_UPNorth - 2012 Budget Aug 30" xfId="180"/>
    <cellStyle name="_Deferred Financing Costs 11-08 after refinance w additional costs (2)" xfId="1591"/>
    <cellStyle name="_Deferred Financing Costs 11-08 after refinance w additional costs (2) 2" xfId="1592"/>
    <cellStyle name="_Deferred Financing Costs 11-08 after refinance w additional costs (2)_2010 LS budget Renaissance -1-19-10 r1" xfId="1593"/>
    <cellStyle name="_Deferred Financing Costs 11-08 after refinance w additional costs (2)_2010 LS budget Renaissance -1-19-10 r1 2" xfId="1594"/>
    <cellStyle name="_Deferred Financing Costs 11-08 after refinance w additional costs (2)_2010 LS budget Renaissance -1-19-10 r1 2_Expenses" xfId="1595"/>
    <cellStyle name="_Deferred Financing Costs 11-08 after refinance w additional costs (2)_2010 LS budget Renaissance -1-19-10 r1_1" xfId="1596"/>
    <cellStyle name="_Deferred Financing Costs 11-08 after refinance w additional costs (2)_2010 LS budget Renaissance -1-19-10 r1_Expenses" xfId="1597"/>
    <cellStyle name="_Deferred Financing Costs 11-08 after refinance w additional costs (2)_2010 LS budget Renaissance -12-21-2009r1" xfId="1598"/>
    <cellStyle name="_Deferred Financing Costs 11-08 after refinance w additional costs (2)_2010 LS budget Renaissance -12-21-2009r1 2" xfId="1599"/>
    <cellStyle name="_Deferred Financing Costs 11-08 after refinance w additional costs (2)_2010 LS budget Renaissance -12-21-2009r1 2_Expenses" xfId="1600"/>
    <cellStyle name="_Deferred Financing Costs 11-08 after refinance w additional costs (2)_2010 LS budget Renaissance -12-21-2009r1_2010 LS budget Renaissance -1-19-10 r1" xfId="1601"/>
    <cellStyle name="_Deferred Financing Costs 11-08 after refinance w additional costs (2)_2010 LS budget Renaissance -12-21-2009r1_Expenses" xfId="1602"/>
    <cellStyle name="_Deferred Financing Costs 11-08 after refinance w additional costs (2)_cmpr capex vrsn" xfId="1603"/>
    <cellStyle name="_Deferred Financing Costs 11-08 after refinance w additional costs (2)_cmpr capex vrsn 2" xfId="1604"/>
    <cellStyle name="_Deferred Financing Costs 11-08 after refinance w additional costs (2)_cmpr capex vrsn 2_Expenses" xfId="1605"/>
    <cellStyle name="_Deferred Financing Costs 11-08 after refinance w additional costs (2)_cmpr capex vrsn_2010 LS budget Renaissance -1-19-10 r1" xfId="1606"/>
    <cellStyle name="_Deferred Financing Costs 11-08 after refinance w additional costs (2)_cmpr capex vrsn_Expenses" xfId="1607"/>
    <cellStyle name="_Deferred Financing Costs 11-08 after refinance w additional costs (2)_cmpr O&amp;M vrsns" xfId="1608"/>
    <cellStyle name="_Deferred Financing Costs 11-08 after refinance w additional costs (2)_cmpr O&amp;M vrsns 2" xfId="1609"/>
    <cellStyle name="_Deferred Financing Costs 11-08 after refinance w additional costs (2)_cmpr O&amp;M vrsns 2_Expenses" xfId="1610"/>
    <cellStyle name="_Deferred Financing Costs 11-08 after refinance w additional costs (2)_cmpr O&amp;M vrsns_2010 LS budget Renaissance -1-19-10 r1" xfId="1611"/>
    <cellStyle name="_Deferred Financing Costs 11-08 after refinance w additional costs (2)_cmpr O&amp;M vrsns_Expenses" xfId="1612"/>
    <cellStyle name="_Deferred Financing Costs 11-08 after refinance w additional costs (2)_cmpr vrsn capex" xfId="1613"/>
    <cellStyle name="_Deferred Financing Costs 11-08 after refinance w additional costs (2)_cmpr vrsn capex 2" xfId="1614"/>
    <cellStyle name="_Deferred Financing Costs 11-08 after refinance w additional costs (2)_cmpr vrsn capex 2_Expenses" xfId="1615"/>
    <cellStyle name="_Deferred Financing Costs 11-08 after refinance w additional costs (2)_cmpr vrsn capex_2010 LS budget Renaissance -1-19-10 r1" xfId="1616"/>
    <cellStyle name="_Deferred Financing Costs 11-08 after refinance w additional costs (2)_cmpr vrsn capex_Expenses" xfId="1617"/>
    <cellStyle name="_Deferred Financing Costs 11-08 after refinance w additional costs (2)_cmpr vrsn O&amp;M" xfId="1618"/>
    <cellStyle name="_Deferred Financing Costs 11-08 after refinance w additional costs (2)_cmpr vrsn O&amp;M 2" xfId="1619"/>
    <cellStyle name="_Deferred Financing Costs 11-08 after refinance w additional costs (2)_cmpr vrsn O&amp;M 2_Expenses" xfId="1620"/>
    <cellStyle name="_Deferred Financing Costs 11-08 after refinance w additional costs (2)_cmpr vrsn O&amp;M_2010 LS budget Renaissance -1-19-10 r1" xfId="1621"/>
    <cellStyle name="_Deferred Financing Costs 11-08 after refinance w additional costs (2)_cmpr vrsn O&amp;M_Expenses" xfId="1622"/>
    <cellStyle name="_Deferred Financing Costs 11-08 after refinance w additional costs (2)_Expenses" xfId="1623"/>
    <cellStyle name="_Deferred Financing Costs 11-08 after refinance w additional costs (2)_Expenses 2" xfId="1624"/>
    <cellStyle name="_Deferred Financing Costs 11-08 after refinance w additional costs (2)_Expenses 2_Expenses" xfId="1625"/>
    <cellStyle name="_Deferred Financing Costs 11-08 after refinance w additional costs (2)_Expenses_1" xfId="1626"/>
    <cellStyle name="_Deferred Financing Costs 11-08 after refinance w additional costs (2)_Expenses_Expenses" xfId="1627"/>
    <cellStyle name="_Deferred Financing Costs 11-08 after refinance w additional costs (2)_Labor" xfId="1628"/>
    <cellStyle name="_Deferred Financing Costs 11-08 after refinance w additional costs (2)_Labor 2" xfId="1629"/>
    <cellStyle name="_Deferred Financing Costs 11-08 after refinance w additional costs (2)_Labor 2_Expenses" xfId="1630"/>
    <cellStyle name="_Deferred Financing Costs 11-08 after refinance w additional costs (2)_Labor_Expenses" xfId="1631"/>
    <cellStyle name="_Deferred Financing Costs after refinance" xfId="1632"/>
    <cellStyle name="_Deferred Financing Costs after refinance 2" xfId="1633"/>
    <cellStyle name="_Deferred Financing Costs after refinance w additional costs" xfId="181"/>
    <cellStyle name="_Deferred Financing Costs after refinance w additional costs 2" xfId="182"/>
    <cellStyle name="_Deferred Financing Costs after refinance w additional costs_2011 Arlington Valley run-rate budget 01.06.11" xfId="1634"/>
    <cellStyle name="_Deferred Financing Costs after refinance w additional costs_2011 Arlington Valley run-rate budget 12.12.10" xfId="1635"/>
    <cellStyle name="_Deferred Financing Costs after refinance w additional costs_2011 Griffith run-rate budget 01.06.11" xfId="1636"/>
    <cellStyle name="_Deferred Financing Costs after refinance w additional costs_2011 Griffith run-rate budget 12.12.10" xfId="1637"/>
    <cellStyle name="_Deferred Financing Costs after refinance w additional costs_2013 CTT O&amp;M Budget-3.5.13" xfId="183"/>
    <cellStyle name="_Deferred Financing Costs after refinance w additional costs_Accrual" xfId="1638"/>
    <cellStyle name="_Deferred Financing Costs after refinance w additional costs_Arlington Budget run-rate budget" xfId="1639"/>
    <cellStyle name="_Deferred Financing Costs after refinance w additional costs_Arlington Budget without nonrecurring expenses" xfId="1640"/>
    <cellStyle name="_Deferred Financing Costs after refinance w additional costs_AVEF 2011 budget rev7 110104_v2" xfId="1641"/>
    <cellStyle name="_Deferred Financing Costs after refinance w additional costs_Debt" xfId="184"/>
    <cellStyle name="_Deferred Financing Costs after refinance w additional costs_Debt 2" xfId="185"/>
    <cellStyle name="_Deferred Financing Costs after refinance w additional costs_Debt_2013 CTT O&amp;M Budget-3.5.13" xfId="186"/>
    <cellStyle name="_Deferred Financing Costs after refinance w additional costs_Debt_UP South 2012 Budget Aug 31" xfId="187"/>
    <cellStyle name="_Deferred Financing Costs after refinance w additional costs_Debt_UPNorth - 2012 Budget Aug 30" xfId="188"/>
    <cellStyle name="_Deferred Financing Costs after refinance w additional costs_O&amp;M Comparison" xfId="1642"/>
    <cellStyle name="_Deferred Financing Costs after refinance w additional costs_Swap" xfId="189"/>
    <cellStyle name="_Deferred Financing Costs after refinance w additional costs_Swap 2" xfId="190"/>
    <cellStyle name="_Deferred Financing Costs after refinance w additional costs_Swap_2013 CTT O&amp;M Budget-3.5.13" xfId="191"/>
    <cellStyle name="_Deferred Financing Costs after refinance w additional costs_Swap_UP South 2012 Budget Aug 31" xfId="192"/>
    <cellStyle name="_Deferred Financing Costs after refinance w additional costs_Swap_UPNorth - 2012 Budget Aug 30" xfId="193"/>
    <cellStyle name="_Deferred Financing Costs after refinance w additional costs_UP South 2012 Budget Aug 31" xfId="194"/>
    <cellStyle name="_Deferred Financing Costs after refinance w additional costs_UPNorth - 2012 Budget Aug 30" xfId="195"/>
    <cellStyle name="_Deferred Financing Costs after refinance_2010 LS budget Renaissance -1-19-10 r1" xfId="1643"/>
    <cellStyle name="_Deferred Financing Costs after refinance_2010 LS budget Renaissance -1-19-10 r1 2" xfId="1644"/>
    <cellStyle name="_Deferred Financing Costs after refinance_2010 LS budget Renaissance -1-19-10 r1 2_Expenses" xfId="1645"/>
    <cellStyle name="_Deferred Financing Costs after refinance_2010 LS budget Renaissance -1-19-10 r1_1" xfId="1646"/>
    <cellStyle name="_Deferred Financing Costs after refinance_2010 LS budget Renaissance -1-19-10 r1_Expenses" xfId="1647"/>
    <cellStyle name="_Deferred Financing Costs after refinance_2010 LS budget Renaissance -12-21-2009r1" xfId="1648"/>
    <cellStyle name="_Deferred Financing Costs after refinance_2010 LS budget Renaissance -12-21-2009r1 2" xfId="1649"/>
    <cellStyle name="_Deferred Financing Costs after refinance_2010 LS budget Renaissance -12-21-2009r1 2_Expenses" xfId="1650"/>
    <cellStyle name="_Deferred Financing Costs after refinance_2010 LS budget Renaissance -12-21-2009r1_2010 LS budget Renaissance -1-19-10 r1" xfId="1651"/>
    <cellStyle name="_Deferred Financing Costs after refinance_2010 LS budget Renaissance -12-21-2009r1_Expenses" xfId="1652"/>
    <cellStyle name="_Deferred Financing Costs after refinance_cmpr capex vrsn" xfId="1653"/>
    <cellStyle name="_Deferred Financing Costs after refinance_cmpr capex vrsn 2" xfId="1654"/>
    <cellStyle name="_Deferred Financing Costs after refinance_cmpr capex vrsn 2_Expenses" xfId="1655"/>
    <cellStyle name="_Deferred Financing Costs after refinance_cmpr capex vrsn_2010 LS budget Renaissance -1-19-10 r1" xfId="1656"/>
    <cellStyle name="_Deferred Financing Costs after refinance_cmpr capex vrsn_Expenses" xfId="1657"/>
    <cellStyle name="_Deferred Financing Costs after refinance_cmpr O&amp;M vrsns" xfId="1658"/>
    <cellStyle name="_Deferred Financing Costs after refinance_cmpr O&amp;M vrsns 2" xfId="1659"/>
    <cellStyle name="_Deferred Financing Costs after refinance_cmpr O&amp;M vrsns 2_Expenses" xfId="1660"/>
    <cellStyle name="_Deferred Financing Costs after refinance_cmpr O&amp;M vrsns_2010 LS budget Renaissance -1-19-10 r1" xfId="1661"/>
    <cellStyle name="_Deferred Financing Costs after refinance_cmpr O&amp;M vrsns_Expenses" xfId="1662"/>
    <cellStyle name="_Deferred Financing Costs after refinance_cmpr vrsn capex" xfId="1663"/>
    <cellStyle name="_Deferred Financing Costs after refinance_cmpr vrsn capex 2" xfId="1664"/>
    <cellStyle name="_Deferred Financing Costs after refinance_cmpr vrsn capex 2_Expenses" xfId="1665"/>
    <cellStyle name="_Deferred Financing Costs after refinance_cmpr vrsn capex_2010 LS budget Renaissance -1-19-10 r1" xfId="1666"/>
    <cellStyle name="_Deferred Financing Costs after refinance_cmpr vrsn capex_Expenses" xfId="1667"/>
    <cellStyle name="_Deferred Financing Costs after refinance_cmpr vrsn O&amp;M" xfId="1668"/>
    <cellStyle name="_Deferred Financing Costs after refinance_cmpr vrsn O&amp;M 2" xfId="1669"/>
    <cellStyle name="_Deferred Financing Costs after refinance_cmpr vrsn O&amp;M 2_Expenses" xfId="1670"/>
    <cellStyle name="_Deferred Financing Costs after refinance_cmpr vrsn O&amp;M_2010 LS budget Renaissance -1-19-10 r1" xfId="1671"/>
    <cellStyle name="_Deferred Financing Costs after refinance_cmpr vrsn O&amp;M_Expenses" xfId="1672"/>
    <cellStyle name="_Deferred Financing Costs after refinance_Expenses" xfId="1673"/>
    <cellStyle name="_Deferred Financing Costs after refinance_Expenses 2" xfId="1674"/>
    <cellStyle name="_Deferred Financing Costs after refinance_Expenses 2_Expenses" xfId="1675"/>
    <cellStyle name="_Deferred Financing Costs after refinance_Expenses_1" xfId="1676"/>
    <cellStyle name="_Deferred Financing Costs after refinance_Expenses_Expenses" xfId="1677"/>
    <cellStyle name="_Deferred Financing Costs after refinance_Labor" xfId="1678"/>
    <cellStyle name="_Deferred Financing Costs after refinance_Labor 2" xfId="1679"/>
    <cellStyle name="_Deferred Financing Costs after refinance_Labor 2_Expenses" xfId="1680"/>
    <cellStyle name="_Deferred Financing Costs after refinance_Labor_Expenses" xfId="1681"/>
    <cellStyle name="_DENA Recovery" xfId="1682"/>
    <cellStyle name="_DFC" xfId="1683"/>
    <cellStyle name="_DFC 2" xfId="1684"/>
    <cellStyle name="_DFC_2010 LS budget Renaissance -1-19-10 r1" xfId="1685"/>
    <cellStyle name="_DFC_2010 LS budget Renaissance -1-19-10 r1 2" xfId="1686"/>
    <cellStyle name="_DFC_2010 LS budget Renaissance -1-19-10 r1 2_Expenses" xfId="1687"/>
    <cellStyle name="_DFC_2010 LS budget Renaissance -1-19-10 r1_1" xfId="1688"/>
    <cellStyle name="_DFC_2010 LS budget Renaissance -1-19-10 r1_Expenses" xfId="1689"/>
    <cellStyle name="_DFC_2010 LS budget Renaissance -12-21-2009r1" xfId="1690"/>
    <cellStyle name="_DFC_2010 LS budget Renaissance -12-21-2009r1 2" xfId="1691"/>
    <cellStyle name="_DFC_2010 LS budget Renaissance -12-21-2009r1 2_Expenses" xfId="1692"/>
    <cellStyle name="_DFC_2010 LS budget Renaissance -12-21-2009r1_2010 LS budget Renaissance -1-19-10 r1" xfId="1693"/>
    <cellStyle name="_DFC_2010 LS budget Renaissance -12-21-2009r1_Expenses" xfId="1694"/>
    <cellStyle name="_DFC_cmpr capex vrsn" xfId="1695"/>
    <cellStyle name="_DFC_cmpr capex vrsn 2" xfId="1696"/>
    <cellStyle name="_DFC_cmpr capex vrsn 2_Expenses" xfId="1697"/>
    <cellStyle name="_DFC_cmpr capex vrsn_2010 LS budget Renaissance -1-19-10 r1" xfId="1698"/>
    <cellStyle name="_DFC_cmpr capex vrsn_Expenses" xfId="1699"/>
    <cellStyle name="_DFC_cmpr O&amp;M vrsns" xfId="1700"/>
    <cellStyle name="_DFC_cmpr O&amp;M vrsns 2" xfId="1701"/>
    <cellStyle name="_DFC_cmpr O&amp;M vrsns 2_Expenses" xfId="1702"/>
    <cellStyle name="_DFC_cmpr O&amp;M vrsns_2010 LS budget Renaissance -1-19-10 r1" xfId="1703"/>
    <cellStyle name="_DFC_cmpr O&amp;M vrsns_Expenses" xfId="1704"/>
    <cellStyle name="_DFC_cmpr vrsn capex" xfId="1705"/>
    <cellStyle name="_DFC_cmpr vrsn capex 2" xfId="1706"/>
    <cellStyle name="_DFC_cmpr vrsn capex 2_Expenses" xfId="1707"/>
    <cellStyle name="_DFC_cmpr vrsn capex_2010 LS budget Renaissance -1-19-10 r1" xfId="1708"/>
    <cellStyle name="_DFC_cmpr vrsn capex_Expenses" xfId="1709"/>
    <cellStyle name="_DFC_cmpr vrsn O&amp;M" xfId="1710"/>
    <cellStyle name="_DFC_cmpr vrsn O&amp;M 2" xfId="1711"/>
    <cellStyle name="_DFC_cmpr vrsn O&amp;M 2_Expenses" xfId="1712"/>
    <cellStyle name="_DFC_cmpr vrsn O&amp;M_2010 LS budget Renaissance -1-19-10 r1" xfId="1713"/>
    <cellStyle name="_DFC_cmpr vrsn O&amp;M_Expenses" xfId="1714"/>
    <cellStyle name="_DFC_Expenses" xfId="1715"/>
    <cellStyle name="_DFC_Expenses 2" xfId="1716"/>
    <cellStyle name="_DFC_Expenses 2_Expenses" xfId="1717"/>
    <cellStyle name="_DFC_Expenses_1" xfId="1718"/>
    <cellStyle name="_DFC_Expenses_Expenses" xfId="1719"/>
    <cellStyle name="_DFC_Labor" xfId="1720"/>
    <cellStyle name="_DFC_Labor 2" xfId="1721"/>
    <cellStyle name="_DFC_Labor 2_Expenses" xfId="1722"/>
    <cellStyle name="_DFC_Labor_Expenses" xfId="1723"/>
    <cellStyle name="_DNR Comps 2-5-04 v8" xfId="1724"/>
    <cellStyle name="_DRAFT LSP Copper Model 2.08.08 v1" xfId="1725"/>
    <cellStyle name="_DRAFT LSP Copper Model 6.30.08 v2" xfId="1726"/>
    <cellStyle name="_DYN presentation backup 11 9 07 v1" xfId="1727"/>
    <cellStyle name="_Dynegy Asset Sale Funds Flow FINAL" xfId="196"/>
    <cellStyle name="_Dynegy Asset Sale Funds Flow FINAL 2" xfId="197"/>
    <cellStyle name="_Dynegy Asset Sale Funds Flow FINAL add'l closing costs 12.29.09" xfId="198"/>
    <cellStyle name="_Dynegy Asset Sale Funds Flow FINAL add'l closing costs 12.29.09 2" xfId="199"/>
    <cellStyle name="_Dynegy Asset Sale Funds Flow FINAL add'l closing costs 12.29.09_2011 Arlington Valley run-rate budget 01.06.11" xfId="1728"/>
    <cellStyle name="_Dynegy Asset Sale Funds Flow FINAL add'l closing costs 12.29.09_2011 Arlington Valley run-rate budget 12.12.10" xfId="1729"/>
    <cellStyle name="_Dynegy Asset Sale Funds Flow FINAL add'l closing costs 12.29.09_2011 Griffith run-rate budget 01.06.11" xfId="1730"/>
    <cellStyle name="_Dynegy Asset Sale Funds Flow FINAL add'l closing costs 12.29.09_2011 Griffith run-rate budget 12.12.10" xfId="1731"/>
    <cellStyle name="_Dynegy Asset Sale Funds Flow FINAL add'l closing costs 12.29.09_2013 CTT O&amp;M Budget-3.5.13" xfId="200"/>
    <cellStyle name="_Dynegy Asset Sale Funds Flow FINAL add'l closing costs 12.29.09_Accrual" xfId="1732"/>
    <cellStyle name="_Dynegy Asset Sale Funds Flow FINAL add'l closing costs 12.29.09_Arlington Budget run-rate budget" xfId="1733"/>
    <cellStyle name="_Dynegy Asset Sale Funds Flow FINAL add'l closing costs 12.29.09_Arlington Budget without nonrecurring expenses" xfId="1734"/>
    <cellStyle name="_Dynegy Asset Sale Funds Flow FINAL add'l closing costs 12.29.09_AVEF 2011 budget rev7 110104_v2" xfId="1735"/>
    <cellStyle name="_Dynegy Asset Sale Funds Flow FINAL add'l closing costs 12.29.09_Debt" xfId="201"/>
    <cellStyle name="_Dynegy Asset Sale Funds Flow FINAL add'l closing costs 12.29.09_Debt 2" xfId="202"/>
    <cellStyle name="_Dynegy Asset Sale Funds Flow FINAL add'l closing costs 12.29.09_Debt_2013 CTT O&amp;M Budget-3.5.13" xfId="203"/>
    <cellStyle name="_Dynegy Asset Sale Funds Flow FINAL add'l closing costs 12.29.09_Debt_UP South 2012 Budget Aug 31" xfId="204"/>
    <cellStyle name="_Dynegy Asset Sale Funds Flow FINAL add'l closing costs 12.29.09_Debt_UPNorth - 2012 Budget Aug 30" xfId="205"/>
    <cellStyle name="_Dynegy Asset Sale Funds Flow FINAL add'l closing costs 12.29.09_O&amp;M Comparison" xfId="1736"/>
    <cellStyle name="_Dynegy Asset Sale Funds Flow FINAL add'l closing costs 12.29.09_Swap" xfId="206"/>
    <cellStyle name="_Dynegy Asset Sale Funds Flow FINAL add'l closing costs 12.29.09_Swap 2" xfId="207"/>
    <cellStyle name="_Dynegy Asset Sale Funds Flow FINAL add'l closing costs 12.29.09_Swap_2013 CTT O&amp;M Budget-3.5.13" xfId="208"/>
    <cellStyle name="_Dynegy Asset Sale Funds Flow FINAL add'l closing costs 12.29.09_Swap_UP South 2012 Budget Aug 31" xfId="209"/>
    <cellStyle name="_Dynegy Asset Sale Funds Flow FINAL add'l closing costs 12.29.09_Swap_UPNorth - 2012 Budget Aug 30" xfId="210"/>
    <cellStyle name="_Dynegy Asset Sale Funds Flow FINAL add'l closing costs 12.29.09_UP South 2012 Budget Aug 31" xfId="211"/>
    <cellStyle name="_Dynegy Asset Sale Funds Flow FINAL add'l closing costs 12.29.09_UPNorth - 2012 Budget Aug 30" xfId="212"/>
    <cellStyle name="_Dynegy Asset Sale Funds Flow FINAL_2011 Arlington Valley run-rate budget 01.06.11" xfId="1737"/>
    <cellStyle name="_Dynegy Asset Sale Funds Flow FINAL_2011 Arlington Valley run-rate budget 12.12.10" xfId="1738"/>
    <cellStyle name="_Dynegy Asset Sale Funds Flow FINAL_2011 Griffith run-rate budget 01.06.11" xfId="1739"/>
    <cellStyle name="_Dynegy Asset Sale Funds Flow FINAL_2011 Griffith run-rate budget 12.12.10" xfId="1740"/>
    <cellStyle name="_Dynegy Asset Sale Funds Flow FINAL_2013 CTT O&amp;M Budget-3.5.13" xfId="213"/>
    <cellStyle name="_Dynegy Asset Sale Funds Flow FINAL_Accrual" xfId="1741"/>
    <cellStyle name="_Dynegy Asset Sale Funds Flow FINAL_Arlington Budget run-rate budget" xfId="1742"/>
    <cellStyle name="_Dynegy Asset Sale Funds Flow FINAL_Arlington Budget without nonrecurring expenses" xfId="1743"/>
    <cellStyle name="_Dynegy Asset Sale Funds Flow FINAL_AVEF 2011 budget rev7 110104_v2" xfId="1744"/>
    <cellStyle name="_Dynegy Asset Sale Funds Flow FINAL_Debt" xfId="214"/>
    <cellStyle name="_Dynegy Asset Sale Funds Flow FINAL_Debt 2" xfId="215"/>
    <cellStyle name="_Dynegy Asset Sale Funds Flow FINAL_Debt_2013 CTT O&amp;M Budget-3.5.13" xfId="216"/>
    <cellStyle name="_Dynegy Asset Sale Funds Flow FINAL_Debt_UP South 2012 Budget Aug 31" xfId="217"/>
    <cellStyle name="_Dynegy Asset Sale Funds Flow FINAL_Debt_UPNorth - 2012 Budget Aug 30" xfId="218"/>
    <cellStyle name="_Dynegy Asset Sale Funds Flow FINAL_O&amp;M Comparison" xfId="1745"/>
    <cellStyle name="_Dynegy Asset Sale Funds Flow FINAL_Swap" xfId="219"/>
    <cellStyle name="_Dynegy Asset Sale Funds Flow FINAL_Swap 2" xfId="220"/>
    <cellStyle name="_Dynegy Asset Sale Funds Flow FINAL_Swap_2013 CTT O&amp;M Budget-3.5.13" xfId="221"/>
    <cellStyle name="_Dynegy Asset Sale Funds Flow FINAL_Swap_UP South 2012 Budget Aug 31" xfId="222"/>
    <cellStyle name="_Dynegy Asset Sale Funds Flow FINAL_Swap_UPNorth - 2012 Budget Aug 30" xfId="223"/>
    <cellStyle name="_Dynegy Asset Sale Funds Flow FINAL_UP South 2012 Budget Aug 31" xfId="224"/>
    <cellStyle name="_Dynegy Asset Sale Funds Flow FINAL_UPNorth - 2012 Budget Aug 30" xfId="225"/>
    <cellStyle name="_Dynegy Debt Schedule Model v2" xfId="1746"/>
    <cellStyle name="_DYNEGY SOTP 4-12-05" xfId="1747"/>
    <cellStyle name="_Dynegy TGN Modelv191" xfId="1748"/>
    <cellStyle name="_EME 2P Base Case v2_all 2003 08_05_2003 1349" xfId="1749"/>
    <cellStyle name="_EPD &amp; GTM Valuation &amp; Financials v5" xfId="1750"/>
    <cellStyle name="_Equity Comps v13" xfId="1751"/>
    <cellStyle name="_Euro" xfId="1752"/>
    <cellStyle name="_Euro_IPP Compsv1" xfId="1753"/>
    <cellStyle name="_facsetcompsv2" xfId="1754"/>
    <cellStyle name="_Falcon - Est Depre &amp; Amort for Gen Ont Kendall v1" xfId="1755"/>
    <cellStyle name="_Falcon - Est Depre &amp; Amort for Gen Ont Kendall v1_ActualBudget - Renaissance" xfId="1756"/>
    <cellStyle name="_Falcon Model" xfId="1757"/>
    <cellStyle name="_Falcon Model v9.13.06 v2" xfId="1758"/>
    <cellStyle name="_FST-EXCO Operating Model v12" xfId="1759"/>
    <cellStyle name="_FY2006_budget_calculations_for_plant_engineering_" xfId="226"/>
    <cellStyle name="_FY2006_budget_calculations_for_plant_engineering_ 10" xfId="1760"/>
    <cellStyle name="_FY2006_budget_calculations_for_plant_engineering_ 11" xfId="1761"/>
    <cellStyle name="_FY2006_budget_calculations_for_plant_engineering_ 12" xfId="1762"/>
    <cellStyle name="_FY2006_budget_calculations_for_plant_engineering_ 13" xfId="1763"/>
    <cellStyle name="_FY2006_budget_calculations_for_plant_engineering_ 14" xfId="1764"/>
    <cellStyle name="_FY2006_budget_calculations_for_plant_engineering_ 15" xfId="1765"/>
    <cellStyle name="_FY2006_budget_calculations_for_plant_engineering_ 16" xfId="1766"/>
    <cellStyle name="_FY2006_budget_calculations_for_plant_engineering_ 17" xfId="1767"/>
    <cellStyle name="_FY2006_budget_calculations_for_plant_engineering_ 18" xfId="1768"/>
    <cellStyle name="_FY2006_budget_calculations_for_plant_engineering_ 19" xfId="1769"/>
    <cellStyle name="_FY2006_budget_calculations_for_plant_engineering_ 2" xfId="227"/>
    <cellStyle name="_FY2006_budget_calculations_for_plant_engineering_ 2 2" xfId="1770"/>
    <cellStyle name="_FY2006_budget_calculations_for_plant_engineering_ 2_Expenses" xfId="1771"/>
    <cellStyle name="_FY2006_budget_calculations_for_plant_engineering_ 2_Market Forwards" xfId="1772"/>
    <cellStyle name="_FY2006_budget_calculations_for_plant_engineering_ 20" xfId="1773"/>
    <cellStyle name="_FY2006_budget_calculations_for_plant_engineering_ 21" xfId="1774"/>
    <cellStyle name="_FY2006_budget_calculations_for_plant_engineering_ 22" xfId="1775"/>
    <cellStyle name="_FY2006_budget_calculations_for_plant_engineering_ 23" xfId="1776"/>
    <cellStyle name="_FY2006_budget_calculations_for_plant_engineering_ 24" xfId="1777"/>
    <cellStyle name="_FY2006_budget_calculations_for_plant_engineering_ 25" xfId="1778"/>
    <cellStyle name="_FY2006_budget_calculations_for_plant_engineering_ 26" xfId="1779"/>
    <cellStyle name="_FY2006_budget_calculations_for_plant_engineering_ 27" xfId="1780"/>
    <cellStyle name="_FY2006_budget_calculations_for_plant_engineering_ 28" xfId="1781"/>
    <cellStyle name="_FY2006_budget_calculations_for_plant_engineering_ 29" xfId="1782"/>
    <cellStyle name="_FY2006_budget_calculations_for_plant_engineering_ 3" xfId="1783"/>
    <cellStyle name="_FY2006_budget_calculations_for_plant_engineering_ 30" xfId="1784"/>
    <cellStyle name="_FY2006_budget_calculations_for_plant_engineering_ 31" xfId="1785"/>
    <cellStyle name="_FY2006_budget_calculations_for_plant_engineering_ 32" xfId="1786"/>
    <cellStyle name="_FY2006_budget_calculations_for_plant_engineering_ 33" xfId="1787"/>
    <cellStyle name="_FY2006_budget_calculations_for_plant_engineering_ 34" xfId="1788"/>
    <cellStyle name="_FY2006_budget_calculations_for_plant_engineering_ 35" xfId="1789"/>
    <cellStyle name="_FY2006_budget_calculations_for_plant_engineering_ 36" xfId="1790"/>
    <cellStyle name="_FY2006_budget_calculations_for_plant_engineering_ 37" xfId="1791"/>
    <cellStyle name="_FY2006_budget_calculations_for_plant_engineering_ 38" xfId="1792"/>
    <cellStyle name="_FY2006_budget_calculations_for_plant_engineering_ 39" xfId="1793"/>
    <cellStyle name="_FY2006_budget_calculations_for_plant_engineering_ 4" xfId="1794"/>
    <cellStyle name="_FY2006_budget_calculations_for_plant_engineering_ 4_Expenses" xfId="1795"/>
    <cellStyle name="_FY2006_budget_calculations_for_plant_engineering_ 4_Expenses_1" xfId="1796"/>
    <cellStyle name="_FY2006_budget_calculations_for_plant_engineering_ 4_Market Forwards" xfId="1797"/>
    <cellStyle name="_FY2006_budget_calculations_for_plant_engineering_ 40" xfId="1798"/>
    <cellStyle name="_FY2006_budget_calculations_for_plant_engineering_ 41" xfId="1799"/>
    <cellStyle name="_FY2006_budget_calculations_for_plant_engineering_ 42" xfId="1800"/>
    <cellStyle name="_FY2006_budget_calculations_for_plant_engineering_ 43" xfId="1801"/>
    <cellStyle name="_FY2006_budget_calculations_for_plant_engineering_ 44" xfId="1802"/>
    <cellStyle name="_FY2006_budget_calculations_for_plant_engineering_ 45" xfId="1803"/>
    <cellStyle name="_FY2006_budget_calculations_for_plant_engineering_ 46" xfId="1804"/>
    <cellStyle name="_FY2006_budget_calculations_for_plant_engineering_ 47" xfId="1805"/>
    <cellStyle name="_FY2006_budget_calculations_for_plant_engineering_ 48" xfId="1806"/>
    <cellStyle name="_FY2006_budget_calculations_for_plant_engineering_ 49" xfId="1807"/>
    <cellStyle name="_FY2006_budget_calculations_for_plant_engineering_ 5" xfId="1808"/>
    <cellStyle name="_FY2006_budget_calculations_for_plant_engineering_ 50" xfId="1809"/>
    <cellStyle name="_FY2006_budget_calculations_for_plant_engineering_ 51" xfId="1810"/>
    <cellStyle name="_FY2006_budget_calculations_for_plant_engineering_ 52" xfId="1811"/>
    <cellStyle name="_FY2006_budget_calculations_for_plant_engineering_ 53" xfId="1812"/>
    <cellStyle name="_FY2006_budget_calculations_for_plant_engineering_ 54" xfId="1813"/>
    <cellStyle name="_FY2006_budget_calculations_for_plant_engineering_ 55" xfId="1814"/>
    <cellStyle name="_FY2006_budget_calculations_for_plant_engineering_ 56" xfId="1815"/>
    <cellStyle name="_FY2006_budget_calculations_for_plant_engineering_ 57" xfId="1816"/>
    <cellStyle name="_FY2006_budget_calculations_for_plant_engineering_ 58" xfId="1817"/>
    <cellStyle name="_FY2006_budget_calculations_for_plant_engineering_ 59" xfId="1818"/>
    <cellStyle name="_FY2006_budget_calculations_for_plant_engineering_ 6" xfId="1819"/>
    <cellStyle name="_FY2006_budget_calculations_for_plant_engineering_ 60" xfId="1820"/>
    <cellStyle name="_FY2006_budget_calculations_for_plant_engineering_ 61" xfId="1821"/>
    <cellStyle name="_FY2006_budget_calculations_for_plant_engineering_ 62" xfId="1822"/>
    <cellStyle name="_FY2006_budget_calculations_for_plant_engineering_ 63" xfId="1823"/>
    <cellStyle name="_FY2006_budget_calculations_for_plant_engineering_ 64" xfId="1824"/>
    <cellStyle name="_FY2006_budget_calculations_for_plant_engineering_ 65" xfId="1825"/>
    <cellStyle name="_FY2006_budget_calculations_for_plant_engineering_ 66" xfId="1826"/>
    <cellStyle name="_FY2006_budget_calculations_for_plant_engineering_ 67" xfId="1827"/>
    <cellStyle name="_FY2006_budget_calculations_for_plant_engineering_ 68" xfId="1828"/>
    <cellStyle name="_FY2006_budget_calculations_for_plant_engineering_ 69" xfId="1829"/>
    <cellStyle name="_FY2006_budget_calculations_for_plant_engineering_ 7" xfId="1830"/>
    <cellStyle name="_FY2006_budget_calculations_for_plant_engineering_ 70" xfId="1831"/>
    <cellStyle name="_FY2006_budget_calculations_for_plant_engineering_ 71" xfId="1832"/>
    <cellStyle name="_FY2006_budget_calculations_for_plant_engineering_ 72" xfId="1833"/>
    <cellStyle name="_FY2006_budget_calculations_for_plant_engineering_ 73" xfId="1834"/>
    <cellStyle name="_FY2006_budget_calculations_for_plant_engineering_ 74" xfId="1835"/>
    <cellStyle name="_FY2006_budget_calculations_for_plant_engineering_ 75" xfId="1836"/>
    <cellStyle name="_FY2006_budget_calculations_for_plant_engineering_ 76" xfId="1837"/>
    <cellStyle name="_FY2006_budget_calculations_for_plant_engineering_ 77" xfId="1838"/>
    <cellStyle name="_FY2006_budget_calculations_for_plant_engineering_ 78" xfId="1839"/>
    <cellStyle name="_FY2006_budget_calculations_for_plant_engineering_ 79" xfId="1840"/>
    <cellStyle name="_FY2006_budget_calculations_for_plant_engineering_ 8" xfId="1841"/>
    <cellStyle name="_FY2006_budget_calculations_for_plant_engineering_ 80" xfId="1842"/>
    <cellStyle name="_FY2006_budget_calculations_for_plant_engineering_ 81" xfId="1843"/>
    <cellStyle name="_FY2006_budget_calculations_for_plant_engineering_ 82" xfId="1844"/>
    <cellStyle name="_FY2006_budget_calculations_for_plant_engineering_ 9" xfId="1845"/>
    <cellStyle name="_FY2006_budget_calculations_for_plant_engineering__2011 Griffith run-rate budget 01.06.11" xfId="1846"/>
    <cellStyle name="_FY2006_budget_calculations_for_plant_engineering__2011 Griffith run-rate budget 12.12.10" xfId="1847"/>
    <cellStyle name="_FY2006_budget_calculations_for_plant_engineering__Arlington Valley run-rate budget B" xfId="1848"/>
    <cellStyle name="_FY2006_budget_calculations_for_plant_engineering__TBAss" xfId="1849"/>
    <cellStyle name="_FY2006_budget_calculations_for_plant_engineering__UP South 2012 Budget Aug 31" xfId="228"/>
    <cellStyle name="_FY2006_budget_calculations_for_plant_engineering__UP South 2012 Budget Aug 31 2" xfId="229"/>
    <cellStyle name="_FY2006_budget_calculations_for_plant_engineering__UP South 2012 Budget Aug 31_2013 CTT O&amp;M Budget-3.5.13" xfId="230"/>
    <cellStyle name="_FY2006_budget_calculations_for_plant_engineering__UPNorth - 2012 Budget Aug 30" xfId="231"/>
    <cellStyle name="_Genco Modelv3" xfId="1850"/>
    <cellStyle name="_Heading" xfId="1851"/>
    <cellStyle name="_Heading_prestemp" xfId="1852"/>
    <cellStyle name="_Heading_prestemp_ActualBudget - Renaissance" xfId="1853"/>
    <cellStyle name="_Highlight" xfId="1854"/>
    <cellStyle name="_Hope-Peoples Model 4.11.08 v2" xfId="1855"/>
    <cellStyle name="_HY Comps v1" xfId="1856"/>
    <cellStyle name="_Idle Facilities Reserve" xfId="1857"/>
    <cellStyle name="_IL PA 2.13.04 r1-SDH" xfId="1858"/>
    <cellStyle name="_Implied Valuation" xfId="1859"/>
    <cellStyle name="_IPP Comps 12-31-04 Private" xfId="1860"/>
    <cellStyle name="_JV and Pipeline value_1RR (2)" xfId="1861"/>
    <cellStyle name="_LBO Model_v03 (5)" xfId="1862"/>
    <cellStyle name="_Longhorn - Retail Preliminary Model 4-27-06 v10" xfId="1863"/>
    <cellStyle name="_Market Forwards" xfId="1864"/>
    <cellStyle name="_Merger Consequences 11-27 v1" xfId="1865"/>
    <cellStyle name="_Mid Cap Comps 10-Q 5.30.03" xfId="1866"/>
    <cellStyle name="_MIR SOTP RM v2" xfId="1867"/>
    <cellStyle name="_MIR SOTP RM v2_ActualBudget - Renaissance" xfId="1868"/>
    <cellStyle name="_MIR SOTPv31" xfId="1869"/>
    <cellStyle name="_MIR SOTPv31_ActualBudget - Renaissance" xfId="1870"/>
    <cellStyle name="_Mkt Prices Preliminary 020206 LoDemand Del" xfId="1871"/>
    <cellStyle name="_ML LBO Model 5.23.07" xfId="1872"/>
    <cellStyle name="_MLP LP WACC v4" xfId="1873"/>
    <cellStyle name="_Monthly Summary to Client" xfId="1874"/>
    <cellStyle name="_Multiple" xfId="1875"/>
    <cellStyle name="_Multiple_Combined Synergy Presentation" xfId="1876"/>
    <cellStyle name="_Multiple_dcf" xfId="1877"/>
    <cellStyle name="_Multiple_IPP Compsv1" xfId="1878"/>
    <cellStyle name="_Multiple_Synergy Analysis_co-advisors" xfId="1879"/>
    <cellStyle name="_MultipleSpace" xfId="1880"/>
    <cellStyle name="_MultipleSpace_Combined Synergy Presentation" xfId="1881"/>
    <cellStyle name="_MultipleSpace_dcf" xfId="1882"/>
    <cellStyle name="_MultipleSpace_IPP Compsv1" xfId="1883"/>
    <cellStyle name="_MultipleSpace_Synergy Analysis" xfId="1884"/>
    <cellStyle name="_MultipleSpace_Synergy Analysis_co-advisors" xfId="1885"/>
    <cellStyle name="_MultipleSpace_Synergy Calc 1.1 rev 5-yr aug high1_bpace" xfId="1886"/>
    <cellStyle name="_MultipleSpace_Synergy Detail _gs" xfId="1887"/>
    <cellStyle name="_Norman Valuation Model 07-28-04_v2" xfId="1888"/>
    <cellStyle name="_O&amp;M Comparison to 2003" xfId="1889"/>
    <cellStyle name="_O&amp;M_02.13.04r1_v2" xfId="1890"/>
    <cellStyle name="_Ontelaunee Financing Model_05.02.06" xfId="1891"/>
    <cellStyle name="_Operating Model v1" xfId="1892"/>
    <cellStyle name="_PE Construction 050831_FINAL" xfId="1893"/>
    <cellStyle name="_Percent" xfId="1894"/>
    <cellStyle name="_Percent_IPP Compsv1" xfId="1895"/>
    <cellStyle name="_PercentSpace" xfId="1896"/>
    <cellStyle name="_PercentSpace_IPP Compsv1" xfId="1897"/>
    <cellStyle name="_PercentSpace_Synergy Detail _gs" xfId="1898"/>
    <cellStyle name="_Plant pro forma" xfId="1899"/>
    <cellStyle name="_Plant proforma contracts summary" xfId="1900"/>
    <cellStyle name="_Plant Roll-Up 12-1-04" xfId="1901"/>
    <cellStyle name="_Plum Point Operating Model_Base Case_0219061" xfId="1902"/>
    <cellStyle name="_Portfolio I Financing Model 11 9 09_Update (3)" xfId="232"/>
    <cellStyle name="_Portfolio I Financing Model 11 9 09_Update (3) 2" xfId="233"/>
    <cellStyle name="_Portfolio I Financing Model 11 9 09_Update (3)_2011 Arlington Valley run-rate budget 01.06.11" xfId="1903"/>
    <cellStyle name="_Portfolio I Financing Model 11 9 09_Update (3)_2011 Arlington Valley run-rate budget 12.12.10" xfId="1904"/>
    <cellStyle name="_Portfolio I Financing Model 11 9 09_Update (3)_2011 Griffith run-rate budget 01.06.11" xfId="1905"/>
    <cellStyle name="_Portfolio I Financing Model 11 9 09_Update (3)_2011 Griffith run-rate budget 12.12.10" xfId="1906"/>
    <cellStyle name="_Portfolio I Financing Model 11 9 09_Update (3)_2013 CTT O&amp;M Budget-3.5.13" xfId="234"/>
    <cellStyle name="_Portfolio I Financing Model 11 9 09_Update (3)_Accrual" xfId="1907"/>
    <cellStyle name="_Portfolio I Financing Model 11 9 09_Update (3)_Arlington Budget run-rate budget" xfId="1908"/>
    <cellStyle name="_Portfolio I Financing Model 11 9 09_Update (3)_Arlington Budget without nonrecurring expenses" xfId="1909"/>
    <cellStyle name="_Portfolio I Financing Model 11 9 09_Update (3)_AVEF 2011 budget rev7 110104_v2" xfId="1910"/>
    <cellStyle name="_Portfolio I Financing Model 11 9 09_Update (3)_Debt" xfId="235"/>
    <cellStyle name="_Portfolio I Financing Model 11 9 09_Update (3)_Debt 2" xfId="236"/>
    <cellStyle name="_Portfolio I Financing Model 11 9 09_Update (3)_Debt_2013 CTT O&amp;M Budget-3.5.13" xfId="237"/>
    <cellStyle name="_Portfolio I Financing Model 11 9 09_Update (3)_Debt_UP South 2012 Budget Aug 31" xfId="238"/>
    <cellStyle name="_Portfolio I Financing Model 11 9 09_Update (3)_Debt_UPNorth - 2012 Budget Aug 30" xfId="239"/>
    <cellStyle name="_Portfolio I Financing Model 11 9 09_Update (3)_O&amp;M Comparison" xfId="1911"/>
    <cellStyle name="_Portfolio I Financing Model 11 9 09_Update (3)_Swap" xfId="240"/>
    <cellStyle name="_Portfolio I Financing Model 11 9 09_Update (3)_Swap 2" xfId="241"/>
    <cellStyle name="_Portfolio I Financing Model 11 9 09_Update (3)_Swap_2013 CTT O&amp;M Budget-3.5.13" xfId="242"/>
    <cellStyle name="_Portfolio I Financing Model 11 9 09_Update (3)_Swap_UP South 2012 Budget Aug 31" xfId="243"/>
    <cellStyle name="_Portfolio I Financing Model 11 9 09_Update (3)_Swap_UPNorth - 2012 Budget Aug 30" xfId="244"/>
    <cellStyle name="_Portfolio I Financing Model 11 9 09_Update (3)_UP South 2012 Budget Aug 31" xfId="245"/>
    <cellStyle name="_Portfolio I Financing Model 11 9 09_Update (3)_UPNorth - 2012 Budget Aug 30" xfId="246"/>
    <cellStyle name="_Project Cannon Model 6.29.08" xfId="1912"/>
    <cellStyle name="_Project Cannon Model 6.29.08_ActualBudget - Renaissance" xfId="1913"/>
    <cellStyle name="_Project Columbus LBO Model v6" xfId="1914"/>
    <cellStyle name="_Project Taurus 4.02.07 v2 FR" xfId="1915"/>
    <cellStyle name="_PSD Valuation Modelv5" xfId="1916"/>
    <cellStyle name="_Rating Agency Analysis v2" xfId="1917"/>
    <cellStyle name="_Rating Agency Analysis v2_DYN-BG Merger Model v22" xfId="1918"/>
    <cellStyle name="_Rating Agency Analysis v2_DYNEGY SOTP 4-12-05" xfId="1919"/>
    <cellStyle name="_Rating Agency Analysis v2_IPP Comps 12-31-04 Private" xfId="1920"/>
    <cellStyle name="_Refinancing Debt" xfId="247"/>
    <cellStyle name="_Refinancing Debt 10" xfId="1921"/>
    <cellStyle name="_Refinancing Debt 11" xfId="1922"/>
    <cellStyle name="_Refinancing Debt 12" xfId="1923"/>
    <cellStyle name="_Refinancing Debt 13" xfId="1924"/>
    <cellStyle name="_Refinancing Debt 14" xfId="1925"/>
    <cellStyle name="_Refinancing Debt 15" xfId="1926"/>
    <cellStyle name="_Refinancing Debt 16" xfId="1927"/>
    <cellStyle name="_Refinancing Debt 17" xfId="1928"/>
    <cellStyle name="_Refinancing Debt 18" xfId="1929"/>
    <cellStyle name="_Refinancing Debt 19" xfId="1930"/>
    <cellStyle name="_Refinancing Debt 2" xfId="248"/>
    <cellStyle name="_Refinancing Debt 2 2" xfId="1931"/>
    <cellStyle name="_Refinancing Debt 2_Expenses" xfId="1932"/>
    <cellStyle name="_Refinancing Debt 2_Market Forwards" xfId="1933"/>
    <cellStyle name="_Refinancing Debt 20" xfId="1934"/>
    <cellStyle name="_Refinancing Debt 21" xfId="1935"/>
    <cellStyle name="_Refinancing Debt 22" xfId="1936"/>
    <cellStyle name="_Refinancing Debt 23" xfId="1937"/>
    <cellStyle name="_Refinancing Debt 24" xfId="1938"/>
    <cellStyle name="_Refinancing Debt 25" xfId="1939"/>
    <cellStyle name="_Refinancing Debt 26" xfId="1940"/>
    <cellStyle name="_Refinancing Debt 27" xfId="1941"/>
    <cellStyle name="_Refinancing Debt 28" xfId="1942"/>
    <cellStyle name="_Refinancing Debt 29" xfId="1943"/>
    <cellStyle name="_Refinancing Debt 3" xfId="1944"/>
    <cellStyle name="_Refinancing Debt 30" xfId="1945"/>
    <cellStyle name="_Refinancing Debt 31" xfId="1946"/>
    <cellStyle name="_Refinancing Debt 32" xfId="1947"/>
    <cellStyle name="_Refinancing Debt 33" xfId="1948"/>
    <cellStyle name="_Refinancing Debt 34" xfId="1949"/>
    <cellStyle name="_Refinancing Debt 35" xfId="1950"/>
    <cellStyle name="_Refinancing Debt 36" xfId="1951"/>
    <cellStyle name="_Refinancing Debt 37" xfId="1952"/>
    <cellStyle name="_Refinancing Debt 38" xfId="1953"/>
    <cellStyle name="_Refinancing Debt 39" xfId="1954"/>
    <cellStyle name="_Refinancing Debt 4" xfId="1955"/>
    <cellStyle name="_Refinancing Debt 4_Expenses" xfId="1956"/>
    <cellStyle name="_Refinancing Debt 4_Expenses_1" xfId="1957"/>
    <cellStyle name="_Refinancing Debt 4_Market Forwards" xfId="1958"/>
    <cellStyle name="_Refinancing Debt 40" xfId="1959"/>
    <cellStyle name="_Refinancing Debt 41" xfId="1960"/>
    <cellStyle name="_Refinancing Debt 42" xfId="1961"/>
    <cellStyle name="_Refinancing Debt 43" xfId="1962"/>
    <cellStyle name="_Refinancing Debt 44" xfId="1963"/>
    <cellStyle name="_Refinancing Debt 45" xfId="1964"/>
    <cellStyle name="_Refinancing Debt 46" xfId="1965"/>
    <cellStyle name="_Refinancing Debt 47" xfId="1966"/>
    <cellStyle name="_Refinancing Debt 48" xfId="1967"/>
    <cellStyle name="_Refinancing Debt 49" xfId="1968"/>
    <cellStyle name="_Refinancing Debt 5" xfId="1969"/>
    <cellStyle name="_Refinancing Debt 50" xfId="1970"/>
    <cellStyle name="_Refinancing Debt 51" xfId="1971"/>
    <cellStyle name="_Refinancing Debt 52" xfId="1972"/>
    <cellStyle name="_Refinancing Debt 53" xfId="1973"/>
    <cellStyle name="_Refinancing Debt 54" xfId="1974"/>
    <cellStyle name="_Refinancing Debt 55" xfId="1975"/>
    <cellStyle name="_Refinancing Debt 56" xfId="1976"/>
    <cellStyle name="_Refinancing Debt 57" xfId="1977"/>
    <cellStyle name="_Refinancing Debt 58" xfId="1978"/>
    <cellStyle name="_Refinancing Debt 59" xfId="1979"/>
    <cellStyle name="_Refinancing Debt 6" xfId="1980"/>
    <cellStyle name="_Refinancing Debt 60" xfId="1981"/>
    <cellStyle name="_Refinancing Debt 61" xfId="1982"/>
    <cellStyle name="_Refinancing Debt 62" xfId="1983"/>
    <cellStyle name="_Refinancing Debt 63" xfId="1984"/>
    <cellStyle name="_Refinancing Debt 64" xfId="1985"/>
    <cellStyle name="_Refinancing Debt 65" xfId="1986"/>
    <cellStyle name="_Refinancing Debt 66" xfId="1987"/>
    <cellStyle name="_Refinancing Debt 67" xfId="1988"/>
    <cellStyle name="_Refinancing Debt 68" xfId="1989"/>
    <cellStyle name="_Refinancing Debt 69" xfId="1990"/>
    <cellStyle name="_Refinancing Debt 7" xfId="1991"/>
    <cellStyle name="_Refinancing Debt 70" xfId="1992"/>
    <cellStyle name="_Refinancing Debt 71" xfId="1993"/>
    <cellStyle name="_Refinancing Debt 72" xfId="1994"/>
    <cellStyle name="_Refinancing Debt 73" xfId="1995"/>
    <cellStyle name="_Refinancing Debt 74" xfId="1996"/>
    <cellStyle name="_Refinancing Debt 75" xfId="1997"/>
    <cellStyle name="_Refinancing Debt 76" xfId="1998"/>
    <cellStyle name="_Refinancing Debt 77" xfId="1999"/>
    <cellStyle name="_Refinancing Debt 78" xfId="2000"/>
    <cellStyle name="_Refinancing Debt 79" xfId="2001"/>
    <cellStyle name="_Refinancing Debt 8" xfId="2002"/>
    <cellStyle name="_Refinancing Debt 80" xfId="2003"/>
    <cellStyle name="_Refinancing Debt 81" xfId="2004"/>
    <cellStyle name="_Refinancing Debt 82" xfId="2005"/>
    <cellStyle name="_Refinancing Debt 9" xfId="2006"/>
    <cellStyle name="_Refinancing Debt_2011 Griffith run-rate budget 01.06.11" xfId="2007"/>
    <cellStyle name="_Refinancing Debt_2011 Griffith run-rate budget 12.12.10" xfId="2008"/>
    <cellStyle name="_Refinancing Debt_2011 Solomon upload" xfId="249"/>
    <cellStyle name="_Refinancing Debt_2011 Solomon upload 2" xfId="250"/>
    <cellStyle name="_Refinancing Debt_2011 Solomon upload_2013 CTT O&amp;M Budget-3.5.13" xfId="251"/>
    <cellStyle name="_Refinancing Debt_2011 Solomon upload_UP South 2012 Budget Aug 31" xfId="252"/>
    <cellStyle name="_Refinancing Debt_2011 Solomon upload_UPNorth - 2012 Budget Aug 30" xfId="253"/>
    <cellStyle name="_Refinancing Debt_Arlington Valley run-rate budget B" xfId="2009"/>
    <cellStyle name="_Refinancing Debt_Debt" xfId="254"/>
    <cellStyle name="_Refinancing Debt_Debt 2" xfId="255"/>
    <cellStyle name="_Refinancing Debt_Debt_2011 Arlington Valley run-rate budget 01.06.11" xfId="2010"/>
    <cellStyle name="_Refinancing Debt_Debt_2011 Arlington Valley run-rate budget 12.12.10" xfId="2011"/>
    <cellStyle name="_Refinancing Debt_Debt_2011 Griffith run-rate budget 01.06.11" xfId="2012"/>
    <cellStyle name="_Refinancing Debt_Debt_2011 Griffith run-rate budget 12.12.10" xfId="2013"/>
    <cellStyle name="_Refinancing Debt_Debt_2013 CTT O&amp;M Budget-3.5.13" xfId="256"/>
    <cellStyle name="_Refinancing Debt_Debt_Accrual" xfId="2014"/>
    <cellStyle name="_Refinancing Debt_Debt_Arlington Budget run-rate budget" xfId="2015"/>
    <cellStyle name="_Refinancing Debt_Debt_Arlington Budget without nonrecurring expenses" xfId="2016"/>
    <cellStyle name="_Refinancing Debt_Debt_AVEF 2011 budget rev7 110104_v2" xfId="2017"/>
    <cellStyle name="_Refinancing Debt_Debt_O&amp;M Comparison" xfId="2018"/>
    <cellStyle name="_Refinancing Debt_Debt_UP South 2012 Budget Aug 31" xfId="257"/>
    <cellStyle name="_Refinancing Debt_Deferred Fin Fees LT" xfId="258"/>
    <cellStyle name="_Refinancing Debt_Deferred Fin Fees LT 2" xfId="259"/>
    <cellStyle name="_Refinancing Debt_Deferred Fin Fees LT_2011 Arlington Valley run-rate budget 01.06.11" xfId="2019"/>
    <cellStyle name="_Refinancing Debt_Deferred Fin Fees LT_2011 Arlington Valley run-rate budget 12.12.10" xfId="2020"/>
    <cellStyle name="_Refinancing Debt_Deferred Fin Fees LT_2011 Griffith run-rate budget 01.06.11" xfId="2021"/>
    <cellStyle name="_Refinancing Debt_Deferred Fin Fees LT_2011 Griffith run-rate budget 12.12.10" xfId="2022"/>
    <cellStyle name="_Refinancing Debt_Deferred Fin Fees LT_2013 CTT O&amp;M Budget-3.5.13" xfId="260"/>
    <cellStyle name="_Refinancing Debt_Deferred Fin Fees LT_Accrual" xfId="2023"/>
    <cellStyle name="_Refinancing Debt_Deferred Fin Fees LT_Arlington Budget run-rate budget" xfId="2024"/>
    <cellStyle name="_Refinancing Debt_Deferred Fin Fees LT_Arlington Budget without nonrecurring expenses" xfId="2025"/>
    <cellStyle name="_Refinancing Debt_Deferred Fin Fees LT_AVEF 2011 budget rev7 110104_v2" xfId="2026"/>
    <cellStyle name="_Refinancing Debt_Deferred Fin Fees LT_O&amp;M Comparison" xfId="2027"/>
    <cellStyle name="_Refinancing Debt_Deferred Fin Fees LT_UP South 2012 Budget Aug 31" xfId="261"/>
    <cellStyle name="_Refinancing Debt_TBAss" xfId="2028"/>
    <cellStyle name="_Refinancing Debt_UP South 2012 Budget Aug 31" xfId="262"/>
    <cellStyle name="_Refinancing Debt_UP South 2012 Budget Aug 31 2" xfId="263"/>
    <cellStyle name="_Refinancing Debt_UP South 2012 Budget Aug 31_2013 CTT O&amp;M Budget-3.5.13" xfId="264"/>
    <cellStyle name="_Refinancing Debt_UPNorth - 2012 Budget Aug 30" xfId="265"/>
    <cellStyle name="_RRI Divestiture 2007 6 14 v1" xfId="2029"/>
    <cellStyle name="_SE Cogens Analysis.8.7.07c" xfId="2030"/>
    <cellStyle name="_Semco Model 5-03-03_v2" xfId="2031"/>
    <cellStyle name="_Semco Model 5-03-03_v21" xfId="2032"/>
    <cellStyle name="_Semco Model 7-21-03" xfId="2033"/>
    <cellStyle name="_Semco Model 7-21-03_DYNEGY SOTP 4-12-05" xfId="2034"/>
    <cellStyle name="_Semco Model 7-21-03_IPP Comps 12-31-04 Private" xfId="2035"/>
    <cellStyle name="_Semco Model 7-21-03_Worksheet in #713767 v31 - IBC Follow-up Materials" xfId="2036"/>
    <cellStyle name="_Semco Model 8-11-03" xfId="2037"/>
    <cellStyle name="_Sheet1" xfId="266"/>
    <cellStyle name="_Sheet1 10" xfId="2038"/>
    <cellStyle name="_Sheet1 11" xfId="2039"/>
    <cellStyle name="_Sheet1 12" xfId="2040"/>
    <cellStyle name="_Sheet1 13" xfId="2041"/>
    <cellStyle name="_Sheet1 14" xfId="2042"/>
    <cellStyle name="_Sheet1 15" xfId="2043"/>
    <cellStyle name="_Sheet1 16" xfId="2044"/>
    <cellStyle name="_Sheet1 17" xfId="2045"/>
    <cellStyle name="_Sheet1 18" xfId="2046"/>
    <cellStyle name="_Sheet1 19" xfId="2047"/>
    <cellStyle name="_Sheet1 2" xfId="267"/>
    <cellStyle name="_Sheet1 2 2" xfId="2048"/>
    <cellStyle name="_Sheet1 2_Expenses" xfId="2049"/>
    <cellStyle name="_Sheet1 2_Market Forwards" xfId="2050"/>
    <cellStyle name="_Sheet1 20" xfId="2051"/>
    <cellStyle name="_Sheet1 21" xfId="2052"/>
    <cellStyle name="_Sheet1 22" xfId="2053"/>
    <cellStyle name="_Sheet1 23" xfId="2054"/>
    <cellStyle name="_Sheet1 24" xfId="2055"/>
    <cellStyle name="_Sheet1 25" xfId="2056"/>
    <cellStyle name="_Sheet1 26" xfId="2057"/>
    <cellStyle name="_Sheet1 27" xfId="2058"/>
    <cellStyle name="_Sheet1 28" xfId="2059"/>
    <cellStyle name="_Sheet1 29" xfId="2060"/>
    <cellStyle name="_Sheet1 3" xfId="2061"/>
    <cellStyle name="_Sheet1 30" xfId="2062"/>
    <cellStyle name="_Sheet1 31" xfId="2063"/>
    <cellStyle name="_Sheet1 32" xfId="2064"/>
    <cellStyle name="_Sheet1 33" xfId="2065"/>
    <cellStyle name="_Sheet1 34" xfId="2066"/>
    <cellStyle name="_Sheet1 35" xfId="2067"/>
    <cellStyle name="_Sheet1 36" xfId="2068"/>
    <cellStyle name="_Sheet1 37" xfId="2069"/>
    <cellStyle name="_Sheet1 38" xfId="2070"/>
    <cellStyle name="_Sheet1 39" xfId="2071"/>
    <cellStyle name="_Sheet1 4" xfId="2072"/>
    <cellStyle name="_Sheet1 4_Expenses" xfId="2073"/>
    <cellStyle name="_Sheet1 4_Expenses_1" xfId="2074"/>
    <cellStyle name="_Sheet1 4_Market Forwards" xfId="2075"/>
    <cellStyle name="_Sheet1 40" xfId="2076"/>
    <cellStyle name="_Sheet1 41" xfId="2077"/>
    <cellStyle name="_Sheet1 42" xfId="2078"/>
    <cellStyle name="_Sheet1 43" xfId="2079"/>
    <cellStyle name="_Sheet1 44" xfId="2080"/>
    <cellStyle name="_Sheet1 45" xfId="2081"/>
    <cellStyle name="_Sheet1 46" xfId="2082"/>
    <cellStyle name="_Sheet1 47" xfId="2083"/>
    <cellStyle name="_Sheet1 48" xfId="2084"/>
    <cellStyle name="_Sheet1 49" xfId="2085"/>
    <cellStyle name="_Sheet1 5" xfId="2086"/>
    <cellStyle name="_Sheet1 50" xfId="2087"/>
    <cellStyle name="_Sheet1 51" xfId="2088"/>
    <cellStyle name="_Sheet1 52" xfId="2089"/>
    <cellStyle name="_Sheet1 53" xfId="2090"/>
    <cellStyle name="_Sheet1 54" xfId="2091"/>
    <cellStyle name="_Sheet1 55" xfId="2092"/>
    <cellStyle name="_Sheet1 56" xfId="2093"/>
    <cellStyle name="_Sheet1 57" xfId="2094"/>
    <cellStyle name="_Sheet1 58" xfId="2095"/>
    <cellStyle name="_Sheet1 59" xfId="2096"/>
    <cellStyle name="_Sheet1 6" xfId="2097"/>
    <cellStyle name="_Sheet1 60" xfId="2098"/>
    <cellStyle name="_Sheet1 61" xfId="2099"/>
    <cellStyle name="_Sheet1 62" xfId="2100"/>
    <cellStyle name="_Sheet1 63" xfId="2101"/>
    <cellStyle name="_Sheet1 64" xfId="2102"/>
    <cellStyle name="_Sheet1 65" xfId="2103"/>
    <cellStyle name="_Sheet1 66" xfId="2104"/>
    <cellStyle name="_Sheet1 67" xfId="2105"/>
    <cellStyle name="_Sheet1 68" xfId="2106"/>
    <cellStyle name="_Sheet1 69" xfId="2107"/>
    <cellStyle name="_Sheet1 7" xfId="2108"/>
    <cellStyle name="_Sheet1 70" xfId="2109"/>
    <cellStyle name="_Sheet1 71" xfId="2110"/>
    <cellStyle name="_Sheet1 72" xfId="2111"/>
    <cellStyle name="_Sheet1 73" xfId="2112"/>
    <cellStyle name="_Sheet1 74" xfId="2113"/>
    <cellStyle name="_Sheet1 75" xfId="2114"/>
    <cellStyle name="_Sheet1 76" xfId="2115"/>
    <cellStyle name="_Sheet1 77" xfId="2116"/>
    <cellStyle name="_Sheet1 78" xfId="2117"/>
    <cellStyle name="_Sheet1 79" xfId="2118"/>
    <cellStyle name="_Sheet1 8" xfId="2119"/>
    <cellStyle name="_Sheet1 80" xfId="2120"/>
    <cellStyle name="_Sheet1 81" xfId="2121"/>
    <cellStyle name="_Sheet1 82" xfId="2122"/>
    <cellStyle name="_Sheet1 9" xfId="2123"/>
    <cellStyle name="_Sheet1_2011 Griffith run-rate budget 01.06.11" xfId="2124"/>
    <cellStyle name="_Sheet1_2011 Griffith run-rate budget 12.12.10" xfId="2125"/>
    <cellStyle name="_Sheet1_Arlington Valley run-rate budget B" xfId="2126"/>
    <cellStyle name="_Sheet1_TBAss" xfId="2127"/>
    <cellStyle name="_Sheet1_UP South 2012 Budget Aug 31" xfId="268"/>
    <cellStyle name="_Sheet1_UP South 2012 Budget Aug 31 2" xfId="269"/>
    <cellStyle name="_Sheet1_UP South 2012 Budget Aug 31_2013 CTT O&amp;M Budget-3.5.13" xfId="270"/>
    <cellStyle name="_Sheet1_UPNorth - 2012 Budget Aug 30" xfId="271"/>
    <cellStyle name="_Simple FST Accretion Model" xfId="2128"/>
    <cellStyle name="_SP Business Risk Positions" xfId="2129"/>
    <cellStyle name="_Statement Model v1" xfId="2130"/>
    <cellStyle name="_SubHeading" xfId="2131"/>
    <cellStyle name="_SubHeading_Combined Synergy Presentation" xfId="2132"/>
    <cellStyle name="_SubHeading_prestemp" xfId="2133"/>
    <cellStyle name="_SubHeading_prestemp_ActualBudget - Renaissance" xfId="2134"/>
    <cellStyle name="_SubHeading_prestemp_IPP Compsv1" xfId="2135"/>
    <cellStyle name="_SubHeading_Synergy Analysis" xfId="2136"/>
    <cellStyle name="_SubHeading_Synergy Analysis_co-advisors" xfId="2137"/>
    <cellStyle name="_SubHeading_Synergy Calc 1.1 rev 5-yr aug high1_bpace" xfId="2138"/>
    <cellStyle name="_Table" xfId="2139"/>
    <cellStyle name="_Table_Combined Synergy Presentation" xfId="2140"/>
    <cellStyle name="_Table_Synergy Analysis" xfId="2141"/>
    <cellStyle name="_Table_Synergy Analysis_co-advisors" xfId="2142"/>
    <cellStyle name="_Table_Synergy Calc 1.1 rev 5-yr aug high1_bpace" xfId="2143"/>
    <cellStyle name="_TableHead" xfId="2144"/>
    <cellStyle name="_TableRowHead" xfId="2145"/>
    <cellStyle name="_TableSuperHead" xfId="2146"/>
    <cellStyle name="_TableSuperHead_Combined Synergy Presentation" xfId="2147"/>
    <cellStyle name="_TableSuperHead_Synergy Analysis" xfId="2148"/>
    <cellStyle name="_TableSuperHead_Synergy Analysis_co-advisors" xfId="2149"/>
    <cellStyle name="_TableSuperHead_Synergy Calc 1.1 rev 5-yr aug high1_bpace" xfId="2150"/>
    <cellStyle name="_TAC Model 032008 BRINGDOWN v1 JimB PS" xfId="2151"/>
    <cellStyle name="_x0013__TBAss" xfId="2152"/>
    <cellStyle name="_TECO 9.18.07 v1" xfId="2153"/>
    <cellStyle name="_TransAlta Production Schedule Q4-07 - published" xfId="2154"/>
    <cellStyle name="_TXU PF Cap Table v2" xfId="2155"/>
    <cellStyle name="_TXU Projections - Cap Table" xfId="2156"/>
    <cellStyle name="_x0013__UP South 2012 Budget Aug 31" xfId="272"/>
    <cellStyle name="_x0013__UP South 2012 Budget Aug 31 2" xfId="273"/>
    <cellStyle name="_x0013__UP South 2012 Budget Aug 31_2013 CTT O&amp;M Budget-3.5.13" xfId="274"/>
    <cellStyle name="_x0013__UPNorth - 2012 Budget Aug 30" xfId="275"/>
    <cellStyle name="_VRC Comps Version7" xfId="2157"/>
    <cellStyle name="_WACC DLJ" xfId="2158"/>
    <cellStyle name="_WFT Comps (September 2003) v3" xfId="2159"/>
    <cellStyle name="_Worksheet in #713767 v31 - IBC Follow-up Materials" xfId="2160"/>
    <cellStyle name="_WRC-FST Mergercon 4" xfId="2161"/>
    <cellStyle name="£ BP" xfId="2162"/>
    <cellStyle name="¥ JY" xfId="2163"/>
    <cellStyle name="=C:\WINNT\SYSTEM32\COMMAND.COM" xfId="2164"/>
    <cellStyle name="=C:\WINNT35\SYSTEM32\COMMAND.COM" xfId="104"/>
    <cellStyle name="=C:\WINNT35\SYSTEM32\COMMAND.COM 2" xfId="276"/>
    <cellStyle name="=C:\WINNT35\SYSTEM32\COMMAND.COM 2 2" xfId="105"/>
    <cellStyle name="=C:\WINNT35\SYSTEM32\COMMAND.COM 2_P-2 Master_Source" xfId="2165"/>
    <cellStyle name="=C:\WINNT35\SYSTEM32\COMMAND.COM 3" xfId="277"/>
    <cellStyle name="=C:\WINNT35\SYSTEM32\COMMAND.COM_2011 Arlington Valley run-rate budget 01.06.11" xfId="2166"/>
    <cellStyle name="•W€_GE 3 MINIMUM" xfId="2167"/>
    <cellStyle name="•W_GE 3 MINIMUM" xfId="2168"/>
    <cellStyle name="0" xfId="2169"/>
    <cellStyle name="0,0_x000d__x000a_NA_x000d__x000a_" xfId="2170"/>
    <cellStyle name="0.0 x" xfId="2171"/>
    <cellStyle name="0_Compco-Linked Templates" xfId="2172"/>
    <cellStyle name="0_CompsV3" xfId="2173"/>
    <cellStyle name="0_DYN-BG Merger Model v22" xfId="2174"/>
    <cellStyle name="0_DYNEGY SOTP 4-12-05" xfId="2175"/>
    <cellStyle name="0_IPP Comps 12-31-04 Private" xfId="2176"/>
    <cellStyle name="0_LBO Model_v03 (5)" xfId="2177"/>
    <cellStyle name="0_LBO Model_v03 (5)_ActualBudget - Renaissance" xfId="2178"/>
    <cellStyle name="0_ML LBO Model 5.23.07" xfId="2179"/>
    <cellStyle name="0_ML LBO Model 5.23.07_ActualBudget - Renaissance" xfId="2180"/>
    <cellStyle name="0_PSD Valuation Modelv5" xfId="2181"/>
    <cellStyle name="0_PSD Valuation Modelv5_1" xfId="2182"/>
    <cellStyle name="000" xfId="2183"/>
    <cellStyle name="01" xfId="2184"/>
    <cellStyle name="1" xfId="2185"/>
    <cellStyle name="-1" xfId="2186"/>
    <cellStyle name="1_LBO Model_v03 (5)" xfId="2187"/>
    <cellStyle name="-1_LBO Model_v03 (5)" xfId="2188"/>
    <cellStyle name="1_ML LBO Model 5.23.07" xfId="2189"/>
    <cellStyle name="-1_ML LBO Model 5.23.07" xfId="2190"/>
    <cellStyle name="1_ML LBO Model 5.23.07_1" xfId="2191"/>
    <cellStyle name="12" xfId="2192"/>
    <cellStyle name="14BLIN - Style8" xfId="278"/>
    <cellStyle name="14-BT - Style1" xfId="279"/>
    <cellStyle name="2" xfId="2193"/>
    <cellStyle name="20% - Accent1" xfId="75" builtinId="30" customBuiltin="1"/>
    <cellStyle name="20% - Accent1 2" xfId="280"/>
    <cellStyle name="20% - Accent1 2 2" xfId="14759"/>
    <cellStyle name="20% - Accent1 2 3" xfId="14760"/>
    <cellStyle name="20% - Accent1 3" xfId="281"/>
    <cellStyle name="20% - Accent1 3 10" xfId="6093"/>
    <cellStyle name="20% - Accent1 3 10 2" xfId="9457"/>
    <cellStyle name="20% - Accent1 3 10 2 2" xfId="14764"/>
    <cellStyle name="20% - Accent1 3 10 3" xfId="13745"/>
    <cellStyle name="20% - Accent1 3 10 3 2" xfId="14766"/>
    <cellStyle name="20% - Accent1 3 10 4" xfId="14767"/>
    <cellStyle name="20% - Accent1 3 11" xfId="4927"/>
    <cellStyle name="20% - Accent1 3 11 2" xfId="8329"/>
    <cellStyle name="20% - Accent1 3 11 2 2" xfId="14770"/>
    <cellStyle name="20% - Accent1 3 11 3" xfId="12621"/>
    <cellStyle name="20% - Accent1 3 11 3 2" xfId="14772"/>
    <cellStyle name="20% - Accent1 3 11 4" xfId="14773"/>
    <cellStyle name="20% - Accent1 3 12" xfId="6520"/>
    <cellStyle name="20% - Accent1 3 12 2" xfId="14775"/>
    <cellStyle name="20% - Accent1 3 13" xfId="11033"/>
    <cellStyle name="20% - Accent1 3 13 2" xfId="14777"/>
    <cellStyle name="20% - Accent1 3 14" xfId="14778"/>
    <cellStyle name="20% - Accent1 3 2" xfId="728"/>
    <cellStyle name="20% - Accent1 3 2 10" xfId="6313"/>
    <cellStyle name="20% - Accent1 3 2 10 2" xfId="14781"/>
    <cellStyle name="20% - Accent1 3 2 11" xfId="6599"/>
    <cellStyle name="20% - Accent1 3 2 11 2" xfId="14783"/>
    <cellStyle name="20% - Accent1 3 2 12" xfId="11099"/>
    <cellStyle name="20% - Accent1 3 2 12 2" xfId="14785"/>
    <cellStyle name="20% - Accent1 3 2 13" xfId="14786"/>
    <cellStyle name="20% - Accent1 3 2 2" xfId="862"/>
    <cellStyle name="20% - Accent1 3 2 2 10" xfId="6711"/>
    <cellStyle name="20% - Accent1 3 2 2 10 2" xfId="14789"/>
    <cellStyle name="20% - Accent1 3 2 2 11" xfId="11210"/>
    <cellStyle name="20% - Accent1 3 2 2 11 2" xfId="14791"/>
    <cellStyle name="20% - Accent1 3 2 2 12" xfId="14792"/>
    <cellStyle name="20% - Accent1 3 2 2 2" xfId="3738"/>
    <cellStyle name="20% - Accent1 3 2 2 2 2" xfId="4116"/>
    <cellStyle name="20% - Accent1 3 2 2 2 2 2" xfId="7521"/>
    <cellStyle name="20% - Accent1 3 2 2 2 2 2 2" xfId="14796"/>
    <cellStyle name="20% - Accent1 3 2 2 2 2 3" xfId="11813"/>
    <cellStyle name="20% - Accent1 3 2 2 2 2 3 2" xfId="14798"/>
    <cellStyle name="20% - Accent1 3 2 2 2 2 4" xfId="14799"/>
    <cellStyle name="20% - Accent1 3 2 2 2 3" xfId="4679"/>
    <cellStyle name="20% - Accent1 3 2 2 2 3 2" xfId="8082"/>
    <cellStyle name="20% - Accent1 3 2 2 2 3 2 2" xfId="14802"/>
    <cellStyle name="20% - Accent1 3 2 2 2 3 3" xfId="12374"/>
    <cellStyle name="20% - Accent1 3 2 2 2 3 3 2" xfId="14804"/>
    <cellStyle name="20% - Accent1 3 2 2 2 3 4" xfId="14805"/>
    <cellStyle name="20% - Accent1 3 2 2 2 4" xfId="5241"/>
    <cellStyle name="20% - Accent1 3 2 2 2 4 2" xfId="8643"/>
    <cellStyle name="20% - Accent1 3 2 2 2 4 2 2" xfId="14808"/>
    <cellStyle name="20% - Accent1 3 2 2 2 4 3" xfId="12935"/>
    <cellStyle name="20% - Accent1 3 2 2 2 4 3 2" xfId="14810"/>
    <cellStyle name="20% - Accent1 3 2 2 2 4 4" xfId="14811"/>
    <cellStyle name="20% - Accent1 3 2 2 2 5" xfId="7147"/>
    <cellStyle name="20% - Accent1 3 2 2 2 5 2" xfId="14813"/>
    <cellStyle name="20% - Accent1 3 2 2 2 6" xfId="11439"/>
    <cellStyle name="20% - Accent1 3 2 2 2 6 2" xfId="14815"/>
    <cellStyle name="20% - Accent1 3 2 2 2 7" xfId="14816"/>
    <cellStyle name="20% - Accent1 3 2 2 3" xfId="4305"/>
    <cellStyle name="20% - Accent1 3 2 2 3 2" xfId="4866"/>
    <cellStyle name="20% - Accent1 3 2 2 3 2 2" xfId="8269"/>
    <cellStyle name="20% - Accent1 3 2 2 3 2 2 2" xfId="14820"/>
    <cellStyle name="20% - Accent1 3 2 2 3 2 3" xfId="12561"/>
    <cellStyle name="20% - Accent1 3 2 2 3 2 3 2" xfId="14822"/>
    <cellStyle name="20% - Accent1 3 2 2 3 2 4" xfId="14823"/>
    <cellStyle name="20% - Accent1 3 2 2 3 3" xfId="5428"/>
    <cellStyle name="20% - Accent1 3 2 2 3 3 2" xfId="8830"/>
    <cellStyle name="20% - Accent1 3 2 2 3 3 2 2" xfId="14826"/>
    <cellStyle name="20% - Accent1 3 2 2 3 3 3" xfId="13122"/>
    <cellStyle name="20% - Accent1 3 2 2 3 3 3 2" xfId="14828"/>
    <cellStyle name="20% - Accent1 3 2 2 3 3 4" xfId="14829"/>
    <cellStyle name="20% - Accent1 3 2 2 3 4" xfId="7708"/>
    <cellStyle name="20% - Accent1 3 2 2 3 4 2" xfId="14831"/>
    <cellStyle name="20% - Accent1 3 2 2 3 5" xfId="12000"/>
    <cellStyle name="20% - Accent1 3 2 2 3 5 2" xfId="14833"/>
    <cellStyle name="20% - Accent1 3 2 2 3 6" xfId="14834"/>
    <cellStyle name="20% - Accent1 3 2 2 4" xfId="3929"/>
    <cellStyle name="20% - Accent1 3 2 2 4 2" xfId="5627"/>
    <cellStyle name="20% - Accent1 3 2 2 4 2 2" xfId="9017"/>
    <cellStyle name="20% - Accent1 3 2 2 4 2 2 2" xfId="14838"/>
    <cellStyle name="20% - Accent1 3 2 2 4 2 3" xfId="13310"/>
    <cellStyle name="20% - Accent1 3 2 2 4 2 3 2" xfId="14840"/>
    <cellStyle name="20% - Accent1 3 2 2 4 2 4" xfId="14841"/>
    <cellStyle name="20% - Accent1 3 2 2 4 3" xfId="7334"/>
    <cellStyle name="20% - Accent1 3 2 2 4 3 2" xfId="14843"/>
    <cellStyle name="20% - Accent1 3 2 2 4 4" xfId="11626"/>
    <cellStyle name="20% - Accent1 3 2 2 4 4 2" xfId="14845"/>
    <cellStyle name="20% - Accent1 3 2 2 4 5" xfId="14846"/>
    <cellStyle name="20% - Accent1 3 2 2 5" xfId="4492"/>
    <cellStyle name="20% - Accent1 3 2 2 5 2" xfId="5827"/>
    <cellStyle name="20% - Accent1 3 2 2 5 2 2" xfId="9207"/>
    <cellStyle name="20% - Accent1 3 2 2 5 2 2 2" xfId="14850"/>
    <cellStyle name="20% - Accent1 3 2 2 5 2 3" xfId="13497"/>
    <cellStyle name="20% - Accent1 3 2 2 5 2 3 2" xfId="14852"/>
    <cellStyle name="20% - Accent1 3 2 2 5 2 4" xfId="14853"/>
    <cellStyle name="20% - Accent1 3 2 2 5 3" xfId="7895"/>
    <cellStyle name="20% - Accent1 3 2 2 5 3 2" xfId="14855"/>
    <cellStyle name="20% - Accent1 3 2 2 5 4" xfId="12187"/>
    <cellStyle name="20% - Accent1 3 2 2 5 4 2" xfId="14857"/>
    <cellStyle name="20% - Accent1 3 2 2 5 5" xfId="14858"/>
    <cellStyle name="20% - Accent1 3 2 2 6" xfId="6024"/>
    <cellStyle name="20% - Accent1 3 2 2 6 2" xfId="9396"/>
    <cellStyle name="20% - Accent1 3 2 2 6 2 2" xfId="14861"/>
    <cellStyle name="20% - Accent1 3 2 2 6 3" xfId="13684"/>
    <cellStyle name="20% - Accent1 3 2 2 6 3 2" xfId="14863"/>
    <cellStyle name="20% - Accent1 3 2 2 6 4" xfId="14864"/>
    <cellStyle name="20% - Accent1 3 2 2 7" xfId="6222"/>
    <cellStyle name="20% - Accent1 3 2 2 7 2" xfId="9584"/>
    <cellStyle name="20% - Accent1 3 2 2 7 2 2" xfId="14867"/>
    <cellStyle name="20% - Accent1 3 2 2 7 3" xfId="13872"/>
    <cellStyle name="20% - Accent1 3 2 2 7 3 2" xfId="14869"/>
    <cellStyle name="20% - Accent1 3 2 2 7 4" xfId="14870"/>
    <cellStyle name="20% - Accent1 3 2 2 8" xfId="5054"/>
    <cellStyle name="20% - Accent1 3 2 2 8 2" xfId="8456"/>
    <cellStyle name="20% - Accent1 3 2 2 8 2 2" xfId="14873"/>
    <cellStyle name="20% - Accent1 3 2 2 8 3" xfId="12748"/>
    <cellStyle name="20% - Accent1 3 2 2 8 3 2" xfId="14875"/>
    <cellStyle name="20% - Accent1 3 2 2 8 4" xfId="14876"/>
    <cellStyle name="20% - Accent1 3 2 2 9" xfId="6424"/>
    <cellStyle name="20% - Accent1 3 2 2 9 2" xfId="14878"/>
    <cellStyle name="20% - Accent1 3 2 3" xfId="3626"/>
    <cellStyle name="20% - Accent1 3 2 3 2" xfId="4005"/>
    <cellStyle name="20% - Accent1 3 2 3 2 2" xfId="7410"/>
    <cellStyle name="20% - Accent1 3 2 3 2 2 2" xfId="14882"/>
    <cellStyle name="20% - Accent1 3 2 3 2 3" xfId="11702"/>
    <cellStyle name="20% - Accent1 3 2 3 2 3 2" xfId="14884"/>
    <cellStyle name="20% - Accent1 3 2 3 2 4" xfId="14885"/>
    <cellStyle name="20% - Accent1 3 2 3 3" xfId="4568"/>
    <cellStyle name="20% - Accent1 3 2 3 3 2" xfId="7971"/>
    <cellStyle name="20% - Accent1 3 2 3 3 2 2" xfId="14888"/>
    <cellStyle name="20% - Accent1 3 2 3 3 3" xfId="12263"/>
    <cellStyle name="20% - Accent1 3 2 3 3 3 2" xfId="14890"/>
    <cellStyle name="20% - Accent1 3 2 3 3 4" xfId="14891"/>
    <cellStyle name="20% - Accent1 3 2 3 4" xfId="5130"/>
    <cellStyle name="20% - Accent1 3 2 3 4 2" xfId="8532"/>
    <cellStyle name="20% - Accent1 3 2 3 4 2 2" xfId="14894"/>
    <cellStyle name="20% - Accent1 3 2 3 4 3" xfId="12824"/>
    <cellStyle name="20% - Accent1 3 2 3 4 3 2" xfId="14896"/>
    <cellStyle name="20% - Accent1 3 2 3 4 4" xfId="14897"/>
    <cellStyle name="20% - Accent1 3 2 3 5" xfId="7035"/>
    <cellStyle name="20% - Accent1 3 2 3 5 2" xfId="14899"/>
    <cellStyle name="20% - Accent1 3 2 3 6" xfId="11328"/>
    <cellStyle name="20% - Accent1 3 2 3 6 2" xfId="14901"/>
    <cellStyle name="20% - Accent1 3 2 3 7" xfId="14902"/>
    <cellStyle name="20% - Accent1 3 2 4" xfId="4194"/>
    <cellStyle name="20% - Accent1 3 2 4 2" xfId="4755"/>
    <cellStyle name="20% - Accent1 3 2 4 2 2" xfId="8158"/>
    <cellStyle name="20% - Accent1 3 2 4 2 2 2" xfId="14906"/>
    <cellStyle name="20% - Accent1 3 2 4 2 3" xfId="12450"/>
    <cellStyle name="20% - Accent1 3 2 4 2 3 2" xfId="14908"/>
    <cellStyle name="20% - Accent1 3 2 4 2 4" xfId="14909"/>
    <cellStyle name="20% - Accent1 3 2 4 3" xfId="5317"/>
    <cellStyle name="20% - Accent1 3 2 4 3 2" xfId="8719"/>
    <cellStyle name="20% - Accent1 3 2 4 3 2 2" xfId="14912"/>
    <cellStyle name="20% - Accent1 3 2 4 3 3" xfId="13011"/>
    <cellStyle name="20% - Accent1 3 2 4 3 3 2" xfId="14914"/>
    <cellStyle name="20% - Accent1 3 2 4 3 4" xfId="14915"/>
    <cellStyle name="20% - Accent1 3 2 4 4" xfId="7597"/>
    <cellStyle name="20% - Accent1 3 2 4 4 2" xfId="14917"/>
    <cellStyle name="20% - Accent1 3 2 4 5" xfId="11889"/>
    <cellStyle name="20% - Accent1 3 2 4 5 2" xfId="14919"/>
    <cellStyle name="20% - Accent1 3 2 4 6" xfId="14920"/>
    <cellStyle name="20% - Accent1 3 2 5" xfId="3818"/>
    <cellStyle name="20% - Accent1 3 2 5 2" xfId="5514"/>
    <cellStyle name="20% - Accent1 3 2 5 2 2" xfId="8906"/>
    <cellStyle name="20% - Accent1 3 2 5 2 2 2" xfId="14924"/>
    <cellStyle name="20% - Accent1 3 2 5 2 3" xfId="13199"/>
    <cellStyle name="20% - Accent1 3 2 5 2 3 2" xfId="14926"/>
    <cellStyle name="20% - Accent1 3 2 5 2 4" xfId="14927"/>
    <cellStyle name="20% - Accent1 3 2 5 3" xfId="7223"/>
    <cellStyle name="20% - Accent1 3 2 5 3 2" xfId="14929"/>
    <cellStyle name="20% - Accent1 3 2 5 4" xfId="11515"/>
    <cellStyle name="20% - Accent1 3 2 5 4 2" xfId="14931"/>
    <cellStyle name="20% - Accent1 3 2 5 5" xfId="14932"/>
    <cellStyle name="20% - Accent1 3 2 6" xfId="4381"/>
    <cellStyle name="20% - Accent1 3 2 6 2" xfId="5716"/>
    <cellStyle name="20% - Accent1 3 2 6 2 2" xfId="9096"/>
    <cellStyle name="20% - Accent1 3 2 6 2 2 2" xfId="14936"/>
    <cellStyle name="20% - Accent1 3 2 6 2 3" xfId="13386"/>
    <cellStyle name="20% - Accent1 3 2 6 2 3 2" xfId="14938"/>
    <cellStyle name="20% - Accent1 3 2 6 2 4" xfId="14939"/>
    <cellStyle name="20% - Accent1 3 2 6 3" xfId="7784"/>
    <cellStyle name="20% - Accent1 3 2 6 3 2" xfId="14941"/>
    <cellStyle name="20% - Accent1 3 2 6 4" xfId="12076"/>
    <cellStyle name="20% - Accent1 3 2 6 4 2" xfId="14943"/>
    <cellStyle name="20% - Accent1 3 2 6 5" xfId="14944"/>
    <cellStyle name="20% - Accent1 3 2 7" xfId="5911"/>
    <cellStyle name="20% - Accent1 3 2 7 2" xfId="9284"/>
    <cellStyle name="20% - Accent1 3 2 7 2 2" xfId="14947"/>
    <cellStyle name="20% - Accent1 3 2 7 3" xfId="13573"/>
    <cellStyle name="20% - Accent1 3 2 7 3 2" xfId="14949"/>
    <cellStyle name="20% - Accent1 3 2 7 4" xfId="14950"/>
    <cellStyle name="20% - Accent1 3 2 8" xfId="6109"/>
    <cellStyle name="20% - Accent1 3 2 8 2" xfId="9473"/>
    <cellStyle name="20% - Accent1 3 2 8 2 2" xfId="14953"/>
    <cellStyle name="20% - Accent1 3 2 8 3" xfId="13761"/>
    <cellStyle name="20% - Accent1 3 2 8 3 2" xfId="14955"/>
    <cellStyle name="20% - Accent1 3 2 8 4" xfId="14956"/>
    <cellStyle name="20% - Accent1 3 2 9" xfId="4943"/>
    <cellStyle name="20% - Accent1 3 2 9 2" xfId="8345"/>
    <cellStyle name="20% - Accent1 3 2 9 2 2" xfId="14959"/>
    <cellStyle name="20% - Accent1 3 2 9 3" xfId="12637"/>
    <cellStyle name="20% - Accent1 3 2 9 3 2" xfId="14961"/>
    <cellStyle name="20% - Accent1 3 2 9 4" xfId="14962"/>
    <cellStyle name="20% - Accent1 3 3" xfId="757"/>
    <cellStyle name="20% - Accent1 3 3 10" xfId="6628"/>
    <cellStyle name="20% - Accent1 3 3 10 2" xfId="14965"/>
    <cellStyle name="20% - Accent1 3 3 11" xfId="11128"/>
    <cellStyle name="20% - Accent1 3 3 11 2" xfId="14967"/>
    <cellStyle name="20% - Accent1 3 3 12" xfId="14968"/>
    <cellStyle name="20% - Accent1 3 3 2" xfId="3655"/>
    <cellStyle name="20% - Accent1 3 3 2 2" xfId="4034"/>
    <cellStyle name="20% - Accent1 3 3 2 2 2" xfId="7439"/>
    <cellStyle name="20% - Accent1 3 3 2 2 2 2" xfId="14972"/>
    <cellStyle name="20% - Accent1 3 3 2 2 3" xfId="11731"/>
    <cellStyle name="20% - Accent1 3 3 2 2 3 2" xfId="14974"/>
    <cellStyle name="20% - Accent1 3 3 2 2 4" xfId="14975"/>
    <cellStyle name="20% - Accent1 3 3 2 3" xfId="4597"/>
    <cellStyle name="20% - Accent1 3 3 2 3 2" xfId="8000"/>
    <cellStyle name="20% - Accent1 3 3 2 3 2 2" xfId="14978"/>
    <cellStyle name="20% - Accent1 3 3 2 3 3" xfId="12292"/>
    <cellStyle name="20% - Accent1 3 3 2 3 3 2" xfId="14980"/>
    <cellStyle name="20% - Accent1 3 3 2 3 4" xfId="14981"/>
    <cellStyle name="20% - Accent1 3 3 2 4" xfId="5159"/>
    <cellStyle name="20% - Accent1 3 3 2 4 2" xfId="8561"/>
    <cellStyle name="20% - Accent1 3 3 2 4 2 2" xfId="14984"/>
    <cellStyle name="20% - Accent1 3 3 2 4 3" xfId="12853"/>
    <cellStyle name="20% - Accent1 3 3 2 4 3 2" xfId="14986"/>
    <cellStyle name="20% - Accent1 3 3 2 4 4" xfId="14987"/>
    <cellStyle name="20% - Accent1 3 3 2 5" xfId="7064"/>
    <cellStyle name="20% - Accent1 3 3 2 5 2" xfId="14989"/>
    <cellStyle name="20% - Accent1 3 3 2 6" xfId="11357"/>
    <cellStyle name="20% - Accent1 3 3 2 6 2" xfId="14991"/>
    <cellStyle name="20% - Accent1 3 3 2 7" xfId="14992"/>
    <cellStyle name="20% - Accent1 3 3 3" xfId="4223"/>
    <cellStyle name="20% - Accent1 3 3 3 2" xfId="4784"/>
    <cellStyle name="20% - Accent1 3 3 3 2 2" xfId="8187"/>
    <cellStyle name="20% - Accent1 3 3 3 2 2 2" xfId="14996"/>
    <cellStyle name="20% - Accent1 3 3 3 2 3" xfId="12479"/>
    <cellStyle name="20% - Accent1 3 3 3 2 3 2" xfId="14998"/>
    <cellStyle name="20% - Accent1 3 3 3 2 4" xfId="14999"/>
    <cellStyle name="20% - Accent1 3 3 3 3" xfId="5346"/>
    <cellStyle name="20% - Accent1 3 3 3 3 2" xfId="8748"/>
    <cellStyle name="20% - Accent1 3 3 3 3 2 2" xfId="15002"/>
    <cellStyle name="20% - Accent1 3 3 3 3 3" xfId="13040"/>
    <cellStyle name="20% - Accent1 3 3 3 3 3 2" xfId="15004"/>
    <cellStyle name="20% - Accent1 3 3 3 3 4" xfId="15005"/>
    <cellStyle name="20% - Accent1 3 3 3 4" xfId="7626"/>
    <cellStyle name="20% - Accent1 3 3 3 4 2" xfId="15007"/>
    <cellStyle name="20% - Accent1 3 3 3 5" xfId="11918"/>
    <cellStyle name="20% - Accent1 3 3 3 5 2" xfId="15009"/>
    <cellStyle name="20% - Accent1 3 3 3 6" xfId="15010"/>
    <cellStyle name="20% - Accent1 3 3 4" xfId="3847"/>
    <cellStyle name="20% - Accent1 3 3 4 2" xfId="5543"/>
    <cellStyle name="20% - Accent1 3 3 4 2 2" xfId="8935"/>
    <cellStyle name="20% - Accent1 3 3 4 2 2 2" xfId="15014"/>
    <cellStyle name="20% - Accent1 3 3 4 2 3" xfId="13228"/>
    <cellStyle name="20% - Accent1 3 3 4 2 3 2" xfId="15016"/>
    <cellStyle name="20% - Accent1 3 3 4 2 4" xfId="15017"/>
    <cellStyle name="20% - Accent1 3 3 4 3" xfId="7252"/>
    <cellStyle name="20% - Accent1 3 3 4 3 2" xfId="15019"/>
    <cellStyle name="20% - Accent1 3 3 4 4" xfId="11544"/>
    <cellStyle name="20% - Accent1 3 3 4 4 2" xfId="15021"/>
    <cellStyle name="20% - Accent1 3 3 4 5" xfId="15022"/>
    <cellStyle name="20% - Accent1 3 3 5" xfId="4410"/>
    <cellStyle name="20% - Accent1 3 3 5 2" xfId="5745"/>
    <cellStyle name="20% - Accent1 3 3 5 2 2" xfId="9125"/>
    <cellStyle name="20% - Accent1 3 3 5 2 2 2" xfId="15026"/>
    <cellStyle name="20% - Accent1 3 3 5 2 3" xfId="13415"/>
    <cellStyle name="20% - Accent1 3 3 5 2 3 2" xfId="15028"/>
    <cellStyle name="20% - Accent1 3 3 5 2 4" xfId="15029"/>
    <cellStyle name="20% - Accent1 3 3 5 3" xfId="7813"/>
    <cellStyle name="20% - Accent1 3 3 5 3 2" xfId="15031"/>
    <cellStyle name="20% - Accent1 3 3 5 4" xfId="12105"/>
    <cellStyle name="20% - Accent1 3 3 5 4 2" xfId="15033"/>
    <cellStyle name="20% - Accent1 3 3 5 5" xfId="15034"/>
    <cellStyle name="20% - Accent1 3 3 6" xfId="5940"/>
    <cellStyle name="20% - Accent1 3 3 6 2" xfId="9313"/>
    <cellStyle name="20% - Accent1 3 3 6 2 2" xfId="15037"/>
    <cellStyle name="20% - Accent1 3 3 6 3" xfId="13602"/>
    <cellStyle name="20% - Accent1 3 3 6 3 2" xfId="15039"/>
    <cellStyle name="20% - Accent1 3 3 6 4" xfId="15040"/>
    <cellStyle name="20% - Accent1 3 3 7" xfId="6138"/>
    <cellStyle name="20% - Accent1 3 3 7 2" xfId="9502"/>
    <cellStyle name="20% - Accent1 3 3 7 2 2" xfId="15043"/>
    <cellStyle name="20% - Accent1 3 3 7 3" xfId="13790"/>
    <cellStyle name="20% - Accent1 3 3 7 3 2" xfId="15045"/>
    <cellStyle name="20% - Accent1 3 3 7 4" xfId="15046"/>
    <cellStyle name="20% - Accent1 3 3 8" xfId="4972"/>
    <cellStyle name="20% - Accent1 3 3 8 2" xfId="8374"/>
    <cellStyle name="20% - Accent1 3 3 8 2 2" xfId="15049"/>
    <cellStyle name="20% - Accent1 3 3 8 3" xfId="12666"/>
    <cellStyle name="20% - Accent1 3 3 8 3 2" xfId="15051"/>
    <cellStyle name="20% - Accent1 3 3 8 4" xfId="15052"/>
    <cellStyle name="20% - Accent1 3 3 9" xfId="6342"/>
    <cellStyle name="20% - Accent1 3 3 9 2" xfId="15054"/>
    <cellStyle name="20% - Accent1 3 4" xfId="800"/>
    <cellStyle name="20% - Accent1 3 4 10" xfId="6671"/>
    <cellStyle name="20% - Accent1 3 4 10 2" xfId="15057"/>
    <cellStyle name="20% - Accent1 3 4 11" xfId="11171"/>
    <cellStyle name="20% - Accent1 3 4 11 2" xfId="15059"/>
    <cellStyle name="20% - Accent1 3 4 12" xfId="15060"/>
    <cellStyle name="20% - Accent1 3 4 2" xfId="3698"/>
    <cellStyle name="20% - Accent1 3 4 2 2" xfId="4077"/>
    <cellStyle name="20% - Accent1 3 4 2 2 2" xfId="7482"/>
    <cellStyle name="20% - Accent1 3 4 2 2 2 2" xfId="15064"/>
    <cellStyle name="20% - Accent1 3 4 2 2 3" xfId="11774"/>
    <cellStyle name="20% - Accent1 3 4 2 2 3 2" xfId="15066"/>
    <cellStyle name="20% - Accent1 3 4 2 2 4" xfId="15067"/>
    <cellStyle name="20% - Accent1 3 4 2 3" xfId="4640"/>
    <cellStyle name="20% - Accent1 3 4 2 3 2" xfId="8043"/>
    <cellStyle name="20% - Accent1 3 4 2 3 2 2" xfId="15070"/>
    <cellStyle name="20% - Accent1 3 4 2 3 3" xfId="12335"/>
    <cellStyle name="20% - Accent1 3 4 2 3 3 2" xfId="15072"/>
    <cellStyle name="20% - Accent1 3 4 2 3 4" xfId="15073"/>
    <cellStyle name="20% - Accent1 3 4 2 4" xfId="5202"/>
    <cellStyle name="20% - Accent1 3 4 2 4 2" xfId="8604"/>
    <cellStyle name="20% - Accent1 3 4 2 4 2 2" xfId="15076"/>
    <cellStyle name="20% - Accent1 3 4 2 4 3" xfId="12896"/>
    <cellStyle name="20% - Accent1 3 4 2 4 3 2" xfId="15078"/>
    <cellStyle name="20% - Accent1 3 4 2 4 4" xfId="15079"/>
    <cellStyle name="20% - Accent1 3 4 2 5" xfId="7107"/>
    <cellStyle name="20% - Accent1 3 4 2 5 2" xfId="15081"/>
    <cellStyle name="20% - Accent1 3 4 2 6" xfId="11400"/>
    <cellStyle name="20% - Accent1 3 4 2 6 2" xfId="15083"/>
    <cellStyle name="20% - Accent1 3 4 2 7" xfId="15084"/>
    <cellStyle name="20% - Accent1 3 4 3" xfId="4266"/>
    <cellStyle name="20% - Accent1 3 4 3 2" xfId="4827"/>
    <cellStyle name="20% - Accent1 3 4 3 2 2" xfId="8230"/>
    <cellStyle name="20% - Accent1 3 4 3 2 2 2" xfId="15088"/>
    <cellStyle name="20% - Accent1 3 4 3 2 3" xfId="12522"/>
    <cellStyle name="20% - Accent1 3 4 3 2 3 2" xfId="15090"/>
    <cellStyle name="20% - Accent1 3 4 3 2 4" xfId="15091"/>
    <cellStyle name="20% - Accent1 3 4 3 3" xfId="5389"/>
    <cellStyle name="20% - Accent1 3 4 3 3 2" xfId="8791"/>
    <cellStyle name="20% - Accent1 3 4 3 3 2 2" xfId="15094"/>
    <cellStyle name="20% - Accent1 3 4 3 3 3" xfId="13083"/>
    <cellStyle name="20% - Accent1 3 4 3 3 3 2" xfId="15096"/>
    <cellStyle name="20% - Accent1 3 4 3 3 4" xfId="15097"/>
    <cellStyle name="20% - Accent1 3 4 3 4" xfId="7669"/>
    <cellStyle name="20% - Accent1 3 4 3 4 2" xfId="15099"/>
    <cellStyle name="20% - Accent1 3 4 3 5" xfId="11961"/>
    <cellStyle name="20% - Accent1 3 4 3 5 2" xfId="15101"/>
    <cellStyle name="20% - Accent1 3 4 3 6" xfId="15102"/>
    <cellStyle name="20% - Accent1 3 4 4" xfId="3890"/>
    <cellStyle name="20% - Accent1 3 4 4 2" xfId="5586"/>
    <cellStyle name="20% - Accent1 3 4 4 2 2" xfId="8978"/>
    <cellStyle name="20% - Accent1 3 4 4 2 2 2" xfId="15106"/>
    <cellStyle name="20% - Accent1 3 4 4 2 3" xfId="13271"/>
    <cellStyle name="20% - Accent1 3 4 4 2 3 2" xfId="15108"/>
    <cellStyle name="20% - Accent1 3 4 4 2 4" xfId="15109"/>
    <cellStyle name="20% - Accent1 3 4 4 3" xfId="7295"/>
    <cellStyle name="20% - Accent1 3 4 4 3 2" xfId="15111"/>
    <cellStyle name="20% - Accent1 3 4 4 4" xfId="11587"/>
    <cellStyle name="20% - Accent1 3 4 4 4 2" xfId="15113"/>
    <cellStyle name="20% - Accent1 3 4 4 5" xfId="15114"/>
    <cellStyle name="20% - Accent1 3 4 5" xfId="4453"/>
    <cellStyle name="20% - Accent1 3 4 5 2" xfId="5788"/>
    <cellStyle name="20% - Accent1 3 4 5 2 2" xfId="9168"/>
    <cellStyle name="20% - Accent1 3 4 5 2 2 2" xfId="15118"/>
    <cellStyle name="20% - Accent1 3 4 5 2 3" xfId="13458"/>
    <cellStyle name="20% - Accent1 3 4 5 2 3 2" xfId="15120"/>
    <cellStyle name="20% - Accent1 3 4 5 2 4" xfId="15121"/>
    <cellStyle name="20% - Accent1 3 4 5 3" xfId="7856"/>
    <cellStyle name="20% - Accent1 3 4 5 3 2" xfId="15123"/>
    <cellStyle name="20% - Accent1 3 4 5 4" xfId="12148"/>
    <cellStyle name="20% - Accent1 3 4 5 4 2" xfId="15125"/>
    <cellStyle name="20% - Accent1 3 4 5 5" xfId="15126"/>
    <cellStyle name="20% - Accent1 3 4 6" xfId="5983"/>
    <cellStyle name="20% - Accent1 3 4 6 2" xfId="9356"/>
    <cellStyle name="20% - Accent1 3 4 6 2 2" xfId="15129"/>
    <cellStyle name="20% - Accent1 3 4 6 3" xfId="13645"/>
    <cellStyle name="20% - Accent1 3 4 6 3 2" xfId="15131"/>
    <cellStyle name="20% - Accent1 3 4 6 4" xfId="15132"/>
    <cellStyle name="20% - Accent1 3 4 7" xfId="6181"/>
    <cellStyle name="20% - Accent1 3 4 7 2" xfId="9545"/>
    <cellStyle name="20% - Accent1 3 4 7 2 2" xfId="15135"/>
    <cellStyle name="20% - Accent1 3 4 7 3" xfId="13833"/>
    <cellStyle name="20% - Accent1 3 4 7 3 2" xfId="15137"/>
    <cellStyle name="20% - Accent1 3 4 7 4" xfId="15138"/>
    <cellStyle name="20% - Accent1 3 4 8" xfId="5015"/>
    <cellStyle name="20% - Accent1 3 4 8 2" xfId="8417"/>
    <cellStyle name="20% - Accent1 3 4 8 2 2" xfId="15141"/>
    <cellStyle name="20% - Accent1 3 4 8 3" xfId="12709"/>
    <cellStyle name="20% - Accent1 3 4 8 3 2" xfId="15143"/>
    <cellStyle name="20% - Accent1 3 4 8 4" xfId="15144"/>
    <cellStyle name="20% - Accent1 3 4 9" xfId="6385"/>
    <cellStyle name="20% - Accent1 3 4 9 2" xfId="15146"/>
    <cellStyle name="20% - Accent1 3 5" xfId="3610"/>
    <cellStyle name="20% - Accent1 3 5 2" xfId="3989"/>
    <cellStyle name="20% - Accent1 3 5 2 2" xfId="7394"/>
    <cellStyle name="20% - Accent1 3 5 2 2 2" xfId="15150"/>
    <cellStyle name="20% - Accent1 3 5 2 3" xfId="11686"/>
    <cellStyle name="20% - Accent1 3 5 2 3 2" xfId="15152"/>
    <cellStyle name="20% - Accent1 3 5 2 4" xfId="15153"/>
    <cellStyle name="20% - Accent1 3 5 3" xfId="4552"/>
    <cellStyle name="20% - Accent1 3 5 3 2" xfId="7955"/>
    <cellStyle name="20% - Accent1 3 5 3 2 2" xfId="15156"/>
    <cellStyle name="20% - Accent1 3 5 3 3" xfId="12247"/>
    <cellStyle name="20% - Accent1 3 5 3 3 2" xfId="15158"/>
    <cellStyle name="20% - Accent1 3 5 3 4" xfId="15159"/>
    <cellStyle name="20% - Accent1 3 5 4" xfId="5114"/>
    <cellStyle name="20% - Accent1 3 5 4 2" xfId="8516"/>
    <cellStyle name="20% - Accent1 3 5 4 2 2" xfId="15162"/>
    <cellStyle name="20% - Accent1 3 5 4 3" xfId="12808"/>
    <cellStyle name="20% - Accent1 3 5 4 3 2" xfId="15164"/>
    <cellStyle name="20% - Accent1 3 5 4 4" xfId="15165"/>
    <cellStyle name="20% - Accent1 3 5 5" xfId="7019"/>
    <cellStyle name="20% - Accent1 3 5 5 2" xfId="15167"/>
    <cellStyle name="20% - Accent1 3 5 6" xfId="11312"/>
    <cellStyle name="20% - Accent1 3 5 6 2" xfId="15169"/>
    <cellStyle name="20% - Accent1 3 5 7" xfId="15170"/>
    <cellStyle name="20% - Accent1 3 6" xfId="4178"/>
    <cellStyle name="20% - Accent1 3 6 2" xfId="4739"/>
    <cellStyle name="20% - Accent1 3 6 2 2" xfId="8142"/>
    <cellStyle name="20% - Accent1 3 6 2 2 2" xfId="15174"/>
    <cellStyle name="20% - Accent1 3 6 2 3" xfId="12434"/>
    <cellStyle name="20% - Accent1 3 6 2 3 2" xfId="15176"/>
    <cellStyle name="20% - Accent1 3 6 2 4" xfId="15177"/>
    <cellStyle name="20% - Accent1 3 6 3" xfId="5301"/>
    <cellStyle name="20% - Accent1 3 6 3 2" xfId="8703"/>
    <cellStyle name="20% - Accent1 3 6 3 2 2" xfId="15180"/>
    <cellStyle name="20% - Accent1 3 6 3 3" xfId="12995"/>
    <cellStyle name="20% - Accent1 3 6 3 3 2" xfId="15182"/>
    <cellStyle name="20% - Accent1 3 6 3 4" xfId="15183"/>
    <cellStyle name="20% - Accent1 3 6 4" xfId="7581"/>
    <cellStyle name="20% - Accent1 3 6 4 2" xfId="15185"/>
    <cellStyle name="20% - Accent1 3 6 5" xfId="11873"/>
    <cellStyle name="20% - Accent1 3 6 5 2" xfId="15187"/>
    <cellStyle name="20% - Accent1 3 6 6" xfId="15188"/>
    <cellStyle name="20% - Accent1 3 7" xfId="3802"/>
    <cellStyle name="20% - Accent1 3 7 2" xfId="5498"/>
    <cellStyle name="20% - Accent1 3 7 2 2" xfId="8890"/>
    <cellStyle name="20% - Accent1 3 7 2 2 2" xfId="15192"/>
    <cellStyle name="20% - Accent1 3 7 2 3" xfId="13183"/>
    <cellStyle name="20% - Accent1 3 7 2 3 2" xfId="15194"/>
    <cellStyle name="20% - Accent1 3 7 2 4" xfId="15195"/>
    <cellStyle name="20% - Accent1 3 7 3" xfId="7207"/>
    <cellStyle name="20% - Accent1 3 7 3 2" xfId="15197"/>
    <cellStyle name="20% - Accent1 3 7 4" xfId="11499"/>
    <cellStyle name="20% - Accent1 3 7 4 2" xfId="15199"/>
    <cellStyle name="20% - Accent1 3 7 5" xfId="15200"/>
    <cellStyle name="20% - Accent1 3 8" xfId="4365"/>
    <cellStyle name="20% - Accent1 3 8 2" xfId="5700"/>
    <cellStyle name="20% - Accent1 3 8 2 2" xfId="9080"/>
    <cellStyle name="20% - Accent1 3 8 2 2 2" xfId="15204"/>
    <cellStyle name="20% - Accent1 3 8 2 3" xfId="13370"/>
    <cellStyle name="20% - Accent1 3 8 2 3 2" xfId="15206"/>
    <cellStyle name="20% - Accent1 3 8 2 4" xfId="15207"/>
    <cellStyle name="20% - Accent1 3 8 3" xfId="7768"/>
    <cellStyle name="20% - Accent1 3 8 3 2" xfId="15209"/>
    <cellStyle name="20% - Accent1 3 8 4" xfId="12060"/>
    <cellStyle name="20% - Accent1 3 8 4 2" xfId="15211"/>
    <cellStyle name="20% - Accent1 3 8 5" xfId="15212"/>
    <cellStyle name="20% - Accent1 3 9" xfId="5895"/>
    <cellStyle name="20% - Accent1 3 9 2" xfId="9268"/>
    <cellStyle name="20% - Accent1 3 9 2 2" xfId="15215"/>
    <cellStyle name="20% - Accent1 3 9 3" xfId="13557"/>
    <cellStyle name="20% - Accent1 3 9 3 2" xfId="15217"/>
    <cellStyle name="20% - Accent1 3 9 4" xfId="15218"/>
    <cellStyle name="20% - Accent1 4" xfId="678"/>
    <cellStyle name="20% - Accent1 4 2" xfId="15220"/>
    <cellStyle name="20% - Accent1 5" xfId="6578"/>
    <cellStyle name="20% - Accent1 5 2" xfId="15222"/>
    <cellStyle name="20% - Accent1 6" xfId="11083"/>
    <cellStyle name="20% - Accent1 6 2" xfId="15224"/>
    <cellStyle name="20% - Accent1 7" xfId="15225"/>
    <cellStyle name="20% - Accent1 8" xfId="15226"/>
    <cellStyle name="20% - Accent1 9" xfId="15227"/>
    <cellStyle name="20% - Accent2" xfId="79" builtinId="34" customBuiltin="1"/>
    <cellStyle name="20% - Accent2 2" xfId="282"/>
    <cellStyle name="20% - Accent2 2 2" xfId="15229"/>
    <cellStyle name="20% - Accent2 2 3" xfId="15230"/>
    <cellStyle name="20% - Accent2 3" xfId="283"/>
    <cellStyle name="20% - Accent2 3 10" xfId="6095"/>
    <cellStyle name="20% - Accent2 3 10 2" xfId="9459"/>
    <cellStyle name="20% - Accent2 3 10 2 2" xfId="15234"/>
    <cellStyle name="20% - Accent2 3 10 3" xfId="13747"/>
    <cellStyle name="20% - Accent2 3 10 3 2" xfId="15236"/>
    <cellStyle name="20% - Accent2 3 10 4" xfId="15237"/>
    <cellStyle name="20% - Accent2 3 11" xfId="4929"/>
    <cellStyle name="20% - Accent2 3 11 2" xfId="8331"/>
    <cellStyle name="20% - Accent2 3 11 2 2" xfId="15240"/>
    <cellStyle name="20% - Accent2 3 11 3" xfId="12623"/>
    <cellStyle name="20% - Accent2 3 11 3 2" xfId="15242"/>
    <cellStyle name="20% - Accent2 3 11 4" xfId="15243"/>
    <cellStyle name="20% - Accent2 3 12" xfId="6521"/>
    <cellStyle name="20% - Accent2 3 12 2" xfId="15245"/>
    <cellStyle name="20% - Accent2 3 13" xfId="11034"/>
    <cellStyle name="20% - Accent2 3 13 2" xfId="15247"/>
    <cellStyle name="20% - Accent2 3 14" xfId="15248"/>
    <cellStyle name="20% - Accent2 3 2" xfId="729"/>
    <cellStyle name="20% - Accent2 3 2 10" xfId="6314"/>
    <cellStyle name="20% - Accent2 3 2 10 2" xfId="15251"/>
    <cellStyle name="20% - Accent2 3 2 11" xfId="6600"/>
    <cellStyle name="20% - Accent2 3 2 11 2" xfId="15253"/>
    <cellStyle name="20% - Accent2 3 2 12" xfId="11100"/>
    <cellStyle name="20% - Accent2 3 2 12 2" xfId="15255"/>
    <cellStyle name="20% - Accent2 3 2 13" xfId="15256"/>
    <cellStyle name="20% - Accent2 3 2 2" xfId="863"/>
    <cellStyle name="20% - Accent2 3 2 2 10" xfId="6712"/>
    <cellStyle name="20% - Accent2 3 2 2 10 2" xfId="15259"/>
    <cellStyle name="20% - Accent2 3 2 2 11" xfId="11211"/>
    <cellStyle name="20% - Accent2 3 2 2 11 2" xfId="15261"/>
    <cellStyle name="20% - Accent2 3 2 2 12" xfId="15262"/>
    <cellStyle name="20% - Accent2 3 2 2 2" xfId="3739"/>
    <cellStyle name="20% - Accent2 3 2 2 2 2" xfId="4117"/>
    <cellStyle name="20% - Accent2 3 2 2 2 2 2" xfId="7522"/>
    <cellStyle name="20% - Accent2 3 2 2 2 2 2 2" xfId="15266"/>
    <cellStyle name="20% - Accent2 3 2 2 2 2 3" xfId="11814"/>
    <cellStyle name="20% - Accent2 3 2 2 2 2 3 2" xfId="15268"/>
    <cellStyle name="20% - Accent2 3 2 2 2 2 4" xfId="15269"/>
    <cellStyle name="20% - Accent2 3 2 2 2 3" xfId="4680"/>
    <cellStyle name="20% - Accent2 3 2 2 2 3 2" xfId="8083"/>
    <cellStyle name="20% - Accent2 3 2 2 2 3 2 2" xfId="15272"/>
    <cellStyle name="20% - Accent2 3 2 2 2 3 3" xfId="12375"/>
    <cellStyle name="20% - Accent2 3 2 2 2 3 3 2" xfId="15274"/>
    <cellStyle name="20% - Accent2 3 2 2 2 3 4" xfId="15275"/>
    <cellStyle name="20% - Accent2 3 2 2 2 4" xfId="5242"/>
    <cellStyle name="20% - Accent2 3 2 2 2 4 2" xfId="8644"/>
    <cellStyle name="20% - Accent2 3 2 2 2 4 2 2" xfId="15278"/>
    <cellStyle name="20% - Accent2 3 2 2 2 4 3" xfId="12936"/>
    <cellStyle name="20% - Accent2 3 2 2 2 4 3 2" xfId="15280"/>
    <cellStyle name="20% - Accent2 3 2 2 2 4 4" xfId="15281"/>
    <cellStyle name="20% - Accent2 3 2 2 2 5" xfId="7148"/>
    <cellStyle name="20% - Accent2 3 2 2 2 5 2" xfId="15283"/>
    <cellStyle name="20% - Accent2 3 2 2 2 6" xfId="11440"/>
    <cellStyle name="20% - Accent2 3 2 2 2 6 2" xfId="15285"/>
    <cellStyle name="20% - Accent2 3 2 2 2 7" xfId="15286"/>
    <cellStyle name="20% - Accent2 3 2 2 3" xfId="4306"/>
    <cellStyle name="20% - Accent2 3 2 2 3 2" xfId="4867"/>
    <cellStyle name="20% - Accent2 3 2 2 3 2 2" xfId="8270"/>
    <cellStyle name="20% - Accent2 3 2 2 3 2 2 2" xfId="15290"/>
    <cellStyle name="20% - Accent2 3 2 2 3 2 3" xfId="12562"/>
    <cellStyle name="20% - Accent2 3 2 2 3 2 3 2" xfId="15292"/>
    <cellStyle name="20% - Accent2 3 2 2 3 2 4" xfId="15293"/>
    <cellStyle name="20% - Accent2 3 2 2 3 3" xfId="5429"/>
    <cellStyle name="20% - Accent2 3 2 2 3 3 2" xfId="8831"/>
    <cellStyle name="20% - Accent2 3 2 2 3 3 2 2" xfId="15296"/>
    <cellStyle name="20% - Accent2 3 2 2 3 3 3" xfId="13123"/>
    <cellStyle name="20% - Accent2 3 2 2 3 3 3 2" xfId="15298"/>
    <cellStyle name="20% - Accent2 3 2 2 3 3 4" xfId="15299"/>
    <cellStyle name="20% - Accent2 3 2 2 3 4" xfId="7709"/>
    <cellStyle name="20% - Accent2 3 2 2 3 4 2" xfId="15301"/>
    <cellStyle name="20% - Accent2 3 2 2 3 5" xfId="12001"/>
    <cellStyle name="20% - Accent2 3 2 2 3 5 2" xfId="15303"/>
    <cellStyle name="20% - Accent2 3 2 2 3 6" xfId="15304"/>
    <cellStyle name="20% - Accent2 3 2 2 4" xfId="3930"/>
    <cellStyle name="20% - Accent2 3 2 2 4 2" xfId="5628"/>
    <cellStyle name="20% - Accent2 3 2 2 4 2 2" xfId="9018"/>
    <cellStyle name="20% - Accent2 3 2 2 4 2 2 2" xfId="15308"/>
    <cellStyle name="20% - Accent2 3 2 2 4 2 3" xfId="13311"/>
    <cellStyle name="20% - Accent2 3 2 2 4 2 3 2" xfId="15310"/>
    <cellStyle name="20% - Accent2 3 2 2 4 2 4" xfId="15311"/>
    <cellStyle name="20% - Accent2 3 2 2 4 3" xfId="7335"/>
    <cellStyle name="20% - Accent2 3 2 2 4 3 2" xfId="15313"/>
    <cellStyle name="20% - Accent2 3 2 2 4 4" xfId="11627"/>
    <cellStyle name="20% - Accent2 3 2 2 4 4 2" xfId="15315"/>
    <cellStyle name="20% - Accent2 3 2 2 4 5" xfId="15316"/>
    <cellStyle name="20% - Accent2 3 2 2 5" xfId="4493"/>
    <cellStyle name="20% - Accent2 3 2 2 5 2" xfId="5828"/>
    <cellStyle name="20% - Accent2 3 2 2 5 2 2" xfId="9208"/>
    <cellStyle name="20% - Accent2 3 2 2 5 2 2 2" xfId="15320"/>
    <cellStyle name="20% - Accent2 3 2 2 5 2 3" xfId="13498"/>
    <cellStyle name="20% - Accent2 3 2 2 5 2 3 2" xfId="15322"/>
    <cellStyle name="20% - Accent2 3 2 2 5 2 4" xfId="15323"/>
    <cellStyle name="20% - Accent2 3 2 2 5 3" xfId="7896"/>
    <cellStyle name="20% - Accent2 3 2 2 5 3 2" xfId="15325"/>
    <cellStyle name="20% - Accent2 3 2 2 5 4" xfId="12188"/>
    <cellStyle name="20% - Accent2 3 2 2 5 4 2" xfId="15327"/>
    <cellStyle name="20% - Accent2 3 2 2 5 5" xfId="15328"/>
    <cellStyle name="20% - Accent2 3 2 2 6" xfId="6025"/>
    <cellStyle name="20% - Accent2 3 2 2 6 2" xfId="9397"/>
    <cellStyle name="20% - Accent2 3 2 2 6 2 2" xfId="15331"/>
    <cellStyle name="20% - Accent2 3 2 2 6 3" xfId="13685"/>
    <cellStyle name="20% - Accent2 3 2 2 6 3 2" xfId="15333"/>
    <cellStyle name="20% - Accent2 3 2 2 6 4" xfId="15334"/>
    <cellStyle name="20% - Accent2 3 2 2 7" xfId="6223"/>
    <cellStyle name="20% - Accent2 3 2 2 7 2" xfId="9585"/>
    <cellStyle name="20% - Accent2 3 2 2 7 2 2" xfId="15337"/>
    <cellStyle name="20% - Accent2 3 2 2 7 3" xfId="13873"/>
    <cellStyle name="20% - Accent2 3 2 2 7 3 2" xfId="15339"/>
    <cellStyle name="20% - Accent2 3 2 2 7 4" xfId="15340"/>
    <cellStyle name="20% - Accent2 3 2 2 8" xfId="5055"/>
    <cellStyle name="20% - Accent2 3 2 2 8 2" xfId="8457"/>
    <cellStyle name="20% - Accent2 3 2 2 8 2 2" xfId="15343"/>
    <cellStyle name="20% - Accent2 3 2 2 8 3" xfId="12749"/>
    <cellStyle name="20% - Accent2 3 2 2 8 3 2" xfId="15345"/>
    <cellStyle name="20% - Accent2 3 2 2 8 4" xfId="15346"/>
    <cellStyle name="20% - Accent2 3 2 2 9" xfId="6425"/>
    <cellStyle name="20% - Accent2 3 2 2 9 2" xfId="15348"/>
    <cellStyle name="20% - Accent2 3 2 3" xfId="3627"/>
    <cellStyle name="20% - Accent2 3 2 3 2" xfId="4006"/>
    <cellStyle name="20% - Accent2 3 2 3 2 2" xfId="7411"/>
    <cellStyle name="20% - Accent2 3 2 3 2 2 2" xfId="15352"/>
    <cellStyle name="20% - Accent2 3 2 3 2 3" xfId="11703"/>
    <cellStyle name="20% - Accent2 3 2 3 2 3 2" xfId="15354"/>
    <cellStyle name="20% - Accent2 3 2 3 2 4" xfId="15355"/>
    <cellStyle name="20% - Accent2 3 2 3 3" xfId="4569"/>
    <cellStyle name="20% - Accent2 3 2 3 3 2" xfId="7972"/>
    <cellStyle name="20% - Accent2 3 2 3 3 2 2" xfId="15358"/>
    <cellStyle name="20% - Accent2 3 2 3 3 3" xfId="12264"/>
    <cellStyle name="20% - Accent2 3 2 3 3 3 2" xfId="15360"/>
    <cellStyle name="20% - Accent2 3 2 3 3 4" xfId="15361"/>
    <cellStyle name="20% - Accent2 3 2 3 4" xfId="5131"/>
    <cellStyle name="20% - Accent2 3 2 3 4 2" xfId="8533"/>
    <cellStyle name="20% - Accent2 3 2 3 4 2 2" xfId="15364"/>
    <cellStyle name="20% - Accent2 3 2 3 4 3" xfId="12825"/>
    <cellStyle name="20% - Accent2 3 2 3 4 3 2" xfId="15366"/>
    <cellStyle name="20% - Accent2 3 2 3 4 4" xfId="15367"/>
    <cellStyle name="20% - Accent2 3 2 3 5" xfId="7036"/>
    <cellStyle name="20% - Accent2 3 2 3 5 2" xfId="15369"/>
    <cellStyle name="20% - Accent2 3 2 3 6" xfId="11329"/>
    <cellStyle name="20% - Accent2 3 2 3 6 2" xfId="15371"/>
    <cellStyle name="20% - Accent2 3 2 3 7" xfId="15372"/>
    <cellStyle name="20% - Accent2 3 2 4" xfId="4195"/>
    <cellStyle name="20% - Accent2 3 2 4 2" xfId="4756"/>
    <cellStyle name="20% - Accent2 3 2 4 2 2" xfId="8159"/>
    <cellStyle name="20% - Accent2 3 2 4 2 2 2" xfId="15376"/>
    <cellStyle name="20% - Accent2 3 2 4 2 3" xfId="12451"/>
    <cellStyle name="20% - Accent2 3 2 4 2 3 2" xfId="15378"/>
    <cellStyle name="20% - Accent2 3 2 4 2 4" xfId="15379"/>
    <cellStyle name="20% - Accent2 3 2 4 3" xfId="5318"/>
    <cellStyle name="20% - Accent2 3 2 4 3 2" xfId="8720"/>
    <cellStyle name="20% - Accent2 3 2 4 3 2 2" xfId="15382"/>
    <cellStyle name="20% - Accent2 3 2 4 3 3" xfId="13012"/>
    <cellStyle name="20% - Accent2 3 2 4 3 3 2" xfId="15384"/>
    <cellStyle name="20% - Accent2 3 2 4 3 4" xfId="15385"/>
    <cellStyle name="20% - Accent2 3 2 4 4" xfId="7598"/>
    <cellStyle name="20% - Accent2 3 2 4 4 2" xfId="15387"/>
    <cellStyle name="20% - Accent2 3 2 4 5" xfId="11890"/>
    <cellStyle name="20% - Accent2 3 2 4 5 2" xfId="15389"/>
    <cellStyle name="20% - Accent2 3 2 4 6" xfId="15390"/>
    <cellStyle name="20% - Accent2 3 2 5" xfId="3819"/>
    <cellStyle name="20% - Accent2 3 2 5 2" xfId="5515"/>
    <cellStyle name="20% - Accent2 3 2 5 2 2" xfId="8907"/>
    <cellStyle name="20% - Accent2 3 2 5 2 2 2" xfId="15394"/>
    <cellStyle name="20% - Accent2 3 2 5 2 3" xfId="13200"/>
    <cellStyle name="20% - Accent2 3 2 5 2 3 2" xfId="15396"/>
    <cellStyle name="20% - Accent2 3 2 5 2 4" xfId="15397"/>
    <cellStyle name="20% - Accent2 3 2 5 3" xfId="7224"/>
    <cellStyle name="20% - Accent2 3 2 5 3 2" xfId="15399"/>
    <cellStyle name="20% - Accent2 3 2 5 4" xfId="11516"/>
    <cellStyle name="20% - Accent2 3 2 5 4 2" xfId="15401"/>
    <cellStyle name="20% - Accent2 3 2 5 5" xfId="15402"/>
    <cellStyle name="20% - Accent2 3 2 6" xfId="4382"/>
    <cellStyle name="20% - Accent2 3 2 6 2" xfId="5717"/>
    <cellStyle name="20% - Accent2 3 2 6 2 2" xfId="9097"/>
    <cellStyle name="20% - Accent2 3 2 6 2 2 2" xfId="15406"/>
    <cellStyle name="20% - Accent2 3 2 6 2 3" xfId="13387"/>
    <cellStyle name="20% - Accent2 3 2 6 2 3 2" xfId="15408"/>
    <cellStyle name="20% - Accent2 3 2 6 2 4" xfId="15409"/>
    <cellStyle name="20% - Accent2 3 2 6 3" xfId="7785"/>
    <cellStyle name="20% - Accent2 3 2 6 3 2" xfId="15411"/>
    <cellStyle name="20% - Accent2 3 2 6 4" xfId="12077"/>
    <cellStyle name="20% - Accent2 3 2 6 4 2" xfId="15413"/>
    <cellStyle name="20% - Accent2 3 2 6 5" xfId="15414"/>
    <cellStyle name="20% - Accent2 3 2 7" xfId="5912"/>
    <cellStyle name="20% - Accent2 3 2 7 2" xfId="9285"/>
    <cellStyle name="20% - Accent2 3 2 7 2 2" xfId="15417"/>
    <cellStyle name="20% - Accent2 3 2 7 3" xfId="13574"/>
    <cellStyle name="20% - Accent2 3 2 7 3 2" xfId="15419"/>
    <cellStyle name="20% - Accent2 3 2 7 4" xfId="15420"/>
    <cellStyle name="20% - Accent2 3 2 8" xfId="6110"/>
    <cellStyle name="20% - Accent2 3 2 8 2" xfId="9474"/>
    <cellStyle name="20% - Accent2 3 2 8 2 2" xfId="15423"/>
    <cellStyle name="20% - Accent2 3 2 8 3" xfId="13762"/>
    <cellStyle name="20% - Accent2 3 2 8 3 2" xfId="15425"/>
    <cellStyle name="20% - Accent2 3 2 8 4" xfId="15426"/>
    <cellStyle name="20% - Accent2 3 2 9" xfId="4944"/>
    <cellStyle name="20% - Accent2 3 2 9 2" xfId="8346"/>
    <cellStyle name="20% - Accent2 3 2 9 2 2" xfId="15429"/>
    <cellStyle name="20% - Accent2 3 2 9 3" xfId="12638"/>
    <cellStyle name="20% - Accent2 3 2 9 3 2" xfId="15431"/>
    <cellStyle name="20% - Accent2 3 2 9 4" xfId="15432"/>
    <cellStyle name="20% - Accent2 3 3" xfId="758"/>
    <cellStyle name="20% - Accent2 3 3 10" xfId="6629"/>
    <cellStyle name="20% - Accent2 3 3 10 2" xfId="15435"/>
    <cellStyle name="20% - Accent2 3 3 11" xfId="11129"/>
    <cellStyle name="20% - Accent2 3 3 11 2" xfId="15437"/>
    <cellStyle name="20% - Accent2 3 3 12" xfId="15438"/>
    <cellStyle name="20% - Accent2 3 3 2" xfId="3656"/>
    <cellStyle name="20% - Accent2 3 3 2 2" xfId="4035"/>
    <cellStyle name="20% - Accent2 3 3 2 2 2" xfId="7440"/>
    <cellStyle name="20% - Accent2 3 3 2 2 2 2" xfId="15442"/>
    <cellStyle name="20% - Accent2 3 3 2 2 3" xfId="11732"/>
    <cellStyle name="20% - Accent2 3 3 2 2 3 2" xfId="15444"/>
    <cellStyle name="20% - Accent2 3 3 2 2 4" xfId="15445"/>
    <cellStyle name="20% - Accent2 3 3 2 3" xfId="4598"/>
    <cellStyle name="20% - Accent2 3 3 2 3 2" xfId="8001"/>
    <cellStyle name="20% - Accent2 3 3 2 3 2 2" xfId="15448"/>
    <cellStyle name="20% - Accent2 3 3 2 3 3" xfId="12293"/>
    <cellStyle name="20% - Accent2 3 3 2 3 3 2" xfId="15450"/>
    <cellStyle name="20% - Accent2 3 3 2 3 4" xfId="15451"/>
    <cellStyle name="20% - Accent2 3 3 2 4" xfId="5160"/>
    <cellStyle name="20% - Accent2 3 3 2 4 2" xfId="8562"/>
    <cellStyle name="20% - Accent2 3 3 2 4 2 2" xfId="15454"/>
    <cellStyle name="20% - Accent2 3 3 2 4 3" xfId="12854"/>
    <cellStyle name="20% - Accent2 3 3 2 4 3 2" xfId="15456"/>
    <cellStyle name="20% - Accent2 3 3 2 4 4" xfId="15457"/>
    <cellStyle name="20% - Accent2 3 3 2 5" xfId="7065"/>
    <cellStyle name="20% - Accent2 3 3 2 5 2" xfId="15459"/>
    <cellStyle name="20% - Accent2 3 3 2 6" xfId="11358"/>
    <cellStyle name="20% - Accent2 3 3 2 6 2" xfId="15461"/>
    <cellStyle name="20% - Accent2 3 3 2 7" xfId="15462"/>
    <cellStyle name="20% - Accent2 3 3 3" xfId="4224"/>
    <cellStyle name="20% - Accent2 3 3 3 2" xfId="4785"/>
    <cellStyle name="20% - Accent2 3 3 3 2 2" xfId="8188"/>
    <cellStyle name="20% - Accent2 3 3 3 2 2 2" xfId="15466"/>
    <cellStyle name="20% - Accent2 3 3 3 2 3" xfId="12480"/>
    <cellStyle name="20% - Accent2 3 3 3 2 3 2" xfId="15468"/>
    <cellStyle name="20% - Accent2 3 3 3 2 4" xfId="15469"/>
    <cellStyle name="20% - Accent2 3 3 3 3" xfId="5347"/>
    <cellStyle name="20% - Accent2 3 3 3 3 2" xfId="8749"/>
    <cellStyle name="20% - Accent2 3 3 3 3 2 2" xfId="15472"/>
    <cellStyle name="20% - Accent2 3 3 3 3 3" xfId="13041"/>
    <cellStyle name="20% - Accent2 3 3 3 3 3 2" xfId="15474"/>
    <cellStyle name="20% - Accent2 3 3 3 3 4" xfId="15475"/>
    <cellStyle name="20% - Accent2 3 3 3 4" xfId="7627"/>
    <cellStyle name="20% - Accent2 3 3 3 4 2" xfId="15477"/>
    <cellStyle name="20% - Accent2 3 3 3 5" xfId="11919"/>
    <cellStyle name="20% - Accent2 3 3 3 5 2" xfId="15479"/>
    <cellStyle name="20% - Accent2 3 3 3 6" xfId="15480"/>
    <cellStyle name="20% - Accent2 3 3 4" xfId="3848"/>
    <cellStyle name="20% - Accent2 3 3 4 2" xfId="5544"/>
    <cellStyle name="20% - Accent2 3 3 4 2 2" xfId="8936"/>
    <cellStyle name="20% - Accent2 3 3 4 2 2 2" xfId="15484"/>
    <cellStyle name="20% - Accent2 3 3 4 2 3" xfId="13229"/>
    <cellStyle name="20% - Accent2 3 3 4 2 3 2" xfId="15486"/>
    <cellStyle name="20% - Accent2 3 3 4 2 4" xfId="15487"/>
    <cellStyle name="20% - Accent2 3 3 4 3" xfId="7253"/>
    <cellStyle name="20% - Accent2 3 3 4 3 2" xfId="15489"/>
    <cellStyle name="20% - Accent2 3 3 4 4" xfId="11545"/>
    <cellStyle name="20% - Accent2 3 3 4 4 2" xfId="15491"/>
    <cellStyle name="20% - Accent2 3 3 4 5" xfId="15492"/>
    <cellStyle name="20% - Accent2 3 3 5" xfId="4411"/>
    <cellStyle name="20% - Accent2 3 3 5 2" xfId="5746"/>
    <cellStyle name="20% - Accent2 3 3 5 2 2" xfId="9126"/>
    <cellStyle name="20% - Accent2 3 3 5 2 2 2" xfId="15496"/>
    <cellStyle name="20% - Accent2 3 3 5 2 3" xfId="13416"/>
    <cellStyle name="20% - Accent2 3 3 5 2 3 2" xfId="15498"/>
    <cellStyle name="20% - Accent2 3 3 5 2 4" xfId="15499"/>
    <cellStyle name="20% - Accent2 3 3 5 3" xfId="7814"/>
    <cellStyle name="20% - Accent2 3 3 5 3 2" xfId="15501"/>
    <cellStyle name="20% - Accent2 3 3 5 4" xfId="12106"/>
    <cellStyle name="20% - Accent2 3 3 5 4 2" xfId="15503"/>
    <cellStyle name="20% - Accent2 3 3 5 5" xfId="15504"/>
    <cellStyle name="20% - Accent2 3 3 6" xfId="5941"/>
    <cellStyle name="20% - Accent2 3 3 6 2" xfId="9314"/>
    <cellStyle name="20% - Accent2 3 3 6 2 2" xfId="15507"/>
    <cellStyle name="20% - Accent2 3 3 6 3" xfId="13603"/>
    <cellStyle name="20% - Accent2 3 3 6 3 2" xfId="15509"/>
    <cellStyle name="20% - Accent2 3 3 6 4" xfId="15510"/>
    <cellStyle name="20% - Accent2 3 3 7" xfId="6139"/>
    <cellStyle name="20% - Accent2 3 3 7 2" xfId="9503"/>
    <cellStyle name="20% - Accent2 3 3 7 2 2" xfId="15513"/>
    <cellStyle name="20% - Accent2 3 3 7 3" xfId="13791"/>
    <cellStyle name="20% - Accent2 3 3 7 3 2" xfId="15515"/>
    <cellStyle name="20% - Accent2 3 3 7 4" xfId="15516"/>
    <cellStyle name="20% - Accent2 3 3 8" xfId="4973"/>
    <cellStyle name="20% - Accent2 3 3 8 2" xfId="8375"/>
    <cellStyle name="20% - Accent2 3 3 8 2 2" xfId="15519"/>
    <cellStyle name="20% - Accent2 3 3 8 3" xfId="12667"/>
    <cellStyle name="20% - Accent2 3 3 8 3 2" xfId="15521"/>
    <cellStyle name="20% - Accent2 3 3 8 4" xfId="15522"/>
    <cellStyle name="20% - Accent2 3 3 9" xfId="6343"/>
    <cellStyle name="20% - Accent2 3 3 9 2" xfId="15524"/>
    <cellStyle name="20% - Accent2 3 4" xfId="801"/>
    <cellStyle name="20% - Accent2 3 4 10" xfId="6672"/>
    <cellStyle name="20% - Accent2 3 4 10 2" xfId="15527"/>
    <cellStyle name="20% - Accent2 3 4 11" xfId="11172"/>
    <cellStyle name="20% - Accent2 3 4 11 2" xfId="15529"/>
    <cellStyle name="20% - Accent2 3 4 12" xfId="15530"/>
    <cellStyle name="20% - Accent2 3 4 2" xfId="3699"/>
    <cellStyle name="20% - Accent2 3 4 2 2" xfId="4078"/>
    <cellStyle name="20% - Accent2 3 4 2 2 2" xfId="7483"/>
    <cellStyle name="20% - Accent2 3 4 2 2 2 2" xfId="15534"/>
    <cellStyle name="20% - Accent2 3 4 2 2 3" xfId="11775"/>
    <cellStyle name="20% - Accent2 3 4 2 2 3 2" xfId="15536"/>
    <cellStyle name="20% - Accent2 3 4 2 2 4" xfId="15537"/>
    <cellStyle name="20% - Accent2 3 4 2 3" xfId="4641"/>
    <cellStyle name="20% - Accent2 3 4 2 3 2" xfId="8044"/>
    <cellStyle name="20% - Accent2 3 4 2 3 2 2" xfId="15540"/>
    <cellStyle name="20% - Accent2 3 4 2 3 3" xfId="12336"/>
    <cellStyle name="20% - Accent2 3 4 2 3 3 2" xfId="15542"/>
    <cellStyle name="20% - Accent2 3 4 2 3 4" xfId="15543"/>
    <cellStyle name="20% - Accent2 3 4 2 4" xfId="5203"/>
    <cellStyle name="20% - Accent2 3 4 2 4 2" xfId="8605"/>
    <cellStyle name="20% - Accent2 3 4 2 4 2 2" xfId="15546"/>
    <cellStyle name="20% - Accent2 3 4 2 4 3" xfId="12897"/>
    <cellStyle name="20% - Accent2 3 4 2 4 3 2" xfId="15548"/>
    <cellStyle name="20% - Accent2 3 4 2 4 4" xfId="15549"/>
    <cellStyle name="20% - Accent2 3 4 2 5" xfId="7108"/>
    <cellStyle name="20% - Accent2 3 4 2 5 2" xfId="15551"/>
    <cellStyle name="20% - Accent2 3 4 2 6" xfId="11401"/>
    <cellStyle name="20% - Accent2 3 4 2 6 2" xfId="15553"/>
    <cellStyle name="20% - Accent2 3 4 2 7" xfId="15554"/>
    <cellStyle name="20% - Accent2 3 4 3" xfId="4267"/>
    <cellStyle name="20% - Accent2 3 4 3 2" xfId="4828"/>
    <cellStyle name="20% - Accent2 3 4 3 2 2" xfId="8231"/>
    <cellStyle name="20% - Accent2 3 4 3 2 2 2" xfId="15558"/>
    <cellStyle name="20% - Accent2 3 4 3 2 3" xfId="12523"/>
    <cellStyle name="20% - Accent2 3 4 3 2 3 2" xfId="15560"/>
    <cellStyle name="20% - Accent2 3 4 3 2 4" xfId="15561"/>
    <cellStyle name="20% - Accent2 3 4 3 3" xfId="5390"/>
    <cellStyle name="20% - Accent2 3 4 3 3 2" xfId="8792"/>
    <cellStyle name="20% - Accent2 3 4 3 3 2 2" xfId="15564"/>
    <cellStyle name="20% - Accent2 3 4 3 3 3" xfId="13084"/>
    <cellStyle name="20% - Accent2 3 4 3 3 3 2" xfId="15566"/>
    <cellStyle name="20% - Accent2 3 4 3 3 4" xfId="15567"/>
    <cellStyle name="20% - Accent2 3 4 3 4" xfId="7670"/>
    <cellStyle name="20% - Accent2 3 4 3 4 2" xfId="15569"/>
    <cellStyle name="20% - Accent2 3 4 3 5" xfId="11962"/>
    <cellStyle name="20% - Accent2 3 4 3 5 2" xfId="15571"/>
    <cellStyle name="20% - Accent2 3 4 3 6" xfId="15572"/>
    <cellStyle name="20% - Accent2 3 4 4" xfId="3891"/>
    <cellStyle name="20% - Accent2 3 4 4 2" xfId="5587"/>
    <cellStyle name="20% - Accent2 3 4 4 2 2" xfId="8979"/>
    <cellStyle name="20% - Accent2 3 4 4 2 2 2" xfId="15576"/>
    <cellStyle name="20% - Accent2 3 4 4 2 3" xfId="13272"/>
    <cellStyle name="20% - Accent2 3 4 4 2 3 2" xfId="15578"/>
    <cellStyle name="20% - Accent2 3 4 4 2 4" xfId="15579"/>
    <cellStyle name="20% - Accent2 3 4 4 3" xfId="7296"/>
    <cellStyle name="20% - Accent2 3 4 4 3 2" xfId="15581"/>
    <cellStyle name="20% - Accent2 3 4 4 4" xfId="11588"/>
    <cellStyle name="20% - Accent2 3 4 4 4 2" xfId="15583"/>
    <cellStyle name="20% - Accent2 3 4 4 5" xfId="15584"/>
    <cellStyle name="20% - Accent2 3 4 5" xfId="4454"/>
    <cellStyle name="20% - Accent2 3 4 5 2" xfId="5789"/>
    <cellStyle name="20% - Accent2 3 4 5 2 2" xfId="9169"/>
    <cellStyle name="20% - Accent2 3 4 5 2 2 2" xfId="15588"/>
    <cellStyle name="20% - Accent2 3 4 5 2 3" xfId="13459"/>
    <cellStyle name="20% - Accent2 3 4 5 2 3 2" xfId="15590"/>
    <cellStyle name="20% - Accent2 3 4 5 2 4" xfId="15591"/>
    <cellStyle name="20% - Accent2 3 4 5 3" xfId="7857"/>
    <cellStyle name="20% - Accent2 3 4 5 3 2" xfId="15593"/>
    <cellStyle name="20% - Accent2 3 4 5 4" xfId="12149"/>
    <cellStyle name="20% - Accent2 3 4 5 4 2" xfId="15595"/>
    <cellStyle name="20% - Accent2 3 4 5 5" xfId="15596"/>
    <cellStyle name="20% - Accent2 3 4 6" xfId="5984"/>
    <cellStyle name="20% - Accent2 3 4 6 2" xfId="9357"/>
    <cellStyle name="20% - Accent2 3 4 6 2 2" xfId="15599"/>
    <cellStyle name="20% - Accent2 3 4 6 3" xfId="13646"/>
    <cellStyle name="20% - Accent2 3 4 6 3 2" xfId="15601"/>
    <cellStyle name="20% - Accent2 3 4 6 4" xfId="15602"/>
    <cellStyle name="20% - Accent2 3 4 7" xfId="6182"/>
    <cellStyle name="20% - Accent2 3 4 7 2" xfId="9546"/>
    <cellStyle name="20% - Accent2 3 4 7 2 2" xfId="15605"/>
    <cellStyle name="20% - Accent2 3 4 7 3" xfId="13834"/>
    <cellStyle name="20% - Accent2 3 4 7 3 2" xfId="15607"/>
    <cellStyle name="20% - Accent2 3 4 7 4" xfId="15608"/>
    <cellStyle name="20% - Accent2 3 4 8" xfId="5016"/>
    <cellStyle name="20% - Accent2 3 4 8 2" xfId="8418"/>
    <cellStyle name="20% - Accent2 3 4 8 2 2" xfId="15611"/>
    <cellStyle name="20% - Accent2 3 4 8 3" xfId="12710"/>
    <cellStyle name="20% - Accent2 3 4 8 3 2" xfId="15613"/>
    <cellStyle name="20% - Accent2 3 4 8 4" xfId="15614"/>
    <cellStyle name="20% - Accent2 3 4 9" xfId="6386"/>
    <cellStyle name="20% - Accent2 3 4 9 2" xfId="15616"/>
    <cellStyle name="20% - Accent2 3 5" xfId="3612"/>
    <cellStyle name="20% - Accent2 3 5 2" xfId="3991"/>
    <cellStyle name="20% - Accent2 3 5 2 2" xfId="7396"/>
    <cellStyle name="20% - Accent2 3 5 2 2 2" xfId="15620"/>
    <cellStyle name="20% - Accent2 3 5 2 3" xfId="11688"/>
    <cellStyle name="20% - Accent2 3 5 2 3 2" xfId="15622"/>
    <cellStyle name="20% - Accent2 3 5 2 4" xfId="15623"/>
    <cellStyle name="20% - Accent2 3 5 3" xfId="4554"/>
    <cellStyle name="20% - Accent2 3 5 3 2" xfId="7957"/>
    <cellStyle name="20% - Accent2 3 5 3 2 2" xfId="15626"/>
    <cellStyle name="20% - Accent2 3 5 3 3" xfId="12249"/>
    <cellStyle name="20% - Accent2 3 5 3 3 2" xfId="15628"/>
    <cellStyle name="20% - Accent2 3 5 3 4" xfId="15629"/>
    <cellStyle name="20% - Accent2 3 5 4" xfId="5116"/>
    <cellStyle name="20% - Accent2 3 5 4 2" xfId="8518"/>
    <cellStyle name="20% - Accent2 3 5 4 2 2" xfId="15632"/>
    <cellStyle name="20% - Accent2 3 5 4 3" xfId="12810"/>
    <cellStyle name="20% - Accent2 3 5 4 3 2" xfId="15634"/>
    <cellStyle name="20% - Accent2 3 5 4 4" xfId="15635"/>
    <cellStyle name="20% - Accent2 3 5 5" xfId="7021"/>
    <cellStyle name="20% - Accent2 3 5 5 2" xfId="15637"/>
    <cellStyle name="20% - Accent2 3 5 6" xfId="11314"/>
    <cellStyle name="20% - Accent2 3 5 6 2" xfId="15639"/>
    <cellStyle name="20% - Accent2 3 5 7" xfId="15640"/>
    <cellStyle name="20% - Accent2 3 6" xfId="4180"/>
    <cellStyle name="20% - Accent2 3 6 2" xfId="4741"/>
    <cellStyle name="20% - Accent2 3 6 2 2" xfId="8144"/>
    <cellStyle name="20% - Accent2 3 6 2 2 2" xfId="15644"/>
    <cellStyle name="20% - Accent2 3 6 2 3" xfId="12436"/>
    <cellStyle name="20% - Accent2 3 6 2 3 2" xfId="15646"/>
    <cellStyle name="20% - Accent2 3 6 2 4" xfId="15647"/>
    <cellStyle name="20% - Accent2 3 6 3" xfId="5303"/>
    <cellStyle name="20% - Accent2 3 6 3 2" xfId="8705"/>
    <cellStyle name="20% - Accent2 3 6 3 2 2" xfId="15650"/>
    <cellStyle name="20% - Accent2 3 6 3 3" xfId="12997"/>
    <cellStyle name="20% - Accent2 3 6 3 3 2" xfId="15652"/>
    <cellStyle name="20% - Accent2 3 6 3 4" xfId="15653"/>
    <cellStyle name="20% - Accent2 3 6 4" xfId="7583"/>
    <cellStyle name="20% - Accent2 3 6 4 2" xfId="15654"/>
    <cellStyle name="20% - Accent2 3 6 5" xfId="11875"/>
    <cellStyle name="20% - Accent2 3 6 5 2" xfId="15656"/>
    <cellStyle name="20% - Accent2 3 6 6" xfId="15657"/>
    <cellStyle name="20% - Accent2 3 7" xfId="3804"/>
    <cellStyle name="20% - Accent2 3 7 2" xfId="5500"/>
    <cellStyle name="20% - Accent2 3 7 2 2" xfId="8892"/>
    <cellStyle name="20% - Accent2 3 7 2 2 2" xfId="15661"/>
    <cellStyle name="20% - Accent2 3 7 2 3" xfId="13185"/>
    <cellStyle name="20% - Accent2 3 7 2 3 2" xfId="15663"/>
    <cellStyle name="20% - Accent2 3 7 2 4" xfId="15664"/>
    <cellStyle name="20% - Accent2 3 7 3" xfId="7209"/>
    <cellStyle name="20% - Accent2 3 7 3 2" xfId="15666"/>
    <cellStyle name="20% - Accent2 3 7 4" xfId="11501"/>
    <cellStyle name="20% - Accent2 3 7 4 2" xfId="15668"/>
    <cellStyle name="20% - Accent2 3 7 5" xfId="15669"/>
    <cellStyle name="20% - Accent2 3 8" xfId="4367"/>
    <cellStyle name="20% - Accent2 3 8 2" xfId="5702"/>
    <cellStyle name="20% - Accent2 3 8 2 2" xfId="9082"/>
    <cellStyle name="20% - Accent2 3 8 2 2 2" xfId="15672"/>
    <cellStyle name="20% - Accent2 3 8 2 3" xfId="13372"/>
    <cellStyle name="20% - Accent2 3 8 2 3 2" xfId="15673"/>
    <cellStyle name="20% - Accent2 3 8 2 4" xfId="15674"/>
    <cellStyle name="20% - Accent2 3 8 3" xfId="7770"/>
    <cellStyle name="20% - Accent2 3 8 3 2" xfId="15676"/>
    <cellStyle name="20% - Accent2 3 8 4" xfId="12062"/>
    <cellStyle name="20% - Accent2 3 8 4 2" xfId="15677"/>
    <cellStyle name="20% - Accent2 3 8 5" xfId="15678"/>
    <cellStyle name="20% - Accent2 3 9" xfId="5897"/>
    <cellStyle name="20% - Accent2 3 9 2" xfId="9270"/>
    <cellStyle name="20% - Accent2 3 9 2 2" xfId="15679"/>
    <cellStyle name="20% - Accent2 3 9 3" xfId="13559"/>
    <cellStyle name="20% - Accent2 3 9 3 2" xfId="15680"/>
    <cellStyle name="20% - Accent2 3 9 4" xfId="15681"/>
    <cellStyle name="20% - Accent2 4" xfId="679"/>
    <cellStyle name="20% - Accent2 4 2" xfId="15682"/>
    <cellStyle name="20% - Accent2 5" xfId="6580"/>
    <cellStyle name="20% - Accent2 5 2" xfId="15683"/>
    <cellStyle name="20% - Accent2 6" xfId="11085"/>
    <cellStyle name="20% - Accent2 6 2" xfId="15684"/>
    <cellStyle name="20% - Accent2 7" xfId="15685"/>
    <cellStyle name="20% - Accent2 8" xfId="15686"/>
    <cellStyle name="20% - Accent2 9" xfId="15687"/>
    <cellStyle name="20% - Accent3" xfId="83" builtinId="38" customBuiltin="1"/>
    <cellStyle name="20% - Accent3 2" xfId="284"/>
    <cellStyle name="20% - Accent3 2 2" xfId="15689"/>
    <cellStyle name="20% - Accent3 2 3" xfId="15690"/>
    <cellStyle name="20% - Accent3 3" xfId="285"/>
    <cellStyle name="20% - Accent3 3 10" xfId="6097"/>
    <cellStyle name="20% - Accent3 3 10 2" xfId="9461"/>
    <cellStyle name="20% - Accent3 3 10 2 2" xfId="15694"/>
    <cellStyle name="20% - Accent3 3 10 3" xfId="13749"/>
    <cellStyle name="20% - Accent3 3 10 3 2" xfId="15696"/>
    <cellStyle name="20% - Accent3 3 10 4" xfId="15697"/>
    <cellStyle name="20% - Accent3 3 11" xfId="4931"/>
    <cellStyle name="20% - Accent3 3 11 2" xfId="8333"/>
    <cellStyle name="20% - Accent3 3 11 2 2" xfId="15700"/>
    <cellStyle name="20% - Accent3 3 11 3" xfId="12625"/>
    <cellStyle name="20% - Accent3 3 11 3 2" xfId="15702"/>
    <cellStyle name="20% - Accent3 3 11 4" xfId="15703"/>
    <cellStyle name="20% - Accent3 3 12" xfId="6523"/>
    <cellStyle name="20% - Accent3 3 12 2" xfId="15704"/>
    <cellStyle name="20% - Accent3 3 13" xfId="11035"/>
    <cellStyle name="20% - Accent3 3 13 2" xfId="15706"/>
    <cellStyle name="20% - Accent3 3 14" xfId="15707"/>
    <cellStyle name="20% - Accent3 3 2" xfId="730"/>
    <cellStyle name="20% - Accent3 3 2 10" xfId="6315"/>
    <cellStyle name="20% - Accent3 3 2 10 2" xfId="15710"/>
    <cellStyle name="20% - Accent3 3 2 11" xfId="6601"/>
    <cellStyle name="20% - Accent3 3 2 11 2" xfId="15711"/>
    <cellStyle name="20% - Accent3 3 2 12" xfId="11101"/>
    <cellStyle name="20% - Accent3 3 2 12 2" xfId="15712"/>
    <cellStyle name="20% - Accent3 3 2 13" xfId="15713"/>
    <cellStyle name="20% - Accent3 3 2 2" xfId="864"/>
    <cellStyle name="20% - Accent3 3 2 2 10" xfId="6713"/>
    <cellStyle name="20% - Accent3 3 2 2 10 2" xfId="15714"/>
    <cellStyle name="20% - Accent3 3 2 2 11" xfId="11212"/>
    <cellStyle name="20% - Accent3 3 2 2 11 2" xfId="15715"/>
    <cellStyle name="20% - Accent3 3 2 2 12" xfId="15716"/>
    <cellStyle name="20% - Accent3 3 2 2 2" xfId="3740"/>
    <cellStyle name="20% - Accent3 3 2 2 2 2" xfId="4118"/>
    <cellStyle name="20% - Accent3 3 2 2 2 2 2" xfId="7523"/>
    <cellStyle name="20% - Accent3 3 2 2 2 2 2 2" xfId="15717"/>
    <cellStyle name="20% - Accent3 3 2 2 2 2 3" xfId="11815"/>
    <cellStyle name="20% - Accent3 3 2 2 2 2 3 2" xfId="15718"/>
    <cellStyle name="20% - Accent3 3 2 2 2 2 4" xfId="15719"/>
    <cellStyle name="20% - Accent3 3 2 2 2 3" xfId="4681"/>
    <cellStyle name="20% - Accent3 3 2 2 2 3 2" xfId="8084"/>
    <cellStyle name="20% - Accent3 3 2 2 2 3 2 2" xfId="15720"/>
    <cellStyle name="20% - Accent3 3 2 2 2 3 3" xfId="12376"/>
    <cellStyle name="20% - Accent3 3 2 2 2 3 3 2" xfId="15721"/>
    <cellStyle name="20% - Accent3 3 2 2 2 3 4" xfId="15722"/>
    <cellStyle name="20% - Accent3 3 2 2 2 4" xfId="5243"/>
    <cellStyle name="20% - Accent3 3 2 2 2 4 2" xfId="8645"/>
    <cellStyle name="20% - Accent3 3 2 2 2 4 2 2" xfId="15724"/>
    <cellStyle name="20% - Accent3 3 2 2 2 4 3" xfId="12937"/>
    <cellStyle name="20% - Accent3 3 2 2 2 4 3 2" xfId="15726"/>
    <cellStyle name="20% - Accent3 3 2 2 2 4 4" xfId="15727"/>
    <cellStyle name="20% - Accent3 3 2 2 2 5" xfId="7149"/>
    <cellStyle name="20% - Accent3 3 2 2 2 5 2" xfId="15729"/>
    <cellStyle name="20% - Accent3 3 2 2 2 6" xfId="11441"/>
    <cellStyle name="20% - Accent3 3 2 2 2 6 2" xfId="15731"/>
    <cellStyle name="20% - Accent3 3 2 2 2 7" xfId="15732"/>
    <cellStyle name="20% - Accent3 3 2 2 3" xfId="4307"/>
    <cellStyle name="20% - Accent3 3 2 2 3 2" xfId="4868"/>
    <cellStyle name="20% - Accent3 3 2 2 3 2 2" xfId="8271"/>
    <cellStyle name="20% - Accent3 3 2 2 3 2 2 2" xfId="15734"/>
    <cellStyle name="20% - Accent3 3 2 2 3 2 3" xfId="12563"/>
    <cellStyle name="20% - Accent3 3 2 2 3 2 3 2" xfId="15735"/>
    <cellStyle name="20% - Accent3 3 2 2 3 2 4" xfId="15736"/>
    <cellStyle name="20% - Accent3 3 2 2 3 3" xfId="5430"/>
    <cellStyle name="20% - Accent3 3 2 2 3 3 2" xfId="8832"/>
    <cellStyle name="20% - Accent3 3 2 2 3 3 2 2" xfId="15738"/>
    <cellStyle name="20% - Accent3 3 2 2 3 3 3" xfId="13124"/>
    <cellStyle name="20% - Accent3 3 2 2 3 3 3 2" xfId="15740"/>
    <cellStyle name="20% - Accent3 3 2 2 3 3 4" xfId="15741"/>
    <cellStyle name="20% - Accent3 3 2 2 3 4" xfId="7710"/>
    <cellStyle name="20% - Accent3 3 2 2 3 4 2" xfId="15742"/>
    <cellStyle name="20% - Accent3 3 2 2 3 5" xfId="12002"/>
    <cellStyle name="20% - Accent3 3 2 2 3 5 2" xfId="15744"/>
    <cellStyle name="20% - Accent3 3 2 2 3 6" xfId="15745"/>
    <cellStyle name="20% - Accent3 3 2 2 4" xfId="3931"/>
    <cellStyle name="20% - Accent3 3 2 2 4 2" xfId="5629"/>
    <cellStyle name="20% - Accent3 3 2 2 4 2 2" xfId="9019"/>
    <cellStyle name="20% - Accent3 3 2 2 4 2 2 2" xfId="15747"/>
    <cellStyle name="20% - Accent3 3 2 2 4 2 3" xfId="13312"/>
    <cellStyle name="20% - Accent3 3 2 2 4 2 3 2" xfId="15749"/>
    <cellStyle name="20% - Accent3 3 2 2 4 2 4" xfId="15750"/>
    <cellStyle name="20% - Accent3 3 2 2 4 3" xfId="7336"/>
    <cellStyle name="20% - Accent3 3 2 2 4 3 2" xfId="15751"/>
    <cellStyle name="20% - Accent3 3 2 2 4 4" xfId="11628"/>
    <cellStyle name="20% - Accent3 3 2 2 4 4 2" xfId="15753"/>
    <cellStyle name="20% - Accent3 3 2 2 4 5" xfId="15754"/>
    <cellStyle name="20% - Accent3 3 2 2 5" xfId="4494"/>
    <cellStyle name="20% - Accent3 3 2 2 5 2" xfId="5829"/>
    <cellStyle name="20% - Accent3 3 2 2 5 2 2" xfId="9209"/>
    <cellStyle name="20% - Accent3 3 2 2 5 2 2 2" xfId="15757"/>
    <cellStyle name="20% - Accent3 3 2 2 5 2 3" xfId="13499"/>
    <cellStyle name="20% - Accent3 3 2 2 5 2 3 2" xfId="15759"/>
    <cellStyle name="20% - Accent3 3 2 2 5 2 4" xfId="15760"/>
    <cellStyle name="20% - Accent3 3 2 2 5 3" xfId="7897"/>
    <cellStyle name="20% - Accent3 3 2 2 5 3 2" xfId="15761"/>
    <cellStyle name="20% - Accent3 3 2 2 5 4" xfId="12189"/>
    <cellStyle name="20% - Accent3 3 2 2 5 4 2" xfId="15762"/>
    <cellStyle name="20% - Accent3 3 2 2 5 5" xfId="15763"/>
    <cellStyle name="20% - Accent3 3 2 2 6" xfId="6026"/>
    <cellStyle name="20% - Accent3 3 2 2 6 2" xfId="9398"/>
    <cellStyle name="20% - Accent3 3 2 2 6 2 2" xfId="15764"/>
    <cellStyle name="20% - Accent3 3 2 2 6 3" xfId="13686"/>
    <cellStyle name="20% - Accent3 3 2 2 6 3 2" xfId="15765"/>
    <cellStyle name="20% - Accent3 3 2 2 6 4" xfId="15766"/>
    <cellStyle name="20% - Accent3 3 2 2 7" xfId="6224"/>
    <cellStyle name="20% - Accent3 3 2 2 7 2" xfId="9586"/>
    <cellStyle name="20% - Accent3 3 2 2 7 2 2" xfId="15767"/>
    <cellStyle name="20% - Accent3 3 2 2 7 3" xfId="13874"/>
    <cellStyle name="20% - Accent3 3 2 2 7 3 2" xfId="15768"/>
    <cellStyle name="20% - Accent3 3 2 2 7 4" xfId="15769"/>
    <cellStyle name="20% - Accent3 3 2 2 8" xfId="5056"/>
    <cellStyle name="20% - Accent3 3 2 2 8 2" xfId="8458"/>
    <cellStyle name="20% - Accent3 3 2 2 8 2 2" xfId="15771"/>
    <cellStyle name="20% - Accent3 3 2 2 8 3" xfId="12750"/>
    <cellStyle name="20% - Accent3 3 2 2 8 3 2" xfId="15773"/>
    <cellStyle name="20% - Accent3 3 2 2 8 4" xfId="15774"/>
    <cellStyle name="20% - Accent3 3 2 2 9" xfId="6426"/>
    <cellStyle name="20% - Accent3 3 2 2 9 2" xfId="15776"/>
    <cellStyle name="20% - Accent3 3 2 3" xfId="3628"/>
    <cellStyle name="20% - Accent3 3 2 3 2" xfId="4007"/>
    <cellStyle name="20% - Accent3 3 2 3 2 2" xfId="7412"/>
    <cellStyle name="20% - Accent3 3 2 3 2 2 2" xfId="15780"/>
    <cellStyle name="20% - Accent3 3 2 3 2 3" xfId="11704"/>
    <cellStyle name="20% - Accent3 3 2 3 2 3 2" xfId="15782"/>
    <cellStyle name="20% - Accent3 3 2 3 2 4" xfId="15783"/>
    <cellStyle name="20% - Accent3 3 2 3 3" xfId="4570"/>
    <cellStyle name="20% - Accent3 3 2 3 3 2" xfId="7973"/>
    <cellStyle name="20% - Accent3 3 2 3 3 2 2" xfId="15786"/>
    <cellStyle name="20% - Accent3 3 2 3 3 3" xfId="12265"/>
    <cellStyle name="20% - Accent3 3 2 3 3 3 2" xfId="15787"/>
    <cellStyle name="20% - Accent3 3 2 3 3 4" xfId="15788"/>
    <cellStyle name="20% - Accent3 3 2 3 4" xfId="5132"/>
    <cellStyle name="20% - Accent3 3 2 3 4 2" xfId="8534"/>
    <cellStyle name="20% - Accent3 3 2 3 4 2 2" xfId="15789"/>
    <cellStyle name="20% - Accent3 3 2 3 4 3" xfId="12826"/>
    <cellStyle name="20% - Accent3 3 2 3 4 3 2" xfId="15790"/>
    <cellStyle name="20% - Accent3 3 2 3 4 4" xfId="15791"/>
    <cellStyle name="20% - Accent3 3 2 3 5" xfId="7037"/>
    <cellStyle name="20% - Accent3 3 2 3 5 2" xfId="15792"/>
    <cellStyle name="20% - Accent3 3 2 3 6" xfId="11330"/>
    <cellStyle name="20% - Accent3 3 2 3 6 2" xfId="15793"/>
    <cellStyle name="20% - Accent3 3 2 3 7" xfId="15794"/>
    <cellStyle name="20% - Accent3 3 2 4" xfId="4196"/>
    <cellStyle name="20% - Accent3 3 2 4 2" xfId="4757"/>
    <cellStyle name="20% - Accent3 3 2 4 2 2" xfId="8160"/>
    <cellStyle name="20% - Accent3 3 2 4 2 2 2" xfId="15795"/>
    <cellStyle name="20% - Accent3 3 2 4 2 3" xfId="12452"/>
    <cellStyle name="20% - Accent3 3 2 4 2 3 2" xfId="15796"/>
    <cellStyle name="20% - Accent3 3 2 4 2 4" xfId="15797"/>
    <cellStyle name="20% - Accent3 3 2 4 3" xfId="5319"/>
    <cellStyle name="20% - Accent3 3 2 4 3 2" xfId="8721"/>
    <cellStyle name="20% - Accent3 3 2 4 3 2 2" xfId="15800"/>
    <cellStyle name="20% - Accent3 3 2 4 3 3" xfId="13013"/>
    <cellStyle name="20% - Accent3 3 2 4 3 3 2" xfId="15802"/>
    <cellStyle name="20% - Accent3 3 2 4 3 4" xfId="15803"/>
    <cellStyle name="20% - Accent3 3 2 4 4" xfId="7599"/>
    <cellStyle name="20% - Accent3 3 2 4 4 2" xfId="15805"/>
    <cellStyle name="20% - Accent3 3 2 4 5" xfId="11891"/>
    <cellStyle name="20% - Accent3 3 2 4 5 2" xfId="15806"/>
    <cellStyle name="20% - Accent3 3 2 4 6" xfId="15807"/>
    <cellStyle name="20% - Accent3 3 2 5" xfId="3820"/>
    <cellStyle name="20% - Accent3 3 2 5 2" xfId="5516"/>
    <cellStyle name="20% - Accent3 3 2 5 2 2" xfId="8908"/>
    <cellStyle name="20% - Accent3 3 2 5 2 2 2" xfId="15808"/>
    <cellStyle name="20% - Accent3 3 2 5 2 3" xfId="13201"/>
    <cellStyle name="20% - Accent3 3 2 5 2 3 2" xfId="15809"/>
    <cellStyle name="20% - Accent3 3 2 5 2 4" xfId="15810"/>
    <cellStyle name="20% - Accent3 3 2 5 3" xfId="7225"/>
    <cellStyle name="20% - Accent3 3 2 5 3 2" xfId="15811"/>
    <cellStyle name="20% - Accent3 3 2 5 4" xfId="11517"/>
    <cellStyle name="20% - Accent3 3 2 5 4 2" xfId="15812"/>
    <cellStyle name="20% - Accent3 3 2 5 5" xfId="15813"/>
    <cellStyle name="20% - Accent3 3 2 6" xfId="4383"/>
    <cellStyle name="20% - Accent3 3 2 6 2" xfId="5718"/>
    <cellStyle name="20% - Accent3 3 2 6 2 2" xfId="9098"/>
    <cellStyle name="20% - Accent3 3 2 6 2 2 2" xfId="15817"/>
    <cellStyle name="20% - Accent3 3 2 6 2 3" xfId="13388"/>
    <cellStyle name="20% - Accent3 3 2 6 2 3 2" xfId="15819"/>
    <cellStyle name="20% - Accent3 3 2 6 2 4" xfId="15820"/>
    <cellStyle name="20% - Accent3 3 2 6 3" xfId="7786"/>
    <cellStyle name="20% - Accent3 3 2 6 3 2" xfId="15822"/>
    <cellStyle name="20% - Accent3 3 2 6 4" xfId="12078"/>
    <cellStyle name="20% - Accent3 3 2 6 4 2" xfId="15824"/>
    <cellStyle name="20% - Accent3 3 2 6 5" xfId="15825"/>
    <cellStyle name="20% - Accent3 3 2 7" xfId="5913"/>
    <cellStyle name="20% - Accent3 3 2 7 2" xfId="9286"/>
    <cellStyle name="20% - Accent3 3 2 7 2 2" xfId="15828"/>
    <cellStyle name="20% - Accent3 3 2 7 3" xfId="13575"/>
    <cellStyle name="20% - Accent3 3 2 7 3 2" xfId="15829"/>
    <cellStyle name="20% - Accent3 3 2 7 4" xfId="15830"/>
    <cellStyle name="20% - Accent3 3 2 8" xfId="6111"/>
    <cellStyle name="20% - Accent3 3 2 8 2" xfId="9475"/>
    <cellStyle name="20% - Accent3 3 2 8 2 2" xfId="15831"/>
    <cellStyle name="20% - Accent3 3 2 8 3" xfId="13763"/>
    <cellStyle name="20% - Accent3 3 2 8 3 2" xfId="15832"/>
    <cellStyle name="20% - Accent3 3 2 8 4" xfId="15833"/>
    <cellStyle name="20% - Accent3 3 2 9" xfId="4945"/>
    <cellStyle name="20% - Accent3 3 2 9 2" xfId="8347"/>
    <cellStyle name="20% - Accent3 3 2 9 2 2" xfId="15834"/>
    <cellStyle name="20% - Accent3 3 2 9 3" xfId="12639"/>
    <cellStyle name="20% - Accent3 3 2 9 3 2" xfId="15835"/>
    <cellStyle name="20% - Accent3 3 2 9 4" xfId="15836"/>
    <cellStyle name="20% - Accent3 3 3" xfId="759"/>
    <cellStyle name="20% - Accent3 3 3 10" xfId="6630"/>
    <cellStyle name="20% - Accent3 3 3 10 2" xfId="15837"/>
    <cellStyle name="20% - Accent3 3 3 11" xfId="11130"/>
    <cellStyle name="20% - Accent3 3 3 11 2" xfId="15838"/>
    <cellStyle name="20% - Accent3 3 3 12" xfId="15839"/>
    <cellStyle name="20% - Accent3 3 3 2" xfId="3657"/>
    <cellStyle name="20% - Accent3 3 3 2 2" xfId="4036"/>
    <cellStyle name="20% - Accent3 3 3 2 2 2" xfId="7441"/>
    <cellStyle name="20% - Accent3 3 3 2 2 2 2" xfId="15843"/>
    <cellStyle name="20% - Accent3 3 3 2 2 3" xfId="11733"/>
    <cellStyle name="20% - Accent3 3 3 2 2 3 2" xfId="15845"/>
    <cellStyle name="20% - Accent3 3 3 2 2 4" xfId="15846"/>
    <cellStyle name="20% - Accent3 3 3 2 3" xfId="4599"/>
    <cellStyle name="20% - Accent3 3 3 2 3 2" xfId="8002"/>
    <cellStyle name="20% - Accent3 3 3 2 3 2 2" xfId="15847"/>
    <cellStyle name="20% - Accent3 3 3 2 3 3" xfId="12294"/>
    <cellStyle name="20% - Accent3 3 3 2 3 3 2" xfId="15849"/>
    <cellStyle name="20% - Accent3 3 3 2 3 4" xfId="15850"/>
    <cellStyle name="20% - Accent3 3 3 2 4" xfId="5161"/>
    <cellStyle name="20% - Accent3 3 3 2 4 2" xfId="8563"/>
    <cellStyle name="20% - Accent3 3 3 2 4 2 2" xfId="15852"/>
    <cellStyle name="20% - Accent3 3 3 2 4 3" xfId="12855"/>
    <cellStyle name="20% - Accent3 3 3 2 4 3 2" xfId="15854"/>
    <cellStyle name="20% - Accent3 3 3 2 4 4" xfId="15855"/>
    <cellStyle name="20% - Accent3 3 3 2 5" xfId="7066"/>
    <cellStyle name="20% - Accent3 3 3 2 5 2" xfId="15856"/>
    <cellStyle name="20% - Accent3 3 3 2 6" xfId="11359"/>
    <cellStyle name="20% - Accent3 3 3 2 6 2" xfId="15857"/>
    <cellStyle name="20% - Accent3 3 3 2 7" xfId="15858"/>
    <cellStyle name="20% - Accent3 3 3 3" xfId="4225"/>
    <cellStyle name="20% - Accent3 3 3 3 2" xfId="4786"/>
    <cellStyle name="20% - Accent3 3 3 3 2 2" xfId="8189"/>
    <cellStyle name="20% - Accent3 3 3 3 2 2 2" xfId="15859"/>
    <cellStyle name="20% - Accent3 3 3 3 2 3" xfId="12481"/>
    <cellStyle name="20% - Accent3 3 3 3 2 3 2" xfId="15860"/>
    <cellStyle name="20% - Accent3 3 3 3 2 4" xfId="15861"/>
    <cellStyle name="20% - Accent3 3 3 3 3" xfId="5348"/>
    <cellStyle name="20% - Accent3 3 3 3 3 2" xfId="8750"/>
    <cellStyle name="20% - Accent3 3 3 3 3 2 2" xfId="15862"/>
    <cellStyle name="20% - Accent3 3 3 3 3 3" xfId="13042"/>
    <cellStyle name="20% - Accent3 3 3 3 3 3 2" xfId="15863"/>
    <cellStyle name="20% - Accent3 3 3 3 3 4" xfId="15864"/>
    <cellStyle name="20% - Accent3 3 3 3 4" xfId="7628"/>
    <cellStyle name="20% - Accent3 3 3 3 4 2" xfId="15865"/>
    <cellStyle name="20% - Accent3 3 3 3 5" xfId="11920"/>
    <cellStyle name="20% - Accent3 3 3 3 5 2" xfId="15866"/>
    <cellStyle name="20% - Accent3 3 3 3 6" xfId="15867"/>
    <cellStyle name="20% - Accent3 3 3 4" xfId="3849"/>
    <cellStyle name="20% - Accent3 3 3 4 2" xfId="5545"/>
    <cellStyle name="20% - Accent3 3 3 4 2 2" xfId="8937"/>
    <cellStyle name="20% - Accent3 3 3 4 2 2 2" xfId="15868"/>
    <cellStyle name="20% - Accent3 3 3 4 2 3" xfId="13230"/>
    <cellStyle name="20% - Accent3 3 3 4 2 3 2" xfId="15870"/>
    <cellStyle name="20% - Accent3 3 3 4 2 4" xfId="15871"/>
    <cellStyle name="20% - Accent3 3 3 4 3" xfId="7254"/>
    <cellStyle name="20% - Accent3 3 3 4 3 2" xfId="15873"/>
    <cellStyle name="20% - Accent3 3 3 4 4" xfId="11546"/>
    <cellStyle name="20% - Accent3 3 3 4 4 2" xfId="15875"/>
    <cellStyle name="20% - Accent3 3 3 4 5" xfId="15876"/>
    <cellStyle name="20% - Accent3 3 3 5" xfId="4412"/>
    <cellStyle name="20% - Accent3 3 3 5 2" xfId="5747"/>
    <cellStyle name="20% - Accent3 3 3 5 2 2" xfId="9127"/>
    <cellStyle name="20% - Accent3 3 3 5 2 2 2" xfId="15880"/>
    <cellStyle name="20% - Accent3 3 3 5 2 3" xfId="13417"/>
    <cellStyle name="20% - Accent3 3 3 5 2 3 2" xfId="15882"/>
    <cellStyle name="20% - Accent3 3 3 5 2 4" xfId="15883"/>
    <cellStyle name="20% - Accent3 3 3 5 3" xfId="7815"/>
    <cellStyle name="20% - Accent3 3 3 5 3 2" xfId="15885"/>
    <cellStyle name="20% - Accent3 3 3 5 4" xfId="12107"/>
    <cellStyle name="20% - Accent3 3 3 5 4 2" xfId="15887"/>
    <cellStyle name="20% - Accent3 3 3 5 5" xfId="15888"/>
    <cellStyle name="20% - Accent3 3 3 6" xfId="5942"/>
    <cellStyle name="20% - Accent3 3 3 6 2" xfId="9315"/>
    <cellStyle name="20% - Accent3 3 3 6 2 2" xfId="15889"/>
    <cellStyle name="20% - Accent3 3 3 6 3" xfId="13604"/>
    <cellStyle name="20% - Accent3 3 3 6 3 2" xfId="15890"/>
    <cellStyle name="20% - Accent3 3 3 6 4" xfId="15891"/>
    <cellStyle name="20% - Accent3 3 3 7" xfId="6140"/>
    <cellStyle name="20% - Accent3 3 3 7 2" xfId="9504"/>
    <cellStyle name="20% - Accent3 3 3 7 2 2" xfId="15892"/>
    <cellStyle name="20% - Accent3 3 3 7 3" xfId="13792"/>
    <cellStyle name="20% - Accent3 3 3 7 3 2" xfId="15893"/>
    <cellStyle name="20% - Accent3 3 3 7 4" xfId="15894"/>
    <cellStyle name="20% - Accent3 3 3 8" xfId="4974"/>
    <cellStyle name="20% - Accent3 3 3 8 2" xfId="8376"/>
    <cellStyle name="20% - Accent3 3 3 8 2 2" xfId="15895"/>
    <cellStyle name="20% - Accent3 3 3 8 3" xfId="12668"/>
    <cellStyle name="20% - Accent3 3 3 8 3 2" xfId="15896"/>
    <cellStyle name="20% - Accent3 3 3 8 4" xfId="15897"/>
    <cellStyle name="20% - Accent3 3 3 9" xfId="6344"/>
    <cellStyle name="20% - Accent3 3 3 9 2" xfId="15898"/>
    <cellStyle name="20% - Accent3 3 4" xfId="802"/>
    <cellStyle name="20% - Accent3 3 4 10" xfId="6673"/>
    <cellStyle name="20% - Accent3 3 4 10 2" xfId="15899"/>
    <cellStyle name="20% - Accent3 3 4 11" xfId="11173"/>
    <cellStyle name="20% - Accent3 3 4 11 2" xfId="15901"/>
    <cellStyle name="20% - Accent3 3 4 12" xfId="15902"/>
    <cellStyle name="20% - Accent3 3 4 2" xfId="3700"/>
    <cellStyle name="20% - Accent3 3 4 2 2" xfId="4079"/>
    <cellStyle name="20% - Accent3 3 4 2 2 2" xfId="7484"/>
    <cellStyle name="20% - Accent3 3 4 2 2 2 2" xfId="15906"/>
    <cellStyle name="20% - Accent3 3 4 2 2 3" xfId="11776"/>
    <cellStyle name="20% - Accent3 3 4 2 2 3 2" xfId="15907"/>
    <cellStyle name="20% - Accent3 3 4 2 2 4" xfId="15908"/>
    <cellStyle name="20% - Accent3 3 4 2 3" xfId="4642"/>
    <cellStyle name="20% - Accent3 3 4 2 3 2" xfId="8045"/>
    <cellStyle name="20% - Accent3 3 4 2 3 2 2" xfId="15909"/>
    <cellStyle name="20% - Accent3 3 4 2 3 3" xfId="12337"/>
    <cellStyle name="20% - Accent3 3 4 2 3 3 2" xfId="15910"/>
    <cellStyle name="20% - Accent3 3 4 2 3 4" xfId="15911"/>
    <cellStyle name="20% - Accent3 3 4 2 4" xfId="5204"/>
    <cellStyle name="20% - Accent3 3 4 2 4 2" xfId="8606"/>
    <cellStyle name="20% - Accent3 3 4 2 4 2 2" xfId="15912"/>
    <cellStyle name="20% - Accent3 3 4 2 4 3" xfId="12898"/>
    <cellStyle name="20% - Accent3 3 4 2 4 3 2" xfId="15913"/>
    <cellStyle name="20% - Accent3 3 4 2 4 4" xfId="15914"/>
    <cellStyle name="20% - Accent3 3 4 2 5" xfId="7109"/>
    <cellStyle name="20% - Accent3 3 4 2 5 2" xfId="15915"/>
    <cellStyle name="20% - Accent3 3 4 2 6" xfId="11402"/>
    <cellStyle name="20% - Accent3 3 4 2 6 2" xfId="15916"/>
    <cellStyle name="20% - Accent3 3 4 2 7" xfId="15917"/>
    <cellStyle name="20% - Accent3 3 4 3" xfId="4268"/>
    <cellStyle name="20% - Accent3 3 4 3 2" xfId="4829"/>
    <cellStyle name="20% - Accent3 3 4 3 2 2" xfId="8232"/>
    <cellStyle name="20% - Accent3 3 4 3 2 2 2" xfId="15919"/>
    <cellStyle name="20% - Accent3 3 4 3 2 3" xfId="12524"/>
    <cellStyle name="20% - Accent3 3 4 3 2 3 2" xfId="15920"/>
    <cellStyle name="20% - Accent3 3 4 3 2 4" xfId="15921"/>
    <cellStyle name="20% - Accent3 3 4 3 3" xfId="5391"/>
    <cellStyle name="20% - Accent3 3 4 3 3 2" xfId="8793"/>
    <cellStyle name="20% - Accent3 3 4 3 3 2 2" xfId="15922"/>
    <cellStyle name="20% - Accent3 3 4 3 3 3" xfId="13085"/>
    <cellStyle name="20% - Accent3 3 4 3 3 3 2" xfId="15924"/>
    <cellStyle name="20% - Accent3 3 4 3 3 4" xfId="15925"/>
    <cellStyle name="20% - Accent3 3 4 3 4" xfId="7671"/>
    <cellStyle name="20% - Accent3 3 4 3 4 2" xfId="15927"/>
    <cellStyle name="20% - Accent3 3 4 3 5" xfId="11963"/>
    <cellStyle name="20% - Accent3 3 4 3 5 2" xfId="15929"/>
    <cellStyle name="20% - Accent3 3 4 3 6" xfId="15930"/>
    <cellStyle name="20% - Accent3 3 4 4" xfId="3892"/>
    <cellStyle name="20% - Accent3 3 4 4 2" xfId="5588"/>
    <cellStyle name="20% - Accent3 3 4 4 2 2" xfId="8980"/>
    <cellStyle name="20% - Accent3 3 4 4 2 2 2" xfId="15934"/>
    <cellStyle name="20% - Accent3 3 4 4 2 3" xfId="13273"/>
    <cellStyle name="20% - Accent3 3 4 4 2 3 2" xfId="15936"/>
    <cellStyle name="20% - Accent3 3 4 4 2 4" xfId="15937"/>
    <cellStyle name="20% - Accent3 3 4 4 3" xfId="7297"/>
    <cellStyle name="20% - Accent3 3 4 4 3 2" xfId="15939"/>
    <cellStyle name="20% - Accent3 3 4 4 4" xfId="11589"/>
    <cellStyle name="20% - Accent3 3 4 4 4 2" xfId="15940"/>
    <cellStyle name="20% - Accent3 3 4 4 5" xfId="15941"/>
    <cellStyle name="20% - Accent3 3 4 5" xfId="4455"/>
    <cellStyle name="20% - Accent3 3 4 5 2" xfId="5790"/>
    <cellStyle name="20% - Accent3 3 4 5 2 2" xfId="9170"/>
    <cellStyle name="20% - Accent3 3 4 5 2 2 2" xfId="15942"/>
    <cellStyle name="20% - Accent3 3 4 5 2 3" xfId="13460"/>
    <cellStyle name="20% - Accent3 3 4 5 2 3 2" xfId="15943"/>
    <cellStyle name="20% - Accent3 3 4 5 2 4" xfId="15944"/>
    <cellStyle name="20% - Accent3 3 4 5 3" xfId="7858"/>
    <cellStyle name="20% - Accent3 3 4 5 3 2" xfId="15945"/>
    <cellStyle name="20% - Accent3 3 4 5 4" xfId="12150"/>
    <cellStyle name="20% - Accent3 3 4 5 4 2" xfId="15946"/>
    <cellStyle name="20% - Accent3 3 4 5 5" xfId="15947"/>
    <cellStyle name="20% - Accent3 3 4 6" xfId="5985"/>
    <cellStyle name="20% - Accent3 3 4 6 2" xfId="9358"/>
    <cellStyle name="20% - Accent3 3 4 6 2 2" xfId="15948"/>
    <cellStyle name="20% - Accent3 3 4 6 3" xfId="13647"/>
    <cellStyle name="20% - Accent3 3 4 6 3 2" xfId="15949"/>
    <cellStyle name="20% - Accent3 3 4 6 4" xfId="15950"/>
    <cellStyle name="20% - Accent3 3 4 7" xfId="6183"/>
    <cellStyle name="20% - Accent3 3 4 7 2" xfId="9547"/>
    <cellStyle name="20% - Accent3 3 4 7 2 2" xfId="15953"/>
    <cellStyle name="20% - Accent3 3 4 7 3" xfId="13835"/>
    <cellStyle name="20% - Accent3 3 4 7 3 2" xfId="15955"/>
    <cellStyle name="20% - Accent3 3 4 7 4" xfId="15956"/>
    <cellStyle name="20% - Accent3 3 4 8" xfId="5017"/>
    <cellStyle name="20% - Accent3 3 4 8 2" xfId="8419"/>
    <cellStyle name="20% - Accent3 3 4 8 2 2" xfId="15958"/>
    <cellStyle name="20% - Accent3 3 4 8 3" xfId="12711"/>
    <cellStyle name="20% - Accent3 3 4 8 3 2" xfId="15959"/>
    <cellStyle name="20% - Accent3 3 4 8 4" xfId="15960"/>
    <cellStyle name="20% - Accent3 3 4 9" xfId="6387"/>
    <cellStyle name="20% - Accent3 3 4 9 2" xfId="15961"/>
    <cellStyle name="20% - Accent3 3 5" xfId="3614"/>
    <cellStyle name="20% - Accent3 3 5 2" xfId="3993"/>
    <cellStyle name="20% - Accent3 3 5 2 2" xfId="7398"/>
    <cellStyle name="20% - Accent3 3 5 2 2 2" xfId="15963"/>
    <cellStyle name="20% - Accent3 3 5 2 3" xfId="11690"/>
    <cellStyle name="20% - Accent3 3 5 2 3 2" xfId="15964"/>
    <cellStyle name="20% - Accent3 3 5 2 4" xfId="15965"/>
    <cellStyle name="20% - Accent3 3 5 3" xfId="4556"/>
    <cellStyle name="20% - Accent3 3 5 3 2" xfId="7959"/>
    <cellStyle name="20% - Accent3 3 5 3 2 2" xfId="15967"/>
    <cellStyle name="20% - Accent3 3 5 3 3" xfId="12251"/>
    <cellStyle name="20% - Accent3 3 5 3 3 2" xfId="15969"/>
    <cellStyle name="20% - Accent3 3 5 3 4" xfId="15970"/>
    <cellStyle name="20% - Accent3 3 5 4" xfId="5118"/>
    <cellStyle name="20% - Accent3 3 5 4 2" xfId="8520"/>
    <cellStyle name="20% - Accent3 3 5 4 2 2" xfId="15971"/>
    <cellStyle name="20% - Accent3 3 5 4 3" xfId="12812"/>
    <cellStyle name="20% - Accent3 3 5 4 3 2" xfId="15972"/>
    <cellStyle name="20% - Accent3 3 5 4 4" xfId="15973"/>
    <cellStyle name="20% - Accent3 3 5 5" xfId="7023"/>
    <cellStyle name="20% - Accent3 3 5 5 2" xfId="15974"/>
    <cellStyle name="20% - Accent3 3 5 6" xfId="11316"/>
    <cellStyle name="20% - Accent3 3 5 6 2" xfId="15976"/>
    <cellStyle name="20% - Accent3 3 5 7" xfId="15977"/>
    <cellStyle name="20% - Accent3 3 6" xfId="4182"/>
    <cellStyle name="20% - Accent3 3 6 2" xfId="4743"/>
    <cellStyle name="20% - Accent3 3 6 2 2" xfId="8146"/>
    <cellStyle name="20% - Accent3 3 6 2 2 2" xfId="15978"/>
    <cellStyle name="20% - Accent3 3 6 2 3" xfId="12438"/>
    <cellStyle name="20% - Accent3 3 6 2 3 2" xfId="15979"/>
    <cellStyle name="20% - Accent3 3 6 2 4" xfId="15980"/>
    <cellStyle name="20% - Accent3 3 6 3" xfId="5305"/>
    <cellStyle name="20% - Accent3 3 6 3 2" xfId="8707"/>
    <cellStyle name="20% - Accent3 3 6 3 2 2" xfId="15982"/>
    <cellStyle name="20% - Accent3 3 6 3 3" xfId="12999"/>
    <cellStyle name="20% - Accent3 3 6 3 3 2" xfId="15983"/>
    <cellStyle name="20% - Accent3 3 6 3 4" xfId="15984"/>
    <cellStyle name="20% - Accent3 3 6 4" xfId="7585"/>
    <cellStyle name="20% - Accent3 3 6 4 2" xfId="15985"/>
    <cellStyle name="20% - Accent3 3 6 5" xfId="11877"/>
    <cellStyle name="20% - Accent3 3 6 5 2" xfId="15987"/>
    <cellStyle name="20% - Accent3 3 6 6" xfId="15988"/>
    <cellStyle name="20% - Accent3 3 7" xfId="3806"/>
    <cellStyle name="20% - Accent3 3 7 2" xfId="5502"/>
    <cellStyle name="20% - Accent3 3 7 2 2" xfId="8894"/>
    <cellStyle name="20% - Accent3 3 7 2 2 2" xfId="15990"/>
    <cellStyle name="20% - Accent3 3 7 2 3" xfId="13187"/>
    <cellStyle name="20% - Accent3 3 7 2 3 2" xfId="15992"/>
    <cellStyle name="20% - Accent3 3 7 2 4" xfId="15993"/>
    <cellStyle name="20% - Accent3 3 7 3" xfId="7211"/>
    <cellStyle name="20% - Accent3 3 7 3 2" xfId="15994"/>
    <cellStyle name="20% - Accent3 3 7 4" xfId="11503"/>
    <cellStyle name="20% - Accent3 3 7 4 2" xfId="15996"/>
    <cellStyle name="20% - Accent3 3 7 5" xfId="15997"/>
    <cellStyle name="20% - Accent3 3 8" xfId="4369"/>
    <cellStyle name="20% - Accent3 3 8 2" xfId="5704"/>
    <cellStyle name="20% - Accent3 3 8 2 2" xfId="9084"/>
    <cellStyle name="20% - Accent3 3 8 2 2 2" xfId="15998"/>
    <cellStyle name="20% - Accent3 3 8 2 3" xfId="13374"/>
    <cellStyle name="20% - Accent3 3 8 2 3 2" xfId="15999"/>
    <cellStyle name="20% - Accent3 3 8 2 4" xfId="16000"/>
    <cellStyle name="20% - Accent3 3 8 3" xfId="7772"/>
    <cellStyle name="20% - Accent3 3 8 3 2" xfId="16001"/>
    <cellStyle name="20% - Accent3 3 8 4" xfId="12064"/>
    <cellStyle name="20% - Accent3 3 8 4 2" xfId="16002"/>
    <cellStyle name="20% - Accent3 3 8 5" xfId="16003"/>
    <cellStyle name="20% - Accent3 3 9" xfId="5899"/>
    <cellStyle name="20% - Accent3 3 9 2" xfId="9272"/>
    <cellStyle name="20% - Accent3 3 9 2 2" xfId="16005"/>
    <cellStyle name="20% - Accent3 3 9 3" xfId="13561"/>
    <cellStyle name="20% - Accent3 3 9 3 2" xfId="16006"/>
    <cellStyle name="20% - Accent3 3 9 4" xfId="16007"/>
    <cellStyle name="20% - Accent3 4" xfId="680"/>
    <cellStyle name="20% - Accent3 4 2" xfId="16008"/>
    <cellStyle name="20% - Accent3 5" xfId="6582"/>
    <cellStyle name="20% - Accent3 5 2" xfId="16009"/>
    <cellStyle name="20% - Accent3 6" xfId="11087"/>
    <cellStyle name="20% - Accent3 6 2" xfId="16010"/>
    <cellStyle name="20% - Accent3 7" xfId="16011"/>
    <cellStyle name="20% - Accent3 8" xfId="16012"/>
    <cellStyle name="20% - Accent3 9" xfId="16013"/>
    <cellStyle name="20% - Accent4" xfId="87" builtinId="42" customBuiltin="1"/>
    <cellStyle name="20% - Accent4 2" xfId="286"/>
    <cellStyle name="20% - Accent4 2 2" xfId="16015"/>
    <cellStyle name="20% - Accent4 2 3" xfId="16016"/>
    <cellStyle name="20% - Accent4 3" xfId="287"/>
    <cellStyle name="20% - Accent4 3 10" xfId="6099"/>
    <cellStyle name="20% - Accent4 3 10 2" xfId="9463"/>
    <cellStyle name="20% - Accent4 3 10 2 2" xfId="16019"/>
    <cellStyle name="20% - Accent4 3 10 3" xfId="13751"/>
    <cellStyle name="20% - Accent4 3 10 3 2" xfId="16021"/>
    <cellStyle name="20% - Accent4 3 10 4" xfId="16022"/>
    <cellStyle name="20% - Accent4 3 11" xfId="4933"/>
    <cellStyle name="20% - Accent4 3 11 2" xfId="8335"/>
    <cellStyle name="20% - Accent4 3 11 2 2" xfId="16024"/>
    <cellStyle name="20% - Accent4 3 11 3" xfId="12627"/>
    <cellStyle name="20% - Accent4 3 11 3 2" xfId="16026"/>
    <cellStyle name="20% - Accent4 3 11 4" xfId="16027"/>
    <cellStyle name="20% - Accent4 3 12" xfId="6524"/>
    <cellStyle name="20% - Accent4 3 12 2" xfId="16029"/>
    <cellStyle name="20% - Accent4 3 13" xfId="11036"/>
    <cellStyle name="20% - Accent4 3 13 2" xfId="16030"/>
    <cellStyle name="20% - Accent4 3 14" xfId="16031"/>
    <cellStyle name="20% - Accent4 3 2" xfId="731"/>
    <cellStyle name="20% - Accent4 3 2 10" xfId="6316"/>
    <cellStyle name="20% - Accent4 3 2 10 2" xfId="16033"/>
    <cellStyle name="20% - Accent4 3 2 11" xfId="6602"/>
    <cellStyle name="20% - Accent4 3 2 11 2" xfId="16035"/>
    <cellStyle name="20% - Accent4 3 2 12" xfId="11102"/>
    <cellStyle name="20% - Accent4 3 2 12 2" xfId="16037"/>
    <cellStyle name="20% - Accent4 3 2 13" xfId="16038"/>
    <cellStyle name="20% - Accent4 3 2 2" xfId="865"/>
    <cellStyle name="20% - Accent4 3 2 2 10" xfId="6714"/>
    <cellStyle name="20% - Accent4 3 2 2 10 2" xfId="16039"/>
    <cellStyle name="20% - Accent4 3 2 2 11" xfId="11213"/>
    <cellStyle name="20% - Accent4 3 2 2 11 2" xfId="16041"/>
    <cellStyle name="20% - Accent4 3 2 2 12" xfId="16042"/>
    <cellStyle name="20% - Accent4 3 2 2 2" xfId="3741"/>
    <cellStyle name="20% - Accent4 3 2 2 2 2" xfId="4119"/>
    <cellStyle name="20% - Accent4 3 2 2 2 2 2" xfId="7524"/>
    <cellStyle name="20% - Accent4 3 2 2 2 2 2 2" xfId="16044"/>
    <cellStyle name="20% - Accent4 3 2 2 2 2 3" xfId="11816"/>
    <cellStyle name="20% - Accent4 3 2 2 2 2 3 2" xfId="16045"/>
    <cellStyle name="20% - Accent4 3 2 2 2 2 4" xfId="16046"/>
    <cellStyle name="20% - Accent4 3 2 2 2 3" xfId="4682"/>
    <cellStyle name="20% - Accent4 3 2 2 2 3 2" xfId="8085"/>
    <cellStyle name="20% - Accent4 3 2 2 2 3 2 2" xfId="16047"/>
    <cellStyle name="20% - Accent4 3 2 2 2 3 3" xfId="12377"/>
    <cellStyle name="20% - Accent4 3 2 2 2 3 3 2" xfId="16048"/>
    <cellStyle name="20% - Accent4 3 2 2 2 3 4" xfId="16049"/>
    <cellStyle name="20% - Accent4 3 2 2 2 4" xfId="5244"/>
    <cellStyle name="20% - Accent4 3 2 2 2 4 2" xfId="8646"/>
    <cellStyle name="20% - Accent4 3 2 2 2 4 2 2" xfId="16050"/>
    <cellStyle name="20% - Accent4 3 2 2 2 4 3" xfId="12938"/>
    <cellStyle name="20% - Accent4 3 2 2 2 4 3 2" xfId="16051"/>
    <cellStyle name="20% - Accent4 3 2 2 2 4 4" xfId="16052"/>
    <cellStyle name="20% - Accent4 3 2 2 2 5" xfId="7150"/>
    <cellStyle name="20% - Accent4 3 2 2 2 5 2" xfId="16053"/>
    <cellStyle name="20% - Accent4 3 2 2 2 6" xfId="11442"/>
    <cellStyle name="20% - Accent4 3 2 2 2 6 2" xfId="16054"/>
    <cellStyle name="20% - Accent4 3 2 2 2 7" xfId="16055"/>
    <cellStyle name="20% - Accent4 3 2 2 3" xfId="4308"/>
    <cellStyle name="20% - Accent4 3 2 2 3 2" xfId="4869"/>
    <cellStyle name="20% - Accent4 3 2 2 3 2 2" xfId="8272"/>
    <cellStyle name="20% - Accent4 3 2 2 3 2 2 2" xfId="16057"/>
    <cellStyle name="20% - Accent4 3 2 2 3 2 3" xfId="12564"/>
    <cellStyle name="20% - Accent4 3 2 2 3 2 3 2" xfId="16058"/>
    <cellStyle name="20% - Accent4 3 2 2 3 2 4" xfId="16059"/>
    <cellStyle name="20% - Accent4 3 2 2 3 3" xfId="5431"/>
    <cellStyle name="20% - Accent4 3 2 2 3 3 2" xfId="8833"/>
    <cellStyle name="20% - Accent4 3 2 2 3 3 2 2" xfId="16060"/>
    <cellStyle name="20% - Accent4 3 2 2 3 3 3" xfId="13125"/>
    <cellStyle name="20% - Accent4 3 2 2 3 3 3 2" xfId="16061"/>
    <cellStyle name="20% - Accent4 3 2 2 3 3 4" xfId="16062"/>
    <cellStyle name="20% - Accent4 3 2 2 3 4" xfId="7711"/>
    <cellStyle name="20% - Accent4 3 2 2 3 4 2" xfId="16064"/>
    <cellStyle name="20% - Accent4 3 2 2 3 5" xfId="12003"/>
    <cellStyle name="20% - Accent4 3 2 2 3 5 2" xfId="16065"/>
    <cellStyle name="20% - Accent4 3 2 2 3 6" xfId="16066"/>
    <cellStyle name="20% - Accent4 3 2 2 4" xfId="3932"/>
    <cellStyle name="20% - Accent4 3 2 2 4 2" xfId="5630"/>
    <cellStyle name="20% - Accent4 3 2 2 4 2 2" xfId="9020"/>
    <cellStyle name="20% - Accent4 3 2 2 4 2 2 2" xfId="16067"/>
    <cellStyle name="20% - Accent4 3 2 2 4 2 3" xfId="13313"/>
    <cellStyle name="20% - Accent4 3 2 2 4 2 3 2" xfId="16069"/>
    <cellStyle name="20% - Accent4 3 2 2 4 2 4" xfId="16070"/>
    <cellStyle name="20% - Accent4 3 2 2 4 3" xfId="7337"/>
    <cellStyle name="20% - Accent4 3 2 2 4 3 2" xfId="16072"/>
    <cellStyle name="20% - Accent4 3 2 2 4 4" xfId="11629"/>
    <cellStyle name="20% - Accent4 3 2 2 4 4 2" xfId="16073"/>
    <cellStyle name="20% - Accent4 3 2 2 4 5" xfId="16074"/>
    <cellStyle name="20% - Accent4 3 2 2 5" xfId="4495"/>
    <cellStyle name="20% - Accent4 3 2 2 5 2" xfId="5830"/>
    <cellStyle name="20% - Accent4 3 2 2 5 2 2" xfId="9210"/>
    <cellStyle name="20% - Accent4 3 2 2 5 2 2 2" xfId="16076"/>
    <cellStyle name="20% - Accent4 3 2 2 5 2 3" xfId="13500"/>
    <cellStyle name="20% - Accent4 3 2 2 5 2 3 2" xfId="16078"/>
    <cellStyle name="20% - Accent4 3 2 2 5 2 4" xfId="16079"/>
    <cellStyle name="20% - Accent4 3 2 2 5 3" xfId="7898"/>
    <cellStyle name="20% - Accent4 3 2 2 5 3 2" xfId="16080"/>
    <cellStyle name="20% - Accent4 3 2 2 5 4" xfId="12190"/>
    <cellStyle name="20% - Accent4 3 2 2 5 4 2" xfId="16081"/>
    <cellStyle name="20% - Accent4 3 2 2 5 5" xfId="16082"/>
    <cellStyle name="20% - Accent4 3 2 2 6" xfId="6027"/>
    <cellStyle name="20% - Accent4 3 2 2 6 2" xfId="9399"/>
    <cellStyle name="20% - Accent4 3 2 2 6 2 2" xfId="16084"/>
    <cellStyle name="20% - Accent4 3 2 2 6 3" xfId="13687"/>
    <cellStyle name="20% - Accent4 3 2 2 6 3 2" xfId="16085"/>
    <cellStyle name="20% - Accent4 3 2 2 6 4" xfId="16086"/>
    <cellStyle name="20% - Accent4 3 2 2 7" xfId="6225"/>
    <cellStyle name="20% - Accent4 3 2 2 7 2" xfId="9587"/>
    <cellStyle name="20% - Accent4 3 2 2 7 2 2" xfId="16089"/>
    <cellStyle name="20% - Accent4 3 2 2 7 3" xfId="13875"/>
    <cellStyle name="20% - Accent4 3 2 2 7 3 2" xfId="16091"/>
    <cellStyle name="20% - Accent4 3 2 2 7 4" xfId="16092"/>
    <cellStyle name="20% - Accent4 3 2 2 8" xfId="5057"/>
    <cellStyle name="20% - Accent4 3 2 2 8 2" xfId="8459"/>
    <cellStyle name="20% - Accent4 3 2 2 8 2 2" xfId="16094"/>
    <cellStyle name="20% - Accent4 3 2 2 8 3" xfId="12751"/>
    <cellStyle name="20% - Accent4 3 2 2 8 3 2" xfId="16095"/>
    <cellStyle name="20% - Accent4 3 2 2 8 4" xfId="16096"/>
    <cellStyle name="20% - Accent4 3 2 2 9" xfId="6427"/>
    <cellStyle name="20% - Accent4 3 2 2 9 2" xfId="16098"/>
    <cellStyle name="20% - Accent4 3 2 3" xfId="3629"/>
    <cellStyle name="20% - Accent4 3 2 3 2" xfId="4008"/>
    <cellStyle name="20% - Accent4 3 2 3 2 2" xfId="7413"/>
    <cellStyle name="20% - Accent4 3 2 3 2 2 2" xfId="16101"/>
    <cellStyle name="20% - Accent4 3 2 3 2 3" xfId="11705"/>
    <cellStyle name="20% - Accent4 3 2 3 2 3 2" xfId="16103"/>
    <cellStyle name="20% - Accent4 3 2 3 2 4" xfId="16104"/>
    <cellStyle name="20% - Accent4 3 2 3 3" xfId="4571"/>
    <cellStyle name="20% - Accent4 3 2 3 3 2" xfId="7974"/>
    <cellStyle name="20% - Accent4 3 2 3 3 2 2" xfId="16106"/>
    <cellStyle name="20% - Accent4 3 2 3 3 3" xfId="12266"/>
    <cellStyle name="20% - Accent4 3 2 3 3 3 2" xfId="16107"/>
    <cellStyle name="20% - Accent4 3 2 3 3 4" xfId="16108"/>
    <cellStyle name="20% - Accent4 3 2 3 4" xfId="5133"/>
    <cellStyle name="20% - Accent4 3 2 3 4 2" xfId="8535"/>
    <cellStyle name="20% - Accent4 3 2 3 4 2 2" xfId="16109"/>
    <cellStyle name="20% - Accent4 3 2 3 4 3" xfId="12827"/>
    <cellStyle name="20% - Accent4 3 2 3 4 3 2" xfId="16110"/>
    <cellStyle name="20% - Accent4 3 2 3 4 4" xfId="16111"/>
    <cellStyle name="20% - Accent4 3 2 3 5" xfId="7038"/>
    <cellStyle name="20% - Accent4 3 2 3 5 2" xfId="16112"/>
    <cellStyle name="20% - Accent4 3 2 3 6" xfId="11331"/>
    <cellStyle name="20% - Accent4 3 2 3 6 2" xfId="16113"/>
    <cellStyle name="20% - Accent4 3 2 3 7" xfId="16114"/>
    <cellStyle name="20% - Accent4 3 2 4" xfId="4197"/>
    <cellStyle name="20% - Accent4 3 2 4 2" xfId="4758"/>
    <cellStyle name="20% - Accent4 3 2 4 2 2" xfId="8161"/>
    <cellStyle name="20% - Accent4 3 2 4 2 2 2" xfId="16116"/>
    <cellStyle name="20% - Accent4 3 2 4 2 3" xfId="12453"/>
    <cellStyle name="20% - Accent4 3 2 4 2 3 2" xfId="16118"/>
    <cellStyle name="20% - Accent4 3 2 4 2 4" xfId="16119"/>
    <cellStyle name="20% - Accent4 3 2 4 3" xfId="5320"/>
    <cellStyle name="20% - Accent4 3 2 4 3 2" xfId="8722"/>
    <cellStyle name="20% - Accent4 3 2 4 3 2 2" xfId="16122"/>
    <cellStyle name="20% - Accent4 3 2 4 3 3" xfId="13014"/>
    <cellStyle name="20% - Accent4 3 2 4 3 3 2" xfId="16124"/>
    <cellStyle name="20% - Accent4 3 2 4 3 4" xfId="16125"/>
    <cellStyle name="20% - Accent4 3 2 4 4" xfId="7600"/>
    <cellStyle name="20% - Accent4 3 2 4 4 2" xfId="16127"/>
    <cellStyle name="20% - Accent4 3 2 4 5" xfId="11892"/>
    <cellStyle name="20% - Accent4 3 2 4 5 2" xfId="16129"/>
    <cellStyle name="20% - Accent4 3 2 4 6" xfId="16130"/>
    <cellStyle name="20% - Accent4 3 2 5" xfId="3821"/>
    <cellStyle name="20% - Accent4 3 2 5 2" xfId="5517"/>
    <cellStyle name="20% - Accent4 3 2 5 2 2" xfId="8909"/>
    <cellStyle name="20% - Accent4 3 2 5 2 2 2" xfId="16132"/>
    <cellStyle name="20% - Accent4 3 2 5 2 3" xfId="13202"/>
    <cellStyle name="20% - Accent4 3 2 5 2 3 2" xfId="16133"/>
    <cellStyle name="20% - Accent4 3 2 5 2 4" xfId="16134"/>
    <cellStyle name="20% - Accent4 3 2 5 3" xfId="7226"/>
    <cellStyle name="20% - Accent4 3 2 5 3 2" xfId="16135"/>
    <cellStyle name="20% - Accent4 3 2 5 4" xfId="11518"/>
    <cellStyle name="20% - Accent4 3 2 5 4 2" xfId="16136"/>
    <cellStyle name="20% - Accent4 3 2 5 5" xfId="16137"/>
    <cellStyle name="20% - Accent4 3 2 6" xfId="4384"/>
    <cellStyle name="20% - Accent4 3 2 6 2" xfId="5719"/>
    <cellStyle name="20% - Accent4 3 2 6 2 2" xfId="9099"/>
    <cellStyle name="20% - Accent4 3 2 6 2 2 2" xfId="16138"/>
    <cellStyle name="20% - Accent4 3 2 6 2 3" xfId="13389"/>
    <cellStyle name="20% - Accent4 3 2 6 2 3 2" xfId="16139"/>
    <cellStyle name="20% - Accent4 3 2 6 2 4" xfId="16140"/>
    <cellStyle name="20% - Accent4 3 2 6 3" xfId="7787"/>
    <cellStyle name="20% - Accent4 3 2 6 3 2" xfId="16141"/>
    <cellStyle name="20% - Accent4 3 2 6 4" xfId="12079"/>
    <cellStyle name="20% - Accent4 3 2 6 4 2" xfId="16143"/>
    <cellStyle name="20% - Accent4 3 2 6 5" xfId="16144"/>
    <cellStyle name="20% - Accent4 3 2 7" xfId="5914"/>
    <cellStyle name="20% - Accent4 3 2 7 2" xfId="9287"/>
    <cellStyle name="20% - Accent4 3 2 7 2 2" xfId="16147"/>
    <cellStyle name="20% - Accent4 3 2 7 3" xfId="13576"/>
    <cellStyle name="20% - Accent4 3 2 7 3 2" xfId="16149"/>
    <cellStyle name="20% - Accent4 3 2 7 4" xfId="16150"/>
    <cellStyle name="20% - Accent4 3 2 8" xfId="6112"/>
    <cellStyle name="20% - Accent4 3 2 8 2" xfId="9476"/>
    <cellStyle name="20% - Accent4 3 2 8 2 2" xfId="16151"/>
    <cellStyle name="20% - Accent4 3 2 8 3" xfId="13764"/>
    <cellStyle name="20% - Accent4 3 2 8 3 2" xfId="16152"/>
    <cellStyle name="20% - Accent4 3 2 8 4" xfId="16153"/>
    <cellStyle name="20% - Accent4 3 2 9" xfId="4946"/>
    <cellStyle name="20% - Accent4 3 2 9 2" xfId="8348"/>
    <cellStyle name="20% - Accent4 3 2 9 2 2" xfId="16155"/>
    <cellStyle name="20% - Accent4 3 2 9 3" xfId="12640"/>
    <cellStyle name="20% - Accent4 3 2 9 3 2" xfId="16156"/>
    <cellStyle name="20% - Accent4 3 2 9 4" xfId="16157"/>
    <cellStyle name="20% - Accent4 3 3" xfId="760"/>
    <cellStyle name="20% - Accent4 3 3 10" xfId="6631"/>
    <cellStyle name="20% - Accent4 3 3 10 2" xfId="16160"/>
    <cellStyle name="20% - Accent4 3 3 11" xfId="11131"/>
    <cellStyle name="20% - Accent4 3 3 11 2" xfId="16162"/>
    <cellStyle name="20% - Accent4 3 3 12" xfId="16163"/>
    <cellStyle name="20% - Accent4 3 3 2" xfId="3658"/>
    <cellStyle name="20% - Accent4 3 3 2 2" xfId="4037"/>
    <cellStyle name="20% - Accent4 3 3 2 2 2" xfId="7442"/>
    <cellStyle name="20% - Accent4 3 3 2 2 2 2" xfId="16167"/>
    <cellStyle name="20% - Accent4 3 3 2 2 3" xfId="11734"/>
    <cellStyle name="20% - Accent4 3 3 2 2 3 2" xfId="16169"/>
    <cellStyle name="20% - Accent4 3 3 2 2 4" xfId="16170"/>
    <cellStyle name="20% - Accent4 3 3 2 3" xfId="4600"/>
    <cellStyle name="20% - Accent4 3 3 2 3 2" xfId="8003"/>
    <cellStyle name="20% - Accent4 3 3 2 3 2 2" xfId="16173"/>
    <cellStyle name="20% - Accent4 3 3 2 3 3" xfId="12295"/>
    <cellStyle name="20% - Accent4 3 3 2 3 3 2" xfId="16174"/>
    <cellStyle name="20% - Accent4 3 3 2 3 4" xfId="16175"/>
    <cellStyle name="20% - Accent4 3 3 2 4" xfId="5162"/>
    <cellStyle name="20% - Accent4 3 3 2 4 2" xfId="8564"/>
    <cellStyle name="20% - Accent4 3 3 2 4 2 2" xfId="16176"/>
    <cellStyle name="20% - Accent4 3 3 2 4 3" xfId="12856"/>
    <cellStyle name="20% - Accent4 3 3 2 4 3 2" xfId="16177"/>
    <cellStyle name="20% - Accent4 3 3 2 4 4" xfId="16178"/>
    <cellStyle name="20% - Accent4 3 3 2 5" xfId="7067"/>
    <cellStyle name="20% - Accent4 3 3 2 5 2" xfId="16179"/>
    <cellStyle name="20% - Accent4 3 3 2 6" xfId="11360"/>
    <cellStyle name="20% - Accent4 3 3 2 6 2" xfId="16180"/>
    <cellStyle name="20% - Accent4 3 3 2 7" xfId="16181"/>
    <cellStyle name="20% - Accent4 3 3 3" xfId="4226"/>
    <cellStyle name="20% - Accent4 3 3 3 2" xfId="4787"/>
    <cellStyle name="20% - Accent4 3 3 3 2 2" xfId="8190"/>
    <cellStyle name="20% - Accent4 3 3 3 2 2 2" xfId="16182"/>
    <cellStyle name="20% - Accent4 3 3 3 2 3" xfId="12482"/>
    <cellStyle name="20% - Accent4 3 3 3 2 3 2" xfId="16183"/>
    <cellStyle name="20% - Accent4 3 3 3 2 4" xfId="16184"/>
    <cellStyle name="20% - Accent4 3 3 3 3" xfId="5349"/>
    <cellStyle name="20% - Accent4 3 3 3 3 2" xfId="8751"/>
    <cellStyle name="20% - Accent4 3 3 3 3 2 2" xfId="16187"/>
    <cellStyle name="20% - Accent4 3 3 3 3 3" xfId="13043"/>
    <cellStyle name="20% - Accent4 3 3 3 3 3 2" xfId="16189"/>
    <cellStyle name="20% - Accent4 3 3 3 3 4" xfId="16190"/>
    <cellStyle name="20% - Accent4 3 3 3 4" xfId="7629"/>
    <cellStyle name="20% - Accent4 3 3 3 4 2" xfId="16192"/>
    <cellStyle name="20% - Accent4 3 3 3 5" xfId="11921"/>
    <cellStyle name="20% - Accent4 3 3 3 5 2" xfId="16193"/>
    <cellStyle name="20% - Accent4 3 3 3 6" xfId="16194"/>
    <cellStyle name="20% - Accent4 3 3 4" xfId="3850"/>
    <cellStyle name="20% - Accent4 3 3 4 2" xfId="5546"/>
    <cellStyle name="20% - Accent4 3 3 4 2 2" xfId="8938"/>
    <cellStyle name="20% - Accent4 3 3 4 2 2 2" xfId="16197"/>
    <cellStyle name="20% - Accent4 3 3 4 2 3" xfId="13231"/>
    <cellStyle name="20% - Accent4 3 3 4 2 3 2" xfId="16198"/>
    <cellStyle name="20% - Accent4 3 3 4 2 4" xfId="16199"/>
    <cellStyle name="20% - Accent4 3 3 4 3" xfId="7255"/>
    <cellStyle name="20% - Accent4 3 3 4 3 2" xfId="16201"/>
    <cellStyle name="20% - Accent4 3 3 4 4" xfId="11547"/>
    <cellStyle name="20% - Accent4 3 3 4 4 2" xfId="16202"/>
    <cellStyle name="20% - Accent4 3 3 4 5" xfId="16203"/>
    <cellStyle name="20% - Accent4 3 3 5" xfId="4413"/>
    <cellStyle name="20% - Accent4 3 3 5 2" xfId="5748"/>
    <cellStyle name="20% - Accent4 3 3 5 2 2" xfId="9128"/>
    <cellStyle name="20% - Accent4 3 3 5 2 2 2" xfId="16204"/>
    <cellStyle name="20% - Accent4 3 3 5 2 3" xfId="13418"/>
    <cellStyle name="20% - Accent4 3 3 5 2 3 2" xfId="16205"/>
    <cellStyle name="20% - Accent4 3 3 5 2 4" xfId="16206"/>
    <cellStyle name="20% - Accent4 3 3 5 3" xfId="7816"/>
    <cellStyle name="20% - Accent4 3 3 5 3 2" xfId="16207"/>
    <cellStyle name="20% - Accent4 3 3 5 4" xfId="12108"/>
    <cellStyle name="20% - Accent4 3 3 5 4 2" xfId="16208"/>
    <cellStyle name="20% - Accent4 3 3 5 5" xfId="16209"/>
    <cellStyle name="20% - Accent4 3 3 6" xfId="5943"/>
    <cellStyle name="20% - Accent4 3 3 6 2" xfId="9316"/>
    <cellStyle name="20% - Accent4 3 3 6 2 2" xfId="16210"/>
    <cellStyle name="20% - Accent4 3 3 6 3" xfId="13605"/>
    <cellStyle name="20% - Accent4 3 3 6 3 2" xfId="16211"/>
    <cellStyle name="20% - Accent4 3 3 6 4" xfId="16212"/>
    <cellStyle name="20% - Accent4 3 3 7" xfId="6141"/>
    <cellStyle name="20% - Accent4 3 3 7 2" xfId="9505"/>
    <cellStyle name="20% - Accent4 3 3 7 2 2" xfId="16213"/>
    <cellStyle name="20% - Accent4 3 3 7 3" xfId="13793"/>
    <cellStyle name="20% - Accent4 3 3 7 3 2" xfId="16214"/>
    <cellStyle name="20% - Accent4 3 3 7 4" xfId="16215"/>
    <cellStyle name="20% - Accent4 3 3 8" xfId="4975"/>
    <cellStyle name="20% - Accent4 3 3 8 2" xfId="8377"/>
    <cellStyle name="20% - Accent4 3 3 8 2 2" xfId="16217"/>
    <cellStyle name="20% - Accent4 3 3 8 3" xfId="12669"/>
    <cellStyle name="20% - Accent4 3 3 8 3 2" xfId="16219"/>
    <cellStyle name="20% - Accent4 3 3 8 4" xfId="16220"/>
    <cellStyle name="20% - Accent4 3 3 9" xfId="6345"/>
    <cellStyle name="20% - Accent4 3 3 9 2" xfId="16222"/>
    <cellStyle name="20% - Accent4 3 4" xfId="803"/>
    <cellStyle name="20% - Accent4 3 4 10" xfId="6674"/>
    <cellStyle name="20% - Accent4 3 4 10 2" xfId="16225"/>
    <cellStyle name="20% - Accent4 3 4 11" xfId="11174"/>
    <cellStyle name="20% - Accent4 3 4 11 2" xfId="16227"/>
    <cellStyle name="20% - Accent4 3 4 12" xfId="16228"/>
    <cellStyle name="20% - Accent4 3 4 2" xfId="3701"/>
    <cellStyle name="20% - Accent4 3 4 2 2" xfId="4080"/>
    <cellStyle name="20% - Accent4 3 4 2 2 2" xfId="7485"/>
    <cellStyle name="20% - Accent4 3 4 2 2 2 2" xfId="16232"/>
    <cellStyle name="20% - Accent4 3 4 2 2 3" xfId="11777"/>
    <cellStyle name="20% - Accent4 3 4 2 2 3 2" xfId="16233"/>
    <cellStyle name="20% - Accent4 3 4 2 2 4" xfId="16234"/>
    <cellStyle name="20% - Accent4 3 4 2 3" xfId="4643"/>
    <cellStyle name="20% - Accent4 3 4 2 3 2" xfId="8046"/>
    <cellStyle name="20% - Accent4 3 4 2 3 2 2" xfId="16235"/>
    <cellStyle name="20% - Accent4 3 4 2 3 3" xfId="12338"/>
    <cellStyle name="20% - Accent4 3 4 2 3 3 2" xfId="16236"/>
    <cellStyle name="20% - Accent4 3 4 2 3 4" xfId="16237"/>
    <cellStyle name="20% - Accent4 3 4 2 4" xfId="5205"/>
    <cellStyle name="20% - Accent4 3 4 2 4 2" xfId="8607"/>
    <cellStyle name="20% - Accent4 3 4 2 4 2 2" xfId="16238"/>
    <cellStyle name="20% - Accent4 3 4 2 4 3" xfId="12899"/>
    <cellStyle name="20% - Accent4 3 4 2 4 3 2" xfId="16239"/>
    <cellStyle name="20% - Accent4 3 4 2 4 4" xfId="16240"/>
    <cellStyle name="20% - Accent4 3 4 2 5" xfId="7110"/>
    <cellStyle name="20% - Accent4 3 4 2 5 2" xfId="16241"/>
    <cellStyle name="20% - Accent4 3 4 2 6" xfId="11403"/>
    <cellStyle name="20% - Accent4 3 4 2 6 2" xfId="16242"/>
    <cellStyle name="20% - Accent4 3 4 2 7" xfId="16243"/>
    <cellStyle name="20% - Accent4 3 4 3" xfId="4269"/>
    <cellStyle name="20% - Accent4 3 4 3 2" xfId="4830"/>
    <cellStyle name="20% - Accent4 3 4 3 2 2" xfId="8233"/>
    <cellStyle name="20% - Accent4 3 4 3 2 2 2" xfId="16244"/>
    <cellStyle name="20% - Accent4 3 4 3 2 3" xfId="12525"/>
    <cellStyle name="20% - Accent4 3 4 3 2 3 2" xfId="16246"/>
    <cellStyle name="20% - Accent4 3 4 3 2 4" xfId="16247"/>
    <cellStyle name="20% - Accent4 3 4 3 3" xfId="5392"/>
    <cellStyle name="20% - Accent4 3 4 3 3 2" xfId="8794"/>
    <cellStyle name="20% - Accent4 3 4 3 3 2 2" xfId="16250"/>
    <cellStyle name="20% - Accent4 3 4 3 3 3" xfId="13086"/>
    <cellStyle name="20% - Accent4 3 4 3 3 3 2" xfId="16252"/>
    <cellStyle name="20% - Accent4 3 4 3 3 4" xfId="16253"/>
    <cellStyle name="20% - Accent4 3 4 3 4" xfId="7672"/>
    <cellStyle name="20% - Accent4 3 4 3 4 2" xfId="16254"/>
    <cellStyle name="20% - Accent4 3 4 3 5" xfId="11964"/>
    <cellStyle name="20% - Accent4 3 4 3 5 2" xfId="16255"/>
    <cellStyle name="20% - Accent4 3 4 3 6" xfId="16256"/>
    <cellStyle name="20% - Accent4 3 4 4" xfId="3893"/>
    <cellStyle name="20% - Accent4 3 4 4 2" xfId="5589"/>
    <cellStyle name="20% - Accent4 3 4 4 2 2" xfId="8981"/>
    <cellStyle name="20% - Accent4 3 4 4 2 2 2" xfId="16257"/>
    <cellStyle name="20% - Accent4 3 4 4 2 3" xfId="13274"/>
    <cellStyle name="20% - Accent4 3 4 4 2 3 2" xfId="16258"/>
    <cellStyle name="20% - Accent4 3 4 4 2 4" xfId="16259"/>
    <cellStyle name="20% - Accent4 3 4 4 3" xfId="7298"/>
    <cellStyle name="20% - Accent4 3 4 4 3 2" xfId="16260"/>
    <cellStyle name="20% - Accent4 3 4 4 4" xfId="11590"/>
    <cellStyle name="20% - Accent4 3 4 4 4 2" xfId="16261"/>
    <cellStyle name="20% - Accent4 3 4 4 5" xfId="16262"/>
    <cellStyle name="20% - Accent4 3 4 5" xfId="4456"/>
    <cellStyle name="20% - Accent4 3 4 5 2" xfId="5791"/>
    <cellStyle name="20% - Accent4 3 4 5 2 2" xfId="9171"/>
    <cellStyle name="20% - Accent4 3 4 5 2 2 2" xfId="16263"/>
    <cellStyle name="20% - Accent4 3 4 5 2 3" xfId="13461"/>
    <cellStyle name="20% - Accent4 3 4 5 2 3 2" xfId="16264"/>
    <cellStyle name="20% - Accent4 3 4 5 2 4" xfId="16265"/>
    <cellStyle name="20% - Accent4 3 4 5 3" xfId="7859"/>
    <cellStyle name="20% - Accent4 3 4 5 3 2" xfId="16266"/>
    <cellStyle name="20% - Accent4 3 4 5 4" xfId="12151"/>
    <cellStyle name="20% - Accent4 3 4 5 4 2" xfId="16267"/>
    <cellStyle name="20% - Accent4 3 4 5 5" xfId="16268"/>
    <cellStyle name="20% - Accent4 3 4 6" xfId="5986"/>
    <cellStyle name="20% - Accent4 3 4 6 2" xfId="9359"/>
    <cellStyle name="20% - Accent4 3 4 6 2 2" xfId="16270"/>
    <cellStyle name="20% - Accent4 3 4 6 3" xfId="13648"/>
    <cellStyle name="20% - Accent4 3 4 6 3 2" xfId="16272"/>
    <cellStyle name="20% - Accent4 3 4 6 4" xfId="16273"/>
    <cellStyle name="20% - Accent4 3 4 7" xfId="6184"/>
    <cellStyle name="20% - Accent4 3 4 7 2" xfId="9548"/>
    <cellStyle name="20% - Accent4 3 4 7 2 2" xfId="16276"/>
    <cellStyle name="20% - Accent4 3 4 7 3" xfId="13836"/>
    <cellStyle name="20% - Accent4 3 4 7 3 2" xfId="16278"/>
    <cellStyle name="20% - Accent4 3 4 7 4" xfId="16279"/>
    <cellStyle name="20% - Accent4 3 4 8" xfId="5018"/>
    <cellStyle name="20% - Accent4 3 4 8 2" xfId="8420"/>
    <cellStyle name="20% - Accent4 3 4 8 2 2" xfId="16282"/>
    <cellStyle name="20% - Accent4 3 4 8 3" xfId="12712"/>
    <cellStyle name="20% - Accent4 3 4 8 3 2" xfId="16284"/>
    <cellStyle name="20% - Accent4 3 4 8 4" xfId="16285"/>
    <cellStyle name="20% - Accent4 3 4 9" xfId="6388"/>
    <cellStyle name="20% - Accent4 3 4 9 2" xfId="16286"/>
    <cellStyle name="20% - Accent4 3 5" xfId="3616"/>
    <cellStyle name="20% - Accent4 3 5 2" xfId="3995"/>
    <cellStyle name="20% - Accent4 3 5 2 2" xfId="7400"/>
    <cellStyle name="20% - Accent4 3 5 2 2 2" xfId="16287"/>
    <cellStyle name="20% - Accent4 3 5 2 3" xfId="11692"/>
    <cellStyle name="20% - Accent4 3 5 2 3 2" xfId="16288"/>
    <cellStyle name="20% - Accent4 3 5 2 4" xfId="16289"/>
    <cellStyle name="20% - Accent4 3 5 3" xfId="4558"/>
    <cellStyle name="20% - Accent4 3 5 3 2" xfId="7961"/>
    <cellStyle name="20% - Accent4 3 5 3 2 2" xfId="16290"/>
    <cellStyle name="20% - Accent4 3 5 3 3" xfId="12253"/>
    <cellStyle name="20% - Accent4 3 5 3 3 2" xfId="16291"/>
    <cellStyle name="20% - Accent4 3 5 3 4" xfId="16292"/>
    <cellStyle name="20% - Accent4 3 5 4" xfId="5120"/>
    <cellStyle name="20% - Accent4 3 5 4 2" xfId="8522"/>
    <cellStyle name="20% - Accent4 3 5 4 2 2" xfId="16293"/>
    <cellStyle name="20% - Accent4 3 5 4 3" xfId="12814"/>
    <cellStyle name="20% - Accent4 3 5 4 3 2" xfId="16295"/>
    <cellStyle name="20% - Accent4 3 5 4 4" xfId="16296"/>
    <cellStyle name="20% - Accent4 3 5 5" xfId="7025"/>
    <cellStyle name="20% - Accent4 3 5 5 2" xfId="16298"/>
    <cellStyle name="20% - Accent4 3 5 6" xfId="11318"/>
    <cellStyle name="20% - Accent4 3 5 6 2" xfId="16300"/>
    <cellStyle name="20% - Accent4 3 5 7" xfId="16301"/>
    <cellStyle name="20% - Accent4 3 6" xfId="4184"/>
    <cellStyle name="20% - Accent4 3 6 2" xfId="4745"/>
    <cellStyle name="20% - Accent4 3 6 2 2" xfId="8148"/>
    <cellStyle name="20% - Accent4 3 6 2 2 2" xfId="16303"/>
    <cellStyle name="20% - Accent4 3 6 2 3" xfId="12440"/>
    <cellStyle name="20% - Accent4 3 6 2 3 2" xfId="16304"/>
    <cellStyle name="20% - Accent4 3 6 2 4" xfId="16305"/>
    <cellStyle name="20% - Accent4 3 6 3" xfId="5307"/>
    <cellStyle name="20% - Accent4 3 6 3 2" xfId="8709"/>
    <cellStyle name="20% - Accent4 3 6 3 2 2" xfId="16306"/>
    <cellStyle name="20% - Accent4 3 6 3 3" xfId="13001"/>
    <cellStyle name="20% - Accent4 3 6 3 3 2" xfId="16307"/>
    <cellStyle name="20% - Accent4 3 6 3 4" xfId="16308"/>
    <cellStyle name="20% - Accent4 3 6 4" xfId="7587"/>
    <cellStyle name="20% - Accent4 3 6 4 2" xfId="16309"/>
    <cellStyle name="20% - Accent4 3 6 5" xfId="11879"/>
    <cellStyle name="20% - Accent4 3 6 5 2" xfId="16311"/>
    <cellStyle name="20% - Accent4 3 6 6" xfId="16312"/>
    <cellStyle name="20% - Accent4 3 7" xfId="3808"/>
    <cellStyle name="20% - Accent4 3 7 2" xfId="5504"/>
    <cellStyle name="20% - Accent4 3 7 2 2" xfId="8896"/>
    <cellStyle name="20% - Accent4 3 7 2 2 2" xfId="16315"/>
    <cellStyle name="20% - Accent4 3 7 2 3" xfId="13189"/>
    <cellStyle name="20% - Accent4 3 7 2 3 2" xfId="16316"/>
    <cellStyle name="20% - Accent4 3 7 2 4" xfId="16317"/>
    <cellStyle name="20% - Accent4 3 7 3" xfId="7213"/>
    <cellStyle name="20% - Accent4 3 7 3 2" xfId="16318"/>
    <cellStyle name="20% - Accent4 3 7 4" xfId="11505"/>
    <cellStyle name="20% - Accent4 3 7 4 2" xfId="16319"/>
    <cellStyle name="20% - Accent4 3 7 5" xfId="16320"/>
    <cellStyle name="20% - Accent4 3 8" xfId="4371"/>
    <cellStyle name="20% - Accent4 3 8 2" xfId="5706"/>
    <cellStyle name="20% - Accent4 3 8 2 2" xfId="9086"/>
    <cellStyle name="20% - Accent4 3 8 2 2 2" xfId="16323"/>
    <cellStyle name="20% - Accent4 3 8 2 3" xfId="13376"/>
    <cellStyle name="20% - Accent4 3 8 2 3 2" xfId="16324"/>
    <cellStyle name="20% - Accent4 3 8 2 4" xfId="16325"/>
    <cellStyle name="20% - Accent4 3 8 3" xfId="7774"/>
    <cellStyle name="20% - Accent4 3 8 3 2" xfId="16326"/>
    <cellStyle name="20% - Accent4 3 8 4" xfId="12066"/>
    <cellStyle name="20% - Accent4 3 8 4 2" xfId="16327"/>
    <cellStyle name="20% - Accent4 3 8 5" xfId="16328"/>
    <cellStyle name="20% - Accent4 3 9" xfId="5901"/>
    <cellStyle name="20% - Accent4 3 9 2" xfId="9274"/>
    <cellStyle name="20% - Accent4 3 9 2 2" xfId="16330"/>
    <cellStyle name="20% - Accent4 3 9 3" xfId="13563"/>
    <cellStyle name="20% - Accent4 3 9 3 2" xfId="16332"/>
    <cellStyle name="20% - Accent4 3 9 4" xfId="16333"/>
    <cellStyle name="20% - Accent4 4" xfId="681"/>
    <cellStyle name="20% - Accent4 4 2" xfId="16334"/>
    <cellStyle name="20% - Accent4 5" xfId="6584"/>
    <cellStyle name="20% - Accent4 5 2" xfId="16336"/>
    <cellStyle name="20% - Accent4 6" xfId="11089"/>
    <cellStyle name="20% - Accent4 6 2" xfId="16337"/>
    <cellStyle name="20% - Accent4 7" xfId="16338"/>
    <cellStyle name="20% - Accent4 8" xfId="16339"/>
    <cellStyle name="20% - Accent4 9" xfId="16340"/>
    <cellStyle name="20% - Accent5" xfId="91" builtinId="46" customBuiltin="1"/>
    <cellStyle name="20% - Accent5 2" xfId="288"/>
    <cellStyle name="20% - Accent5 2 2" xfId="16341"/>
    <cellStyle name="20% - Accent5 2 3" xfId="16342"/>
    <cellStyle name="20% - Accent5 3" xfId="289"/>
    <cellStyle name="20% - Accent5 3 10" xfId="6101"/>
    <cellStyle name="20% - Accent5 3 10 2" xfId="9465"/>
    <cellStyle name="20% - Accent5 3 10 2 2" xfId="16344"/>
    <cellStyle name="20% - Accent5 3 10 3" xfId="13753"/>
    <cellStyle name="20% - Accent5 3 10 3 2" xfId="16345"/>
    <cellStyle name="20% - Accent5 3 10 4" xfId="16346"/>
    <cellStyle name="20% - Accent5 3 11" xfId="4935"/>
    <cellStyle name="20% - Accent5 3 11 2" xfId="8337"/>
    <cellStyle name="20% - Accent5 3 11 2 2" xfId="16348"/>
    <cellStyle name="20% - Accent5 3 11 3" xfId="12629"/>
    <cellStyle name="20% - Accent5 3 11 3 2" xfId="16350"/>
    <cellStyle name="20% - Accent5 3 11 4" xfId="16351"/>
    <cellStyle name="20% - Accent5 3 12" xfId="6525"/>
    <cellStyle name="20% - Accent5 3 12 2" xfId="16352"/>
    <cellStyle name="20% - Accent5 3 13" xfId="11037"/>
    <cellStyle name="20% - Accent5 3 13 2" xfId="16354"/>
    <cellStyle name="20% - Accent5 3 14" xfId="16355"/>
    <cellStyle name="20% - Accent5 3 2" xfId="732"/>
    <cellStyle name="20% - Accent5 3 2 10" xfId="6317"/>
    <cellStyle name="20% - Accent5 3 2 10 2" xfId="16357"/>
    <cellStyle name="20% - Accent5 3 2 11" xfId="6603"/>
    <cellStyle name="20% - Accent5 3 2 11 2" xfId="16358"/>
    <cellStyle name="20% - Accent5 3 2 12" xfId="11103"/>
    <cellStyle name="20% - Accent5 3 2 12 2" xfId="16360"/>
    <cellStyle name="20% - Accent5 3 2 13" xfId="16361"/>
    <cellStyle name="20% - Accent5 3 2 2" xfId="866"/>
    <cellStyle name="20% - Accent5 3 2 2 10" xfId="6715"/>
    <cellStyle name="20% - Accent5 3 2 2 10 2" xfId="16363"/>
    <cellStyle name="20% - Accent5 3 2 2 11" xfId="11214"/>
    <cellStyle name="20% - Accent5 3 2 2 11 2" xfId="16365"/>
    <cellStyle name="20% - Accent5 3 2 2 12" xfId="16366"/>
    <cellStyle name="20% - Accent5 3 2 2 2" xfId="3742"/>
    <cellStyle name="20% - Accent5 3 2 2 2 2" xfId="4120"/>
    <cellStyle name="20% - Accent5 3 2 2 2 2 2" xfId="7525"/>
    <cellStyle name="20% - Accent5 3 2 2 2 2 2 2" xfId="16369"/>
    <cellStyle name="20% - Accent5 3 2 2 2 2 3" xfId="11817"/>
    <cellStyle name="20% - Accent5 3 2 2 2 2 3 2" xfId="16370"/>
    <cellStyle name="20% - Accent5 3 2 2 2 2 4" xfId="16371"/>
    <cellStyle name="20% - Accent5 3 2 2 2 3" xfId="4683"/>
    <cellStyle name="20% - Accent5 3 2 2 2 3 2" xfId="8086"/>
    <cellStyle name="20% - Accent5 3 2 2 2 3 2 2" xfId="16372"/>
    <cellStyle name="20% - Accent5 3 2 2 2 3 3" xfId="12378"/>
    <cellStyle name="20% - Accent5 3 2 2 2 3 3 2" xfId="16373"/>
    <cellStyle name="20% - Accent5 3 2 2 2 3 4" xfId="16374"/>
    <cellStyle name="20% - Accent5 3 2 2 2 4" xfId="5245"/>
    <cellStyle name="20% - Accent5 3 2 2 2 4 2" xfId="8647"/>
    <cellStyle name="20% - Accent5 3 2 2 2 4 2 2" xfId="16375"/>
    <cellStyle name="20% - Accent5 3 2 2 2 4 3" xfId="12939"/>
    <cellStyle name="20% - Accent5 3 2 2 2 4 3 2" xfId="16376"/>
    <cellStyle name="20% - Accent5 3 2 2 2 4 4" xfId="16377"/>
    <cellStyle name="20% - Accent5 3 2 2 2 5" xfId="7151"/>
    <cellStyle name="20% - Accent5 3 2 2 2 5 2" xfId="16378"/>
    <cellStyle name="20% - Accent5 3 2 2 2 6" xfId="11443"/>
    <cellStyle name="20% - Accent5 3 2 2 2 6 2" xfId="16380"/>
    <cellStyle name="20% - Accent5 3 2 2 2 7" xfId="16381"/>
    <cellStyle name="20% - Accent5 3 2 2 3" xfId="4309"/>
    <cellStyle name="20% - Accent5 3 2 2 3 2" xfId="4870"/>
    <cellStyle name="20% - Accent5 3 2 2 3 2 2" xfId="8273"/>
    <cellStyle name="20% - Accent5 3 2 2 3 2 2 2" xfId="16385"/>
    <cellStyle name="20% - Accent5 3 2 2 3 2 3" xfId="12565"/>
    <cellStyle name="20% - Accent5 3 2 2 3 2 3 2" xfId="16387"/>
    <cellStyle name="20% - Accent5 3 2 2 3 2 4" xfId="16388"/>
    <cellStyle name="20% - Accent5 3 2 2 3 3" xfId="5432"/>
    <cellStyle name="20% - Accent5 3 2 2 3 3 2" xfId="8834"/>
    <cellStyle name="20% - Accent5 3 2 2 3 3 2 2" xfId="16391"/>
    <cellStyle name="20% - Accent5 3 2 2 3 3 3" xfId="13126"/>
    <cellStyle name="20% - Accent5 3 2 2 3 3 3 2" xfId="16393"/>
    <cellStyle name="20% - Accent5 3 2 2 3 3 4" xfId="16394"/>
    <cellStyle name="20% - Accent5 3 2 2 3 4" xfId="7712"/>
    <cellStyle name="20% - Accent5 3 2 2 3 4 2" xfId="16395"/>
    <cellStyle name="20% - Accent5 3 2 2 3 5" xfId="12004"/>
    <cellStyle name="20% - Accent5 3 2 2 3 5 2" xfId="16396"/>
    <cellStyle name="20% - Accent5 3 2 2 3 6" xfId="16397"/>
    <cellStyle name="20% - Accent5 3 2 2 4" xfId="3933"/>
    <cellStyle name="20% - Accent5 3 2 2 4 2" xfId="5631"/>
    <cellStyle name="20% - Accent5 3 2 2 4 2 2" xfId="9021"/>
    <cellStyle name="20% - Accent5 3 2 2 4 2 2 2" xfId="16398"/>
    <cellStyle name="20% - Accent5 3 2 2 4 2 3" xfId="13314"/>
    <cellStyle name="20% - Accent5 3 2 2 4 2 3 2" xfId="16399"/>
    <cellStyle name="20% - Accent5 3 2 2 4 2 4" xfId="16400"/>
    <cellStyle name="20% - Accent5 3 2 2 4 3" xfId="7338"/>
    <cellStyle name="20% - Accent5 3 2 2 4 3 2" xfId="16401"/>
    <cellStyle name="20% - Accent5 3 2 2 4 4" xfId="11630"/>
    <cellStyle name="20% - Accent5 3 2 2 4 4 2" xfId="16402"/>
    <cellStyle name="20% - Accent5 3 2 2 4 5" xfId="16403"/>
    <cellStyle name="20% - Accent5 3 2 2 5" xfId="4496"/>
    <cellStyle name="20% - Accent5 3 2 2 5 2" xfId="5831"/>
    <cellStyle name="20% - Accent5 3 2 2 5 2 2" xfId="9211"/>
    <cellStyle name="20% - Accent5 3 2 2 5 2 2 2" xfId="16405"/>
    <cellStyle name="20% - Accent5 3 2 2 5 2 3" xfId="13501"/>
    <cellStyle name="20% - Accent5 3 2 2 5 2 3 2" xfId="16407"/>
    <cellStyle name="20% - Accent5 3 2 2 5 2 4" xfId="16408"/>
    <cellStyle name="20% - Accent5 3 2 2 5 3" xfId="7899"/>
    <cellStyle name="20% - Accent5 3 2 2 5 3 2" xfId="16410"/>
    <cellStyle name="20% - Accent5 3 2 2 5 4" xfId="12191"/>
    <cellStyle name="20% - Accent5 3 2 2 5 4 2" xfId="16412"/>
    <cellStyle name="20% - Accent5 3 2 2 5 5" xfId="16413"/>
    <cellStyle name="20% - Accent5 3 2 2 6" xfId="6028"/>
    <cellStyle name="20% - Accent5 3 2 2 6 2" xfId="9400"/>
    <cellStyle name="20% - Accent5 3 2 2 6 2 2" xfId="16414"/>
    <cellStyle name="20% - Accent5 3 2 2 6 3" xfId="13688"/>
    <cellStyle name="20% - Accent5 3 2 2 6 3 2" xfId="16415"/>
    <cellStyle name="20% - Accent5 3 2 2 6 4" xfId="16416"/>
    <cellStyle name="20% - Accent5 3 2 2 7" xfId="6226"/>
    <cellStyle name="20% - Accent5 3 2 2 7 2" xfId="9588"/>
    <cellStyle name="20% - Accent5 3 2 2 7 2 2" xfId="16417"/>
    <cellStyle name="20% - Accent5 3 2 2 7 3" xfId="13876"/>
    <cellStyle name="20% - Accent5 3 2 2 7 3 2" xfId="16418"/>
    <cellStyle name="20% - Accent5 3 2 2 7 4" xfId="16419"/>
    <cellStyle name="20% - Accent5 3 2 2 8" xfId="5058"/>
    <cellStyle name="20% - Accent5 3 2 2 8 2" xfId="8460"/>
    <cellStyle name="20% - Accent5 3 2 2 8 2 2" xfId="16422"/>
    <cellStyle name="20% - Accent5 3 2 2 8 3" xfId="12752"/>
    <cellStyle name="20% - Accent5 3 2 2 8 3 2" xfId="16424"/>
    <cellStyle name="20% - Accent5 3 2 2 8 4" xfId="16425"/>
    <cellStyle name="20% - Accent5 3 2 2 9" xfId="6428"/>
    <cellStyle name="20% - Accent5 3 2 2 9 2" xfId="16427"/>
    <cellStyle name="20% - Accent5 3 2 3" xfId="3630"/>
    <cellStyle name="20% - Accent5 3 2 3 2" xfId="4009"/>
    <cellStyle name="20% - Accent5 3 2 3 2 2" xfId="7414"/>
    <cellStyle name="20% - Accent5 3 2 3 2 2 2" xfId="16431"/>
    <cellStyle name="20% - Accent5 3 2 3 2 3" xfId="11706"/>
    <cellStyle name="20% - Accent5 3 2 3 2 3 2" xfId="16433"/>
    <cellStyle name="20% - Accent5 3 2 3 2 4" xfId="16434"/>
    <cellStyle name="20% - Accent5 3 2 3 3" xfId="4572"/>
    <cellStyle name="20% - Accent5 3 2 3 3 2" xfId="7975"/>
    <cellStyle name="20% - Accent5 3 2 3 3 2 2" xfId="16436"/>
    <cellStyle name="20% - Accent5 3 2 3 3 3" xfId="12267"/>
    <cellStyle name="20% - Accent5 3 2 3 3 3 2" xfId="16437"/>
    <cellStyle name="20% - Accent5 3 2 3 3 4" xfId="16438"/>
    <cellStyle name="20% - Accent5 3 2 3 4" xfId="5134"/>
    <cellStyle name="20% - Accent5 3 2 3 4 2" xfId="8536"/>
    <cellStyle name="20% - Accent5 3 2 3 4 2 2" xfId="16439"/>
    <cellStyle name="20% - Accent5 3 2 3 4 3" xfId="12828"/>
    <cellStyle name="20% - Accent5 3 2 3 4 3 2" xfId="16440"/>
    <cellStyle name="20% - Accent5 3 2 3 4 4" xfId="16441"/>
    <cellStyle name="20% - Accent5 3 2 3 5" xfId="7039"/>
    <cellStyle name="20% - Accent5 3 2 3 5 2" xfId="16442"/>
    <cellStyle name="20% - Accent5 3 2 3 6" xfId="11332"/>
    <cellStyle name="20% - Accent5 3 2 3 6 2" xfId="16443"/>
    <cellStyle name="20% - Accent5 3 2 3 7" xfId="16444"/>
    <cellStyle name="20% - Accent5 3 2 4" xfId="4198"/>
    <cellStyle name="20% - Accent5 3 2 4 2" xfId="4759"/>
    <cellStyle name="20% - Accent5 3 2 4 2 2" xfId="8162"/>
    <cellStyle name="20% - Accent5 3 2 4 2 2 2" xfId="16445"/>
    <cellStyle name="20% - Accent5 3 2 4 2 3" xfId="12454"/>
    <cellStyle name="20% - Accent5 3 2 4 2 3 2" xfId="16447"/>
    <cellStyle name="20% - Accent5 3 2 4 2 4" xfId="16448"/>
    <cellStyle name="20% - Accent5 3 2 4 3" xfId="5321"/>
    <cellStyle name="20% - Accent5 3 2 4 3 2" xfId="8723"/>
    <cellStyle name="20% - Accent5 3 2 4 3 2 2" xfId="16451"/>
    <cellStyle name="20% - Accent5 3 2 4 3 3" xfId="13015"/>
    <cellStyle name="20% - Accent5 3 2 4 3 3 2" xfId="16453"/>
    <cellStyle name="20% - Accent5 3 2 4 3 4" xfId="16454"/>
    <cellStyle name="20% - Accent5 3 2 4 4" xfId="7601"/>
    <cellStyle name="20% - Accent5 3 2 4 4 2" xfId="16455"/>
    <cellStyle name="20% - Accent5 3 2 4 5" xfId="11893"/>
    <cellStyle name="20% - Accent5 3 2 4 5 2" xfId="16456"/>
    <cellStyle name="20% - Accent5 3 2 4 6" xfId="16457"/>
    <cellStyle name="20% - Accent5 3 2 5" xfId="3822"/>
    <cellStyle name="20% - Accent5 3 2 5 2" xfId="5518"/>
    <cellStyle name="20% - Accent5 3 2 5 2 2" xfId="8910"/>
    <cellStyle name="20% - Accent5 3 2 5 2 2 2" xfId="16460"/>
    <cellStyle name="20% - Accent5 3 2 5 2 3" xfId="13203"/>
    <cellStyle name="20% - Accent5 3 2 5 2 3 2" xfId="16462"/>
    <cellStyle name="20% - Accent5 3 2 5 2 4" xfId="16463"/>
    <cellStyle name="20% - Accent5 3 2 5 3" xfId="7227"/>
    <cellStyle name="20% - Accent5 3 2 5 3 2" xfId="16464"/>
    <cellStyle name="20% - Accent5 3 2 5 4" xfId="11519"/>
    <cellStyle name="20% - Accent5 3 2 5 4 2" xfId="16465"/>
    <cellStyle name="20% - Accent5 3 2 5 5" xfId="16466"/>
    <cellStyle name="20% - Accent5 3 2 6" xfId="4385"/>
    <cellStyle name="20% - Accent5 3 2 6 2" xfId="5720"/>
    <cellStyle name="20% - Accent5 3 2 6 2 2" xfId="9100"/>
    <cellStyle name="20% - Accent5 3 2 6 2 2 2" xfId="16467"/>
    <cellStyle name="20% - Accent5 3 2 6 2 3" xfId="13390"/>
    <cellStyle name="20% - Accent5 3 2 6 2 3 2" xfId="16468"/>
    <cellStyle name="20% - Accent5 3 2 6 2 4" xfId="16469"/>
    <cellStyle name="20% - Accent5 3 2 6 3" xfId="7788"/>
    <cellStyle name="20% - Accent5 3 2 6 3 2" xfId="16470"/>
    <cellStyle name="20% - Accent5 3 2 6 4" xfId="12080"/>
    <cellStyle name="20% - Accent5 3 2 6 4 2" xfId="16471"/>
    <cellStyle name="20% - Accent5 3 2 6 5" xfId="16472"/>
    <cellStyle name="20% - Accent5 3 2 7" xfId="5915"/>
    <cellStyle name="20% - Accent5 3 2 7 2" xfId="9288"/>
    <cellStyle name="20% - Accent5 3 2 7 2 2" xfId="16473"/>
    <cellStyle name="20% - Accent5 3 2 7 3" xfId="13577"/>
    <cellStyle name="20% - Accent5 3 2 7 3 2" xfId="16474"/>
    <cellStyle name="20% - Accent5 3 2 7 4" xfId="16475"/>
    <cellStyle name="20% - Accent5 3 2 8" xfId="6113"/>
    <cellStyle name="20% - Accent5 3 2 8 2" xfId="9477"/>
    <cellStyle name="20% - Accent5 3 2 8 2 2" xfId="16476"/>
    <cellStyle name="20% - Accent5 3 2 8 3" xfId="13765"/>
    <cellStyle name="20% - Accent5 3 2 8 3 2" xfId="16477"/>
    <cellStyle name="20% - Accent5 3 2 8 4" xfId="16478"/>
    <cellStyle name="20% - Accent5 3 2 9" xfId="4947"/>
    <cellStyle name="20% - Accent5 3 2 9 2" xfId="8349"/>
    <cellStyle name="20% - Accent5 3 2 9 2 2" xfId="16481"/>
    <cellStyle name="20% - Accent5 3 2 9 3" xfId="12641"/>
    <cellStyle name="20% - Accent5 3 2 9 3 2" xfId="16483"/>
    <cellStyle name="20% - Accent5 3 2 9 4" xfId="16484"/>
    <cellStyle name="20% - Accent5 3 3" xfId="761"/>
    <cellStyle name="20% - Accent5 3 3 10" xfId="6632"/>
    <cellStyle name="20% - Accent5 3 3 10 2" xfId="16487"/>
    <cellStyle name="20% - Accent5 3 3 11" xfId="11132"/>
    <cellStyle name="20% - Accent5 3 3 11 2" xfId="16489"/>
    <cellStyle name="20% - Accent5 3 3 12" xfId="16490"/>
    <cellStyle name="20% - Accent5 3 3 2" xfId="3659"/>
    <cellStyle name="20% - Accent5 3 3 2 2" xfId="4038"/>
    <cellStyle name="20% - Accent5 3 3 2 2 2" xfId="7443"/>
    <cellStyle name="20% - Accent5 3 3 2 2 2 2" xfId="16494"/>
    <cellStyle name="20% - Accent5 3 3 2 2 3" xfId="11735"/>
    <cellStyle name="20% - Accent5 3 3 2 2 3 2" xfId="16495"/>
    <cellStyle name="20% - Accent5 3 3 2 2 4" xfId="16496"/>
    <cellStyle name="20% - Accent5 3 3 2 3" xfId="4601"/>
    <cellStyle name="20% - Accent5 3 3 2 3 2" xfId="8004"/>
    <cellStyle name="20% - Accent5 3 3 2 3 2 2" xfId="16497"/>
    <cellStyle name="20% - Accent5 3 3 2 3 3" xfId="12296"/>
    <cellStyle name="20% - Accent5 3 3 2 3 3 2" xfId="16498"/>
    <cellStyle name="20% - Accent5 3 3 2 3 4" xfId="16499"/>
    <cellStyle name="20% - Accent5 3 3 2 4" xfId="5163"/>
    <cellStyle name="20% - Accent5 3 3 2 4 2" xfId="8565"/>
    <cellStyle name="20% - Accent5 3 3 2 4 2 2" xfId="16500"/>
    <cellStyle name="20% - Accent5 3 3 2 4 3" xfId="12857"/>
    <cellStyle name="20% - Accent5 3 3 2 4 3 2" xfId="16501"/>
    <cellStyle name="20% - Accent5 3 3 2 4 4" xfId="16502"/>
    <cellStyle name="20% - Accent5 3 3 2 5" xfId="7068"/>
    <cellStyle name="20% - Accent5 3 3 2 5 2" xfId="16503"/>
    <cellStyle name="20% - Accent5 3 3 2 6" xfId="11361"/>
    <cellStyle name="20% - Accent5 3 3 2 6 2" xfId="16504"/>
    <cellStyle name="20% - Accent5 3 3 2 7" xfId="16505"/>
    <cellStyle name="20% - Accent5 3 3 3" xfId="4227"/>
    <cellStyle name="20% - Accent5 3 3 3 2" xfId="4788"/>
    <cellStyle name="20% - Accent5 3 3 3 2 2" xfId="8191"/>
    <cellStyle name="20% - Accent5 3 3 3 2 2 2" xfId="16506"/>
    <cellStyle name="20% - Accent5 3 3 3 2 3" xfId="12483"/>
    <cellStyle name="20% - Accent5 3 3 3 2 3 2" xfId="16508"/>
    <cellStyle name="20% - Accent5 3 3 3 2 4" xfId="16509"/>
    <cellStyle name="20% - Accent5 3 3 3 3" xfId="5350"/>
    <cellStyle name="20% - Accent5 3 3 3 3 2" xfId="8752"/>
    <cellStyle name="20% - Accent5 3 3 3 3 2 2" xfId="16512"/>
    <cellStyle name="20% - Accent5 3 3 3 3 3" xfId="13044"/>
    <cellStyle name="20% - Accent5 3 3 3 3 3 2" xfId="16514"/>
    <cellStyle name="20% - Accent5 3 3 3 3 4" xfId="16515"/>
    <cellStyle name="20% - Accent5 3 3 3 4" xfId="7630"/>
    <cellStyle name="20% - Accent5 3 3 3 4 2" xfId="16516"/>
    <cellStyle name="20% - Accent5 3 3 3 5" xfId="11922"/>
    <cellStyle name="20% - Accent5 3 3 3 5 2" xfId="16517"/>
    <cellStyle name="20% - Accent5 3 3 3 6" xfId="16518"/>
    <cellStyle name="20% - Accent5 3 3 4" xfId="3851"/>
    <cellStyle name="20% - Accent5 3 3 4 2" xfId="5547"/>
    <cellStyle name="20% - Accent5 3 3 4 2 2" xfId="8939"/>
    <cellStyle name="20% - Accent5 3 3 4 2 2 2" xfId="16519"/>
    <cellStyle name="20% - Accent5 3 3 4 2 3" xfId="13232"/>
    <cellStyle name="20% - Accent5 3 3 4 2 3 2" xfId="16520"/>
    <cellStyle name="20% - Accent5 3 3 4 2 4" xfId="16521"/>
    <cellStyle name="20% - Accent5 3 3 4 3" xfId="7256"/>
    <cellStyle name="20% - Accent5 3 3 4 3 2" xfId="16522"/>
    <cellStyle name="20% - Accent5 3 3 4 4" xfId="11548"/>
    <cellStyle name="20% - Accent5 3 3 4 4 2" xfId="16523"/>
    <cellStyle name="20% - Accent5 3 3 4 5" xfId="16524"/>
    <cellStyle name="20% - Accent5 3 3 5" xfId="4414"/>
    <cellStyle name="20% - Accent5 3 3 5 2" xfId="5749"/>
    <cellStyle name="20% - Accent5 3 3 5 2 2" xfId="9129"/>
    <cellStyle name="20% - Accent5 3 3 5 2 2 2" xfId="16525"/>
    <cellStyle name="20% - Accent5 3 3 5 2 3" xfId="13419"/>
    <cellStyle name="20% - Accent5 3 3 5 2 3 2" xfId="16526"/>
    <cellStyle name="20% - Accent5 3 3 5 2 4" xfId="16527"/>
    <cellStyle name="20% - Accent5 3 3 5 3" xfId="7817"/>
    <cellStyle name="20% - Accent5 3 3 5 3 2" xfId="16528"/>
    <cellStyle name="20% - Accent5 3 3 5 4" xfId="12109"/>
    <cellStyle name="20% - Accent5 3 3 5 4 2" xfId="16529"/>
    <cellStyle name="20% - Accent5 3 3 5 5" xfId="16530"/>
    <cellStyle name="20% - Accent5 3 3 6" xfId="5944"/>
    <cellStyle name="20% - Accent5 3 3 6 2" xfId="9317"/>
    <cellStyle name="20% - Accent5 3 3 6 2 2" xfId="16532"/>
    <cellStyle name="20% - Accent5 3 3 6 3" xfId="13606"/>
    <cellStyle name="20% - Accent5 3 3 6 3 2" xfId="16534"/>
    <cellStyle name="20% - Accent5 3 3 6 4" xfId="16535"/>
    <cellStyle name="20% - Accent5 3 3 7" xfId="6142"/>
    <cellStyle name="20% - Accent5 3 3 7 2" xfId="9506"/>
    <cellStyle name="20% - Accent5 3 3 7 2 2" xfId="16538"/>
    <cellStyle name="20% - Accent5 3 3 7 3" xfId="13794"/>
    <cellStyle name="20% - Accent5 3 3 7 3 2" xfId="16540"/>
    <cellStyle name="20% - Accent5 3 3 7 4" xfId="16541"/>
    <cellStyle name="20% - Accent5 3 3 8" xfId="4976"/>
    <cellStyle name="20% - Accent5 3 3 8 2" xfId="8378"/>
    <cellStyle name="20% - Accent5 3 3 8 2 2" xfId="16544"/>
    <cellStyle name="20% - Accent5 3 3 8 3" xfId="12670"/>
    <cellStyle name="20% - Accent5 3 3 8 3 2" xfId="16546"/>
    <cellStyle name="20% - Accent5 3 3 8 4" xfId="16547"/>
    <cellStyle name="20% - Accent5 3 3 9" xfId="6346"/>
    <cellStyle name="20% - Accent5 3 3 9 2" xfId="16548"/>
    <cellStyle name="20% - Accent5 3 4" xfId="804"/>
    <cellStyle name="20% - Accent5 3 4 10" xfId="6675"/>
    <cellStyle name="20% - Accent5 3 4 10 2" xfId="16549"/>
    <cellStyle name="20% - Accent5 3 4 11" xfId="11175"/>
    <cellStyle name="20% - Accent5 3 4 11 2" xfId="16550"/>
    <cellStyle name="20% - Accent5 3 4 12" xfId="16551"/>
    <cellStyle name="20% - Accent5 3 4 2" xfId="3702"/>
    <cellStyle name="20% - Accent5 3 4 2 2" xfId="4081"/>
    <cellStyle name="20% - Accent5 3 4 2 2 2" xfId="7486"/>
    <cellStyle name="20% - Accent5 3 4 2 2 2 2" xfId="16552"/>
    <cellStyle name="20% - Accent5 3 4 2 2 3" xfId="11778"/>
    <cellStyle name="20% - Accent5 3 4 2 2 3 2" xfId="16553"/>
    <cellStyle name="20% - Accent5 3 4 2 2 4" xfId="16554"/>
    <cellStyle name="20% - Accent5 3 4 2 3" xfId="4644"/>
    <cellStyle name="20% - Accent5 3 4 2 3 2" xfId="8047"/>
    <cellStyle name="20% - Accent5 3 4 2 3 2 2" xfId="16555"/>
    <cellStyle name="20% - Accent5 3 4 2 3 3" xfId="12339"/>
    <cellStyle name="20% - Accent5 3 4 2 3 3 2" xfId="16557"/>
    <cellStyle name="20% - Accent5 3 4 2 3 4" xfId="16558"/>
    <cellStyle name="20% - Accent5 3 4 2 4" xfId="5206"/>
    <cellStyle name="20% - Accent5 3 4 2 4 2" xfId="8608"/>
    <cellStyle name="20% - Accent5 3 4 2 4 2 2" xfId="16561"/>
    <cellStyle name="20% - Accent5 3 4 2 4 3" xfId="12900"/>
    <cellStyle name="20% - Accent5 3 4 2 4 3 2" xfId="16563"/>
    <cellStyle name="20% - Accent5 3 4 2 4 4" xfId="16564"/>
    <cellStyle name="20% - Accent5 3 4 2 5" xfId="7111"/>
    <cellStyle name="20% - Accent5 3 4 2 5 2" xfId="16565"/>
    <cellStyle name="20% - Accent5 3 4 2 6" xfId="11404"/>
    <cellStyle name="20% - Accent5 3 4 2 6 2" xfId="16566"/>
    <cellStyle name="20% - Accent5 3 4 2 7" xfId="16567"/>
    <cellStyle name="20% - Accent5 3 4 3" xfId="4270"/>
    <cellStyle name="20% - Accent5 3 4 3 2" xfId="4831"/>
    <cellStyle name="20% - Accent5 3 4 3 2 2" xfId="8234"/>
    <cellStyle name="20% - Accent5 3 4 3 2 2 2" xfId="16568"/>
    <cellStyle name="20% - Accent5 3 4 3 2 3" xfId="12526"/>
    <cellStyle name="20% - Accent5 3 4 3 2 3 2" xfId="16569"/>
    <cellStyle name="20% - Accent5 3 4 3 2 4" xfId="16570"/>
    <cellStyle name="20% - Accent5 3 4 3 3" xfId="5393"/>
    <cellStyle name="20% - Accent5 3 4 3 3 2" xfId="8795"/>
    <cellStyle name="20% - Accent5 3 4 3 3 2 2" xfId="16572"/>
    <cellStyle name="20% - Accent5 3 4 3 3 3" xfId="13087"/>
    <cellStyle name="20% - Accent5 3 4 3 3 3 2" xfId="16573"/>
    <cellStyle name="20% - Accent5 3 4 3 3 4" xfId="16574"/>
    <cellStyle name="20% - Accent5 3 4 3 4" xfId="7673"/>
    <cellStyle name="20% - Accent5 3 4 3 4 2" xfId="16576"/>
    <cellStyle name="20% - Accent5 3 4 3 5" xfId="11965"/>
    <cellStyle name="20% - Accent5 3 4 3 5 2" xfId="16578"/>
    <cellStyle name="20% - Accent5 3 4 3 6" xfId="16579"/>
    <cellStyle name="20% - Accent5 3 4 4" xfId="3894"/>
    <cellStyle name="20% - Accent5 3 4 4 2" xfId="5590"/>
    <cellStyle name="20% - Accent5 3 4 4 2 2" xfId="8982"/>
    <cellStyle name="20% - Accent5 3 4 4 2 2 2" xfId="16580"/>
    <cellStyle name="20% - Accent5 3 4 4 2 3" xfId="13275"/>
    <cellStyle name="20% - Accent5 3 4 4 2 3 2" xfId="16581"/>
    <cellStyle name="20% - Accent5 3 4 4 2 4" xfId="16582"/>
    <cellStyle name="20% - Accent5 3 4 4 3" xfId="7299"/>
    <cellStyle name="20% - Accent5 3 4 4 3 2" xfId="16584"/>
    <cellStyle name="20% - Accent5 3 4 4 4" xfId="11591"/>
    <cellStyle name="20% - Accent5 3 4 4 4 2" xfId="16586"/>
    <cellStyle name="20% - Accent5 3 4 4 5" xfId="16587"/>
    <cellStyle name="20% - Accent5 3 4 5" xfId="4457"/>
    <cellStyle name="20% - Accent5 3 4 5 2" xfId="5792"/>
    <cellStyle name="20% - Accent5 3 4 5 2 2" xfId="9172"/>
    <cellStyle name="20% - Accent5 3 4 5 2 2 2" xfId="16588"/>
    <cellStyle name="20% - Accent5 3 4 5 2 3" xfId="13462"/>
    <cellStyle name="20% - Accent5 3 4 5 2 3 2" xfId="16589"/>
    <cellStyle name="20% - Accent5 3 4 5 2 4" xfId="16590"/>
    <cellStyle name="20% - Accent5 3 4 5 3" xfId="7860"/>
    <cellStyle name="20% - Accent5 3 4 5 3 2" xfId="16592"/>
    <cellStyle name="20% - Accent5 3 4 5 4" xfId="12152"/>
    <cellStyle name="20% - Accent5 3 4 5 4 2" xfId="16594"/>
    <cellStyle name="20% - Accent5 3 4 5 5" xfId="16595"/>
    <cellStyle name="20% - Accent5 3 4 6" xfId="5987"/>
    <cellStyle name="20% - Accent5 3 4 6 2" xfId="9360"/>
    <cellStyle name="20% - Accent5 3 4 6 2 2" xfId="16597"/>
    <cellStyle name="20% - Accent5 3 4 6 3" xfId="13649"/>
    <cellStyle name="20% - Accent5 3 4 6 3 2" xfId="16598"/>
    <cellStyle name="20% - Accent5 3 4 6 4" xfId="16599"/>
    <cellStyle name="20% - Accent5 3 4 7" xfId="6185"/>
    <cellStyle name="20% - Accent5 3 4 7 2" xfId="9549"/>
    <cellStyle name="20% - Accent5 3 4 7 2 2" xfId="16601"/>
    <cellStyle name="20% - Accent5 3 4 7 3" xfId="13837"/>
    <cellStyle name="20% - Accent5 3 4 7 3 2" xfId="16602"/>
    <cellStyle name="20% - Accent5 3 4 7 4" xfId="16603"/>
    <cellStyle name="20% - Accent5 3 4 8" xfId="5019"/>
    <cellStyle name="20% - Accent5 3 4 8 2" xfId="8421"/>
    <cellStyle name="20% - Accent5 3 4 8 2 2" xfId="16604"/>
    <cellStyle name="20% - Accent5 3 4 8 3" xfId="12713"/>
    <cellStyle name="20% - Accent5 3 4 8 3 2" xfId="16606"/>
    <cellStyle name="20% - Accent5 3 4 8 4" xfId="16607"/>
    <cellStyle name="20% - Accent5 3 4 9" xfId="6389"/>
    <cellStyle name="20% - Accent5 3 4 9 2" xfId="16608"/>
    <cellStyle name="20% - Accent5 3 5" xfId="3618"/>
    <cellStyle name="20% - Accent5 3 5 2" xfId="3997"/>
    <cellStyle name="20% - Accent5 3 5 2 2" xfId="7402"/>
    <cellStyle name="20% - Accent5 3 5 2 2 2" xfId="16611"/>
    <cellStyle name="20% - Accent5 3 5 2 3" xfId="11694"/>
    <cellStyle name="20% - Accent5 3 5 2 3 2" xfId="16612"/>
    <cellStyle name="20% - Accent5 3 5 2 4" xfId="16613"/>
    <cellStyle name="20% - Accent5 3 5 3" xfId="4560"/>
    <cellStyle name="20% - Accent5 3 5 3 2" xfId="7963"/>
    <cellStyle name="20% - Accent5 3 5 3 2 2" xfId="16615"/>
    <cellStyle name="20% - Accent5 3 5 3 3" xfId="12255"/>
    <cellStyle name="20% - Accent5 3 5 3 3 2" xfId="16617"/>
    <cellStyle name="20% - Accent5 3 5 3 4" xfId="16618"/>
    <cellStyle name="20% - Accent5 3 5 4" xfId="5122"/>
    <cellStyle name="20% - Accent5 3 5 4 2" xfId="8524"/>
    <cellStyle name="20% - Accent5 3 5 4 2 2" xfId="16620"/>
    <cellStyle name="20% - Accent5 3 5 4 3" xfId="12816"/>
    <cellStyle name="20% - Accent5 3 5 4 3 2" xfId="16622"/>
    <cellStyle name="20% - Accent5 3 5 4 4" xfId="16623"/>
    <cellStyle name="20% - Accent5 3 5 5" xfId="7027"/>
    <cellStyle name="20% - Accent5 3 5 5 2" xfId="16625"/>
    <cellStyle name="20% - Accent5 3 5 6" xfId="11320"/>
    <cellStyle name="20% - Accent5 3 5 6 2" xfId="16627"/>
    <cellStyle name="20% - Accent5 3 5 7" xfId="16628"/>
    <cellStyle name="20% - Accent5 3 6" xfId="4186"/>
    <cellStyle name="20% - Accent5 3 6 2" xfId="4747"/>
    <cellStyle name="20% - Accent5 3 6 2 2" xfId="8150"/>
    <cellStyle name="20% - Accent5 3 6 2 2 2" xfId="16629"/>
    <cellStyle name="20% - Accent5 3 6 2 3" xfId="12442"/>
    <cellStyle name="20% - Accent5 3 6 2 3 2" xfId="16630"/>
    <cellStyle name="20% - Accent5 3 6 2 4" xfId="16631"/>
    <cellStyle name="20% - Accent5 3 6 3" xfId="5309"/>
    <cellStyle name="20% - Accent5 3 6 3 2" xfId="8711"/>
    <cellStyle name="20% - Accent5 3 6 3 2 2" xfId="16632"/>
    <cellStyle name="20% - Accent5 3 6 3 3" xfId="13003"/>
    <cellStyle name="20% - Accent5 3 6 3 3 2" xfId="16633"/>
    <cellStyle name="20% - Accent5 3 6 3 4" xfId="16634"/>
    <cellStyle name="20% - Accent5 3 6 4" xfId="7589"/>
    <cellStyle name="20% - Accent5 3 6 4 2" xfId="16635"/>
    <cellStyle name="20% - Accent5 3 6 5" xfId="11881"/>
    <cellStyle name="20% - Accent5 3 6 5 2" xfId="16636"/>
    <cellStyle name="20% - Accent5 3 6 6" xfId="16637"/>
    <cellStyle name="20% - Accent5 3 7" xfId="3810"/>
    <cellStyle name="20% - Accent5 3 7 2" xfId="5506"/>
    <cellStyle name="20% - Accent5 3 7 2 2" xfId="8898"/>
    <cellStyle name="20% - Accent5 3 7 2 2 2" xfId="16641"/>
    <cellStyle name="20% - Accent5 3 7 2 3" xfId="13191"/>
    <cellStyle name="20% - Accent5 3 7 2 3 2" xfId="16643"/>
    <cellStyle name="20% - Accent5 3 7 2 4" xfId="16644"/>
    <cellStyle name="20% - Accent5 3 7 3" xfId="7215"/>
    <cellStyle name="20% - Accent5 3 7 3 2" xfId="16646"/>
    <cellStyle name="20% - Accent5 3 7 4" xfId="11507"/>
    <cellStyle name="20% - Accent5 3 7 4 2" xfId="16648"/>
    <cellStyle name="20% - Accent5 3 7 5" xfId="16649"/>
    <cellStyle name="20% - Accent5 3 8" xfId="4373"/>
    <cellStyle name="20% - Accent5 3 8 2" xfId="5708"/>
    <cellStyle name="20% - Accent5 3 8 2 2" xfId="9088"/>
    <cellStyle name="20% - Accent5 3 8 2 2 2" xfId="16652"/>
    <cellStyle name="20% - Accent5 3 8 2 3" xfId="13378"/>
    <cellStyle name="20% - Accent5 3 8 2 3 2" xfId="16653"/>
    <cellStyle name="20% - Accent5 3 8 2 4" xfId="16654"/>
    <cellStyle name="20% - Accent5 3 8 3" xfId="7776"/>
    <cellStyle name="20% - Accent5 3 8 3 2" xfId="16655"/>
    <cellStyle name="20% - Accent5 3 8 4" xfId="12068"/>
    <cellStyle name="20% - Accent5 3 8 4 2" xfId="16656"/>
    <cellStyle name="20% - Accent5 3 8 5" xfId="16657"/>
    <cellStyle name="20% - Accent5 3 9" xfId="5903"/>
    <cellStyle name="20% - Accent5 3 9 2" xfId="9276"/>
    <cellStyle name="20% - Accent5 3 9 2 2" xfId="16658"/>
    <cellStyle name="20% - Accent5 3 9 3" xfId="13565"/>
    <cellStyle name="20% - Accent5 3 9 3 2" xfId="16659"/>
    <cellStyle name="20% - Accent5 3 9 4" xfId="16660"/>
    <cellStyle name="20% - Accent5 4" xfId="682"/>
    <cellStyle name="20% - Accent5 4 2" xfId="16661"/>
    <cellStyle name="20% - Accent5 5" xfId="6586"/>
    <cellStyle name="20% - Accent5 5 2" xfId="16662"/>
    <cellStyle name="20% - Accent5 6" xfId="11091"/>
    <cellStyle name="20% - Accent5 6 2" xfId="16663"/>
    <cellStyle name="20% - Accent5 7" xfId="16664"/>
    <cellStyle name="20% - Accent5 8" xfId="16665"/>
    <cellStyle name="20% - Accent5 9" xfId="16666"/>
    <cellStyle name="20% - Accent6" xfId="95" builtinId="50" customBuiltin="1"/>
    <cellStyle name="20% - Accent6 2" xfId="290"/>
    <cellStyle name="20% - Accent6 2 2" xfId="16668"/>
    <cellStyle name="20% - Accent6 2 3" xfId="16669"/>
    <cellStyle name="20% - Accent6 3" xfId="291"/>
    <cellStyle name="20% - Accent6 3 10" xfId="6103"/>
    <cellStyle name="20% - Accent6 3 10 2" xfId="9467"/>
    <cellStyle name="20% - Accent6 3 10 2 2" xfId="16673"/>
    <cellStyle name="20% - Accent6 3 10 3" xfId="13755"/>
    <cellStyle name="20% - Accent6 3 10 3 2" xfId="16674"/>
    <cellStyle name="20% - Accent6 3 10 4" xfId="16675"/>
    <cellStyle name="20% - Accent6 3 11" xfId="4937"/>
    <cellStyle name="20% - Accent6 3 11 2" xfId="8339"/>
    <cellStyle name="20% - Accent6 3 11 2 2" xfId="16676"/>
    <cellStyle name="20% - Accent6 3 11 3" xfId="12631"/>
    <cellStyle name="20% - Accent6 3 11 3 2" xfId="16677"/>
    <cellStyle name="20% - Accent6 3 11 4" xfId="16678"/>
    <cellStyle name="20% - Accent6 3 12" xfId="6526"/>
    <cellStyle name="20% - Accent6 3 12 2" xfId="16679"/>
    <cellStyle name="20% - Accent6 3 13" xfId="11038"/>
    <cellStyle name="20% - Accent6 3 13 2" xfId="16680"/>
    <cellStyle name="20% - Accent6 3 14" xfId="16681"/>
    <cellStyle name="20% - Accent6 3 2" xfId="733"/>
    <cellStyle name="20% - Accent6 3 2 10" xfId="6318"/>
    <cellStyle name="20% - Accent6 3 2 10 2" xfId="16684"/>
    <cellStyle name="20% - Accent6 3 2 11" xfId="6604"/>
    <cellStyle name="20% - Accent6 3 2 11 2" xfId="16686"/>
    <cellStyle name="20% - Accent6 3 2 12" xfId="11104"/>
    <cellStyle name="20% - Accent6 3 2 12 2" xfId="16688"/>
    <cellStyle name="20% - Accent6 3 2 13" xfId="16689"/>
    <cellStyle name="20% - Accent6 3 2 2" xfId="867"/>
    <cellStyle name="20% - Accent6 3 2 2 10" xfId="6716"/>
    <cellStyle name="20% - Accent6 3 2 2 10 2" xfId="16692"/>
    <cellStyle name="20% - Accent6 3 2 2 11" xfId="11215"/>
    <cellStyle name="20% - Accent6 3 2 2 11 2" xfId="16694"/>
    <cellStyle name="20% - Accent6 3 2 2 12" xfId="16695"/>
    <cellStyle name="20% - Accent6 3 2 2 2" xfId="3743"/>
    <cellStyle name="20% - Accent6 3 2 2 2 2" xfId="4121"/>
    <cellStyle name="20% - Accent6 3 2 2 2 2 2" xfId="7526"/>
    <cellStyle name="20% - Accent6 3 2 2 2 2 2 2" xfId="16698"/>
    <cellStyle name="20% - Accent6 3 2 2 2 2 3" xfId="11818"/>
    <cellStyle name="20% - Accent6 3 2 2 2 2 3 2" xfId="16699"/>
    <cellStyle name="20% - Accent6 3 2 2 2 2 4" xfId="16700"/>
    <cellStyle name="20% - Accent6 3 2 2 2 3" xfId="4684"/>
    <cellStyle name="20% - Accent6 3 2 2 2 3 2" xfId="8087"/>
    <cellStyle name="20% - Accent6 3 2 2 2 3 2 2" xfId="16701"/>
    <cellStyle name="20% - Accent6 3 2 2 2 3 3" xfId="12379"/>
    <cellStyle name="20% - Accent6 3 2 2 2 3 3 2" xfId="16702"/>
    <cellStyle name="20% - Accent6 3 2 2 2 3 4" xfId="16703"/>
    <cellStyle name="20% - Accent6 3 2 2 2 4" xfId="5246"/>
    <cellStyle name="20% - Accent6 3 2 2 2 4 2" xfId="8648"/>
    <cellStyle name="20% - Accent6 3 2 2 2 4 2 2" xfId="16704"/>
    <cellStyle name="20% - Accent6 3 2 2 2 4 3" xfId="12940"/>
    <cellStyle name="20% - Accent6 3 2 2 2 4 3 2" xfId="16705"/>
    <cellStyle name="20% - Accent6 3 2 2 2 4 4" xfId="16706"/>
    <cellStyle name="20% - Accent6 3 2 2 2 5" xfId="7152"/>
    <cellStyle name="20% - Accent6 3 2 2 2 5 2" xfId="16707"/>
    <cellStyle name="20% - Accent6 3 2 2 2 6" xfId="11444"/>
    <cellStyle name="20% - Accent6 3 2 2 2 6 2" xfId="16708"/>
    <cellStyle name="20% - Accent6 3 2 2 2 7" xfId="16709"/>
    <cellStyle name="20% - Accent6 3 2 2 3" xfId="4310"/>
    <cellStyle name="20% - Accent6 3 2 2 3 2" xfId="4871"/>
    <cellStyle name="20% - Accent6 3 2 2 3 2 2" xfId="8274"/>
    <cellStyle name="20% - Accent6 3 2 2 3 2 2 2" xfId="16713"/>
    <cellStyle name="20% - Accent6 3 2 2 3 2 3" xfId="12566"/>
    <cellStyle name="20% - Accent6 3 2 2 3 2 3 2" xfId="16715"/>
    <cellStyle name="20% - Accent6 3 2 2 3 2 4" xfId="16716"/>
    <cellStyle name="20% - Accent6 3 2 2 3 3" xfId="5433"/>
    <cellStyle name="20% - Accent6 3 2 2 3 3 2" xfId="8835"/>
    <cellStyle name="20% - Accent6 3 2 2 3 3 2 2" xfId="16717"/>
    <cellStyle name="20% - Accent6 3 2 2 3 3 3" xfId="13127"/>
    <cellStyle name="20% - Accent6 3 2 2 3 3 3 2" xfId="16719"/>
    <cellStyle name="20% - Accent6 3 2 2 3 3 4" xfId="16720"/>
    <cellStyle name="20% - Accent6 3 2 2 3 4" xfId="7713"/>
    <cellStyle name="20% - Accent6 3 2 2 3 4 2" xfId="16722"/>
    <cellStyle name="20% - Accent6 3 2 2 3 5" xfId="12005"/>
    <cellStyle name="20% - Accent6 3 2 2 3 5 2" xfId="16723"/>
    <cellStyle name="20% - Accent6 3 2 2 3 6" xfId="16724"/>
    <cellStyle name="20% - Accent6 3 2 2 4" xfId="3934"/>
    <cellStyle name="20% - Accent6 3 2 2 4 2" xfId="5632"/>
    <cellStyle name="20% - Accent6 3 2 2 4 2 2" xfId="9022"/>
    <cellStyle name="20% - Accent6 3 2 2 4 2 2 2" xfId="16726"/>
    <cellStyle name="20% - Accent6 3 2 2 4 2 3" xfId="13315"/>
    <cellStyle name="20% - Accent6 3 2 2 4 2 3 2" xfId="16727"/>
    <cellStyle name="20% - Accent6 3 2 2 4 2 4" xfId="16728"/>
    <cellStyle name="20% - Accent6 3 2 2 4 3" xfId="7339"/>
    <cellStyle name="20% - Accent6 3 2 2 4 3 2" xfId="16729"/>
    <cellStyle name="20% - Accent6 3 2 2 4 4" xfId="11631"/>
    <cellStyle name="20% - Accent6 3 2 2 4 4 2" xfId="16730"/>
    <cellStyle name="20% - Accent6 3 2 2 4 5" xfId="16731"/>
    <cellStyle name="20% - Accent6 3 2 2 5" xfId="4497"/>
    <cellStyle name="20% - Accent6 3 2 2 5 2" xfId="5832"/>
    <cellStyle name="20% - Accent6 3 2 2 5 2 2" xfId="9212"/>
    <cellStyle name="20% - Accent6 3 2 2 5 2 2 2" xfId="16732"/>
    <cellStyle name="20% - Accent6 3 2 2 5 2 3" xfId="13502"/>
    <cellStyle name="20% - Accent6 3 2 2 5 2 3 2" xfId="16733"/>
    <cellStyle name="20% - Accent6 3 2 2 5 2 4" xfId="16734"/>
    <cellStyle name="20% - Accent6 3 2 2 5 3" xfId="7900"/>
    <cellStyle name="20% - Accent6 3 2 2 5 3 2" xfId="16735"/>
    <cellStyle name="20% - Accent6 3 2 2 5 4" xfId="12192"/>
    <cellStyle name="20% - Accent6 3 2 2 5 4 2" xfId="16736"/>
    <cellStyle name="20% - Accent6 3 2 2 5 5" xfId="16737"/>
    <cellStyle name="20% - Accent6 3 2 2 6" xfId="6029"/>
    <cellStyle name="20% - Accent6 3 2 2 6 2" xfId="9401"/>
    <cellStyle name="20% - Accent6 3 2 2 6 2 2" xfId="16738"/>
    <cellStyle name="20% - Accent6 3 2 2 6 3" xfId="13689"/>
    <cellStyle name="20% - Accent6 3 2 2 6 3 2" xfId="16740"/>
    <cellStyle name="20% - Accent6 3 2 2 6 4" xfId="16741"/>
    <cellStyle name="20% - Accent6 3 2 2 7" xfId="6227"/>
    <cellStyle name="20% - Accent6 3 2 2 7 2" xfId="9589"/>
    <cellStyle name="20% - Accent6 3 2 2 7 2 2" xfId="16744"/>
    <cellStyle name="20% - Accent6 3 2 2 7 3" xfId="13877"/>
    <cellStyle name="20% - Accent6 3 2 2 7 3 2" xfId="16746"/>
    <cellStyle name="20% - Accent6 3 2 2 7 4" xfId="16747"/>
    <cellStyle name="20% - Accent6 3 2 2 8" xfId="5059"/>
    <cellStyle name="20% - Accent6 3 2 2 8 2" xfId="8461"/>
    <cellStyle name="20% - Accent6 3 2 2 8 2 2" xfId="16750"/>
    <cellStyle name="20% - Accent6 3 2 2 8 3" xfId="12753"/>
    <cellStyle name="20% - Accent6 3 2 2 8 3 2" xfId="16752"/>
    <cellStyle name="20% - Accent6 3 2 2 8 4" xfId="16753"/>
    <cellStyle name="20% - Accent6 3 2 2 9" xfId="6429"/>
    <cellStyle name="20% - Accent6 3 2 2 9 2" xfId="16755"/>
    <cellStyle name="20% - Accent6 3 2 3" xfId="3631"/>
    <cellStyle name="20% - Accent6 3 2 3 2" xfId="4010"/>
    <cellStyle name="20% - Accent6 3 2 3 2 2" xfId="7415"/>
    <cellStyle name="20% - Accent6 3 2 3 2 2 2" xfId="16758"/>
    <cellStyle name="20% - Accent6 3 2 3 2 3" xfId="11707"/>
    <cellStyle name="20% - Accent6 3 2 3 2 3 2" xfId="16759"/>
    <cellStyle name="20% - Accent6 3 2 3 2 4" xfId="16760"/>
    <cellStyle name="20% - Accent6 3 2 3 3" xfId="4573"/>
    <cellStyle name="20% - Accent6 3 2 3 3 2" xfId="7976"/>
    <cellStyle name="20% - Accent6 3 2 3 3 2 2" xfId="16761"/>
    <cellStyle name="20% - Accent6 3 2 3 3 3" xfId="12268"/>
    <cellStyle name="20% - Accent6 3 2 3 3 3 2" xfId="16762"/>
    <cellStyle name="20% - Accent6 3 2 3 3 4" xfId="16763"/>
    <cellStyle name="20% - Accent6 3 2 3 4" xfId="5135"/>
    <cellStyle name="20% - Accent6 3 2 3 4 2" xfId="8537"/>
    <cellStyle name="20% - Accent6 3 2 3 4 2 2" xfId="16764"/>
    <cellStyle name="20% - Accent6 3 2 3 4 3" xfId="12829"/>
    <cellStyle name="20% - Accent6 3 2 3 4 3 2" xfId="16765"/>
    <cellStyle name="20% - Accent6 3 2 3 4 4" xfId="16766"/>
    <cellStyle name="20% - Accent6 3 2 3 5" xfId="7040"/>
    <cellStyle name="20% - Accent6 3 2 3 5 2" xfId="16767"/>
    <cellStyle name="20% - Accent6 3 2 3 6" xfId="11333"/>
    <cellStyle name="20% - Accent6 3 2 3 6 2" xfId="16768"/>
    <cellStyle name="20% - Accent6 3 2 3 7" xfId="16769"/>
    <cellStyle name="20% - Accent6 3 2 4" xfId="4199"/>
    <cellStyle name="20% - Accent6 3 2 4 2" xfId="4760"/>
    <cellStyle name="20% - Accent6 3 2 4 2 2" xfId="8163"/>
    <cellStyle name="20% - Accent6 3 2 4 2 2 2" xfId="16771"/>
    <cellStyle name="20% - Accent6 3 2 4 2 3" xfId="12455"/>
    <cellStyle name="20% - Accent6 3 2 4 2 3 2" xfId="16773"/>
    <cellStyle name="20% - Accent6 3 2 4 2 4" xfId="16774"/>
    <cellStyle name="20% - Accent6 3 2 4 3" xfId="5322"/>
    <cellStyle name="20% - Accent6 3 2 4 3 2" xfId="8724"/>
    <cellStyle name="20% - Accent6 3 2 4 3 2 2" xfId="16777"/>
    <cellStyle name="20% - Accent6 3 2 4 3 3" xfId="13016"/>
    <cellStyle name="20% - Accent6 3 2 4 3 3 2" xfId="16778"/>
    <cellStyle name="20% - Accent6 3 2 4 3 4" xfId="16779"/>
    <cellStyle name="20% - Accent6 3 2 4 4" xfId="7602"/>
    <cellStyle name="20% - Accent6 3 2 4 4 2" xfId="16780"/>
    <cellStyle name="20% - Accent6 3 2 4 5" xfId="11894"/>
    <cellStyle name="20% - Accent6 3 2 4 5 2" xfId="16782"/>
    <cellStyle name="20% - Accent6 3 2 4 6" xfId="16783"/>
    <cellStyle name="20% - Accent6 3 2 5" xfId="3823"/>
    <cellStyle name="20% - Accent6 3 2 5 2" xfId="5519"/>
    <cellStyle name="20% - Accent6 3 2 5 2 2" xfId="8911"/>
    <cellStyle name="20% - Accent6 3 2 5 2 2 2" xfId="16784"/>
    <cellStyle name="20% - Accent6 3 2 5 2 3" xfId="13204"/>
    <cellStyle name="20% - Accent6 3 2 5 2 3 2" xfId="16785"/>
    <cellStyle name="20% - Accent6 3 2 5 2 4" xfId="16786"/>
    <cellStyle name="20% - Accent6 3 2 5 3" xfId="7228"/>
    <cellStyle name="20% - Accent6 3 2 5 3 2" xfId="16787"/>
    <cellStyle name="20% - Accent6 3 2 5 4" xfId="11520"/>
    <cellStyle name="20% - Accent6 3 2 5 4 2" xfId="16788"/>
    <cellStyle name="20% - Accent6 3 2 5 5" xfId="16789"/>
    <cellStyle name="20% - Accent6 3 2 6" xfId="4386"/>
    <cellStyle name="20% - Accent6 3 2 6 2" xfId="5721"/>
    <cellStyle name="20% - Accent6 3 2 6 2 2" xfId="9101"/>
    <cellStyle name="20% - Accent6 3 2 6 2 2 2" xfId="16790"/>
    <cellStyle name="20% - Accent6 3 2 6 2 3" xfId="13391"/>
    <cellStyle name="20% - Accent6 3 2 6 2 3 2" xfId="16791"/>
    <cellStyle name="20% - Accent6 3 2 6 2 4" xfId="16792"/>
    <cellStyle name="20% - Accent6 3 2 6 3" xfId="7789"/>
    <cellStyle name="20% - Accent6 3 2 6 3 2" xfId="16793"/>
    <cellStyle name="20% - Accent6 3 2 6 4" xfId="12081"/>
    <cellStyle name="20% - Accent6 3 2 6 4 2" xfId="16794"/>
    <cellStyle name="20% - Accent6 3 2 6 5" xfId="16795"/>
    <cellStyle name="20% - Accent6 3 2 7" xfId="5916"/>
    <cellStyle name="20% - Accent6 3 2 7 2" xfId="9289"/>
    <cellStyle name="20% - Accent6 3 2 7 2 2" xfId="16798"/>
    <cellStyle name="20% - Accent6 3 2 7 3" xfId="13578"/>
    <cellStyle name="20% - Accent6 3 2 7 3 2" xfId="16800"/>
    <cellStyle name="20% - Accent6 3 2 7 4" xfId="16801"/>
    <cellStyle name="20% - Accent6 3 2 8" xfId="6114"/>
    <cellStyle name="20% - Accent6 3 2 8 2" xfId="9478"/>
    <cellStyle name="20% - Accent6 3 2 8 2 2" xfId="16804"/>
    <cellStyle name="20% - Accent6 3 2 8 3" xfId="13766"/>
    <cellStyle name="20% - Accent6 3 2 8 3 2" xfId="16806"/>
    <cellStyle name="20% - Accent6 3 2 8 4" xfId="16807"/>
    <cellStyle name="20% - Accent6 3 2 9" xfId="4948"/>
    <cellStyle name="20% - Accent6 3 2 9 2" xfId="8350"/>
    <cellStyle name="20% - Accent6 3 2 9 2 2" xfId="16810"/>
    <cellStyle name="20% - Accent6 3 2 9 3" xfId="12642"/>
    <cellStyle name="20% - Accent6 3 2 9 3 2" xfId="16811"/>
    <cellStyle name="20% - Accent6 3 2 9 4" xfId="16812"/>
    <cellStyle name="20% - Accent6 3 3" xfId="762"/>
    <cellStyle name="20% - Accent6 3 3 10" xfId="6633"/>
    <cellStyle name="20% - Accent6 3 3 10 2" xfId="16813"/>
    <cellStyle name="20% - Accent6 3 3 11" xfId="11133"/>
    <cellStyle name="20% - Accent6 3 3 11 2" xfId="16814"/>
    <cellStyle name="20% - Accent6 3 3 12" xfId="16815"/>
    <cellStyle name="20% - Accent6 3 3 12 2" xfId="34575"/>
    <cellStyle name="20% - Accent6 3 3 2" xfId="3660"/>
    <cellStyle name="20% - Accent6 3 3 2 2" xfId="4039"/>
    <cellStyle name="20% - Accent6 3 3 2 2 2" xfId="7444"/>
    <cellStyle name="20% - Accent6 3 3 2 2 2 2" xfId="16819"/>
    <cellStyle name="20% - Accent6 3 3 2 2 2 2 2" xfId="16682"/>
    <cellStyle name="20% - Accent6 3 3 2 2 2 3" xfId="16818"/>
    <cellStyle name="20% - Accent6 3 3 2 2 3" xfId="11736"/>
    <cellStyle name="20% - Accent6 3 3 2 2 3 2" xfId="16821"/>
    <cellStyle name="20% - Accent6 3 3 2 2 3 2 2" xfId="28251"/>
    <cellStyle name="20% - Accent6 3 3 2 2 3 3" xfId="16820"/>
    <cellStyle name="20% - Accent6 3 3 2 2 4" xfId="16822"/>
    <cellStyle name="20% - Accent6 3 3 2 2 4 2" xfId="34573"/>
    <cellStyle name="20% - Accent6 3 3 2 2 5" xfId="16817"/>
    <cellStyle name="20% - Accent6 3 3 2 3" xfId="4602"/>
    <cellStyle name="20% - Accent6 3 3 2 3 2" xfId="8005"/>
    <cellStyle name="20% - Accent6 3 3 2 3 2 2" xfId="16825"/>
    <cellStyle name="20% - Accent6 3 3 2 3 2 2 2" xfId="23750"/>
    <cellStyle name="20% - Accent6 3 3 2 3 2 3" xfId="16824"/>
    <cellStyle name="20% - Accent6 3 3 2 3 3" xfId="12297"/>
    <cellStyle name="20% - Accent6 3 3 2 3 3 2" xfId="16827"/>
    <cellStyle name="20% - Accent6 3 3 2 3 3 2 2" xfId="29155"/>
    <cellStyle name="20% - Accent6 3 3 2 3 3 3" xfId="16826"/>
    <cellStyle name="20% - Accent6 3 3 2 3 4" xfId="16828"/>
    <cellStyle name="20% - Accent6 3 3 2 3 4 2" xfId="34572"/>
    <cellStyle name="20% - Accent6 3 3 2 3 5" xfId="16823"/>
    <cellStyle name="20% - Accent6 3 3 2 4" xfId="5164"/>
    <cellStyle name="20% - Accent6 3 3 2 4 2" xfId="8566"/>
    <cellStyle name="20% - Accent6 3 3 2 4 2 2" xfId="16831"/>
    <cellStyle name="20% - Accent6 3 3 2 4 2 2 2" xfId="24606"/>
    <cellStyle name="20% - Accent6 3 3 2 4 2 3" xfId="16830"/>
    <cellStyle name="20% - Accent6 3 3 2 4 3" xfId="12858"/>
    <cellStyle name="20% - Accent6 3 3 2 4 3 2" xfId="16833"/>
    <cellStyle name="20% - Accent6 3 3 2 4 3 2 2" xfId="29935"/>
    <cellStyle name="20% - Accent6 3 3 2 4 3 3" xfId="16832"/>
    <cellStyle name="20% - Accent6 3 3 2 4 4" xfId="16834"/>
    <cellStyle name="20% - Accent6 3 3 2 4 4 2" xfId="34571"/>
    <cellStyle name="20% - Accent6 3 3 2 4 5" xfId="16829"/>
    <cellStyle name="20% - Accent6 3 3 2 5" xfId="7069"/>
    <cellStyle name="20% - Accent6 3 3 2 5 2" xfId="16836"/>
    <cellStyle name="20% - Accent6 3 3 2 5 2 2" xfId="16158"/>
    <cellStyle name="20% - Accent6 3 3 2 5 3" xfId="16835"/>
    <cellStyle name="20% - Accent6 3 3 2 6" xfId="11362"/>
    <cellStyle name="20% - Accent6 3 3 2 6 2" xfId="16838"/>
    <cellStyle name="20% - Accent6 3 3 2 6 2 2" xfId="27732"/>
    <cellStyle name="20% - Accent6 3 3 2 6 3" xfId="16837"/>
    <cellStyle name="20% - Accent6 3 3 2 7" xfId="16839"/>
    <cellStyle name="20% - Accent6 3 3 2 7 2" xfId="34574"/>
    <cellStyle name="20% - Accent6 3 3 2 8" xfId="16816"/>
    <cellStyle name="20% - Accent6 3 3 3" xfId="4228"/>
    <cellStyle name="20% - Accent6 3 3 3 2" xfId="4789"/>
    <cellStyle name="20% - Accent6 3 3 3 2 2" xfId="8192"/>
    <cellStyle name="20% - Accent6 3 3 3 2 2 2" xfId="16843"/>
    <cellStyle name="20% - Accent6 3 3 3 2 2 2 2" xfId="24082"/>
    <cellStyle name="20% - Accent6 3 3 3 2 2 3" xfId="16842"/>
    <cellStyle name="20% - Accent6 3 3 3 2 3" xfId="12484"/>
    <cellStyle name="20% - Accent6 3 3 3 2 3 2" xfId="16845"/>
    <cellStyle name="20% - Accent6 3 3 3 2 3 2 2" xfId="29416"/>
    <cellStyle name="20% - Accent6 3 3 3 2 3 3" xfId="16844"/>
    <cellStyle name="20% - Accent6 3 3 3 2 4" xfId="16846"/>
    <cellStyle name="20% - Accent6 3 3 3 2 4 2" xfId="34569"/>
    <cellStyle name="20% - Accent6 3 3 3 2 5" xfId="16841"/>
    <cellStyle name="20% - Accent6 3 3 3 3" xfId="5351"/>
    <cellStyle name="20% - Accent6 3 3 3 3 2" xfId="8753"/>
    <cellStyle name="20% - Accent6 3 3 3 3 2 2" xfId="16849"/>
    <cellStyle name="20% - Accent6 3 3 3 3 2 2 2" xfId="24866"/>
    <cellStyle name="20% - Accent6 3 3 3 3 2 3" xfId="16848"/>
    <cellStyle name="20% - Accent6 3 3 3 3 3" xfId="13045"/>
    <cellStyle name="20% - Accent6 3 3 3 3 3 2" xfId="16851"/>
    <cellStyle name="20% - Accent6 3 3 3 3 3 2 2" xfId="30480"/>
    <cellStyle name="20% - Accent6 3 3 3 3 3 3" xfId="16850"/>
    <cellStyle name="20% - Accent6 3 3 3 3 4" xfId="16852"/>
    <cellStyle name="20% - Accent6 3 3 3 3 4 2" xfId="34568"/>
    <cellStyle name="20% - Accent6 3 3 3 3 5" xfId="16847"/>
    <cellStyle name="20% - Accent6 3 3 3 4" xfId="7631"/>
    <cellStyle name="20% - Accent6 3 3 3 4 2" xfId="16854"/>
    <cellStyle name="20% - Accent6 3 3 3 4 2 2" xfId="23306"/>
    <cellStyle name="20% - Accent6 3 3 3 4 3" xfId="16853"/>
    <cellStyle name="20% - Accent6 3 3 3 5" xfId="11923"/>
    <cellStyle name="20% - Accent6 3 3 3 5 2" xfId="16856"/>
    <cellStyle name="20% - Accent6 3 3 3 5 2 2" xfId="28636"/>
    <cellStyle name="20% - Accent6 3 3 3 5 3" xfId="16855"/>
    <cellStyle name="20% - Accent6 3 3 3 6" xfId="16857"/>
    <cellStyle name="20% - Accent6 3 3 3 6 2" xfId="34570"/>
    <cellStyle name="20% - Accent6 3 3 3 7" xfId="16840"/>
    <cellStyle name="20% - Accent6 3 3 4" xfId="3852"/>
    <cellStyle name="20% - Accent6 3 3 4 2" xfId="5548"/>
    <cellStyle name="20% - Accent6 3 3 4 2 2" xfId="8940"/>
    <cellStyle name="20% - Accent6 3 3 4 2 2 2" xfId="16861"/>
    <cellStyle name="20% - Accent6 3 3 4 2 2 2 2" xfId="25183"/>
    <cellStyle name="20% - Accent6 3 3 4 2 2 3" xfId="16860"/>
    <cellStyle name="20% - Accent6 3 3 4 2 3" xfId="13233"/>
    <cellStyle name="20% - Accent6 3 3 4 2 3 2" xfId="16863"/>
    <cellStyle name="20% - Accent6 3 3 4 2 3 2 2" xfId="31012"/>
    <cellStyle name="20% - Accent6 3 3 4 2 3 3" xfId="16862"/>
    <cellStyle name="20% - Accent6 3 3 4 2 4" xfId="16864"/>
    <cellStyle name="20% - Accent6 3 3 4 2 4 2" xfId="34566"/>
    <cellStyle name="20% - Accent6 3 3 4 2 5" xfId="16859"/>
    <cellStyle name="20% - Accent6 3 3 4 3" xfId="7257"/>
    <cellStyle name="20% - Accent6 3 3 4 3 2" xfId="16866"/>
    <cellStyle name="20% - Accent6 3 3 4 3 2 2" xfId="16420"/>
    <cellStyle name="20% - Accent6 3 3 4 3 3" xfId="16865"/>
    <cellStyle name="20% - Accent6 3 3 4 4" xfId="11549"/>
    <cellStyle name="20% - Accent6 3 3 4 4 2" xfId="16868"/>
    <cellStyle name="20% - Accent6 3 3 4 4 2 2" xfId="27989"/>
    <cellStyle name="20% - Accent6 3 3 4 4 3" xfId="16867"/>
    <cellStyle name="20% - Accent6 3 3 4 5" xfId="16869"/>
    <cellStyle name="20% - Accent6 3 3 4 5 2" xfId="34567"/>
    <cellStyle name="20% - Accent6 3 3 4 6" xfId="16858"/>
    <cellStyle name="20% - Accent6 3 3 5" xfId="4415"/>
    <cellStyle name="20% - Accent6 3 3 5 2" xfId="5750"/>
    <cellStyle name="20% - Accent6 3 3 5 2 2" xfId="9130"/>
    <cellStyle name="20% - Accent6 3 3 5 2 2 2" xfId="16873"/>
    <cellStyle name="20% - Accent6 3 3 5 2 2 2 2" xfId="25445"/>
    <cellStyle name="20% - Accent6 3 3 5 2 2 3" xfId="16872"/>
    <cellStyle name="20% - Accent6 3 3 5 2 3" xfId="13420"/>
    <cellStyle name="20% - Accent6 3 3 5 2 3 2" xfId="16875"/>
    <cellStyle name="20% - Accent6 3 3 5 2 3 2 2" xfId="31501"/>
    <cellStyle name="20% - Accent6 3 3 5 2 3 3" xfId="16874"/>
    <cellStyle name="20% - Accent6 3 3 5 2 4" xfId="16876"/>
    <cellStyle name="20% - Accent6 3 3 5 2 4 2" xfId="34564"/>
    <cellStyle name="20% - Accent6 3 3 5 2 5" xfId="16871"/>
    <cellStyle name="20% - Accent6 3 3 5 3" xfId="7818"/>
    <cellStyle name="20% - Accent6 3 3 5 3 2" xfId="16878"/>
    <cellStyle name="20% - Accent6 3 3 5 3 2 2" xfId="23495"/>
    <cellStyle name="20% - Accent6 3 3 5 3 3" xfId="16877"/>
    <cellStyle name="20% - Accent6 3 3 5 4" xfId="12110"/>
    <cellStyle name="20% - Accent6 3 3 5 4 2" xfId="16880"/>
    <cellStyle name="20% - Accent6 3 3 5 4 2 2" xfId="28895"/>
    <cellStyle name="20% - Accent6 3 3 5 4 3" xfId="16879"/>
    <cellStyle name="20% - Accent6 3 3 5 5" xfId="16881"/>
    <cellStyle name="20% - Accent6 3 3 5 5 2" xfId="34565"/>
    <cellStyle name="20% - Accent6 3 3 5 6" xfId="16870"/>
    <cellStyle name="20% - Accent6 3 3 6" xfId="5945"/>
    <cellStyle name="20% - Accent6 3 3 6 2" xfId="9318"/>
    <cellStyle name="20% - Accent6 3 3 6 2 2" xfId="16884"/>
    <cellStyle name="20% - Accent6 3 3 6 2 2 2" xfId="25706"/>
    <cellStyle name="20% - Accent6 3 3 6 2 3" xfId="16883"/>
    <cellStyle name="20% - Accent6 3 3 6 3" xfId="13607"/>
    <cellStyle name="20% - Accent6 3 3 6 3 2" xfId="16886"/>
    <cellStyle name="20% - Accent6 3 3 6 3 2 2" xfId="32235"/>
    <cellStyle name="20% - Accent6 3 3 6 3 3" xfId="16885"/>
    <cellStyle name="20% - Accent6 3 3 6 4" xfId="16887"/>
    <cellStyle name="20% - Accent6 3 3 6 4 2" xfId="34563"/>
    <cellStyle name="20% - Accent6 3 3 6 5" xfId="16882"/>
    <cellStyle name="20% - Accent6 3 3 7" xfId="6143"/>
    <cellStyle name="20% - Accent6 3 3 7 2" xfId="9507"/>
    <cellStyle name="20% - Accent6 3 3 7 2 2" xfId="16890"/>
    <cellStyle name="20% - Accent6 3 3 7 2 2 2" xfId="25963"/>
    <cellStyle name="20% - Accent6 3 3 7 2 3" xfId="16889"/>
    <cellStyle name="20% - Accent6 3 3 7 3" xfId="13795"/>
    <cellStyle name="20% - Accent6 3 3 7 3 2" xfId="16892"/>
    <cellStyle name="20% - Accent6 3 3 7 3 2 2" xfId="32973"/>
    <cellStyle name="20% - Accent6 3 3 7 3 3" xfId="16891"/>
    <cellStyle name="20% - Accent6 3 3 7 4" xfId="16893"/>
    <cellStyle name="20% - Accent6 3 3 7 4 2" xfId="34562"/>
    <cellStyle name="20% - Accent6 3 3 7 5" xfId="16888"/>
    <cellStyle name="20% - Accent6 3 3 8" xfId="4977"/>
    <cellStyle name="20% - Accent6 3 3 8 2" xfId="8379"/>
    <cellStyle name="20% - Accent6 3 3 8 2 2" xfId="16896"/>
    <cellStyle name="20% - Accent6 3 3 8 2 2 2" xfId="24341"/>
    <cellStyle name="20% - Accent6 3 3 8 2 3" xfId="16895"/>
    <cellStyle name="20% - Accent6 3 3 8 3" xfId="12671"/>
    <cellStyle name="20% - Accent6 3 3 8 3 2" xfId="16898"/>
    <cellStyle name="20% - Accent6 3 3 8 3 2 2" xfId="29675"/>
    <cellStyle name="20% - Accent6 3 3 8 3 3" xfId="16897"/>
    <cellStyle name="20% - Accent6 3 3 8 4" xfId="16899"/>
    <cellStyle name="20% - Accent6 3 3 8 4 2" xfId="34561"/>
    <cellStyle name="20% - Accent6 3 3 8 5" xfId="16894"/>
    <cellStyle name="20% - Accent6 3 3 9" xfId="6347"/>
    <cellStyle name="20% - Accent6 3 3 9 2" xfId="16901"/>
    <cellStyle name="20% - Accent6 3 3 9 2 2" xfId="14580"/>
    <cellStyle name="20% - Accent6 3 3 9 3" xfId="16900"/>
    <cellStyle name="20% - Accent6 3 4" xfId="805"/>
    <cellStyle name="20% - Accent6 3 4 10" xfId="6676"/>
    <cellStyle name="20% - Accent6 3 4 10 2" xfId="16904"/>
    <cellStyle name="20% - Accent6 3 4 10 2 2" xfId="15869"/>
    <cellStyle name="20% - Accent6 3 4 10 3" xfId="16903"/>
    <cellStyle name="20% - Accent6 3 4 11" xfId="11176"/>
    <cellStyle name="20% - Accent6 3 4 11 2" xfId="16906"/>
    <cellStyle name="20% - Accent6 3 4 11 2 2" xfId="27496"/>
    <cellStyle name="20% - Accent6 3 4 11 3" xfId="16905"/>
    <cellStyle name="20% - Accent6 3 4 12" xfId="16907"/>
    <cellStyle name="20% - Accent6 3 4 12 2" xfId="34560"/>
    <cellStyle name="20% - Accent6 3 4 13" xfId="16902"/>
    <cellStyle name="20% - Accent6 3 4 2" xfId="3703"/>
    <cellStyle name="20% - Accent6 3 4 2 2" xfId="4082"/>
    <cellStyle name="20% - Accent6 3 4 2 2 2" xfId="7487"/>
    <cellStyle name="20% - Accent6 3 4 2 2 2 2" xfId="16911"/>
    <cellStyle name="20% - Accent6 3 4 2 2 2 2 2" xfId="16742"/>
    <cellStyle name="20% - Accent6 3 4 2 2 2 3" xfId="16910"/>
    <cellStyle name="20% - Accent6 3 4 2 2 3" xfId="11779"/>
    <cellStyle name="20% - Accent6 3 4 2 2 3 2" xfId="16913"/>
    <cellStyle name="20% - Accent6 3 4 2 2 3 2 2" xfId="28311"/>
    <cellStyle name="20% - Accent6 3 4 2 2 3 3" xfId="16912"/>
    <cellStyle name="20% - Accent6 3 4 2 2 4" xfId="16914"/>
    <cellStyle name="20% - Accent6 3 4 2 2 4 2" xfId="34558"/>
    <cellStyle name="20% - Accent6 3 4 2 2 5" xfId="16909"/>
    <cellStyle name="20% - Accent6 3 4 2 3" xfId="4645"/>
    <cellStyle name="20% - Accent6 3 4 2 3 2" xfId="8048"/>
    <cellStyle name="20% - Accent6 3 4 2 3 2 2" xfId="16917"/>
    <cellStyle name="20% - Accent6 3 4 2 3 2 2 2" xfId="23823"/>
    <cellStyle name="20% - Accent6 3 4 2 3 2 3" xfId="16916"/>
    <cellStyle name="20% - Accent6 3 4 2 3 3" xfId="12340"/>
    <cellStyle name="20% - Accent6 3 4 2 3 3 2" xfId="16919"/>
    <cellStyle name="20% - Accent6 3 4 2 3 3 2 2" xfId="29214"/>
    <cellStyle name="20% - Accent6 3 4 2 3 3 3" xfId="16918"/>
    <cellStyle name="20% - Accent6 3 4 2 3 4" xfId="16920"/>
    <cellStyle name="20% - Accent6 3 4 2 3 4 2" xfId="34557"/>
    <cellStyle name="20% - Accent6 3 4 2 3 5" xfId="16915"/>
    <cellStyle name="20% - Accent6 3 4 2 4" xfId="5207"/>
    <cellStyle name="20% - Accent6 3 4 2 4 2" xfId="8609"/>
    <cellStyle name="20% - Accent6 3 4 2 4 2 2" xfId="16923"/>
    <cellStyle name="20% - Accent6 3 4 2 4 2 2 2" xfId="24666"/>
    <cellStyle name="20% - Accent6 3 4 2 4 2 3" xfId="16922"/>
    <cellStyle name="20% - Accent6 3 4 2 4 3" xfId="12901"/>
    <cellStyle name="20% - Accent6 3 4 2 4 3 2" xfId="16925"/>
    <cellStyle name="20% - Accent6 3 4 2 4 3 2 2" xfId="30004"/>
    <cellStyle name="20% - Accent6 3 4 2 4 3 3" xfId="16924"/>
    <cellStyle name="20% - Accent6 3 4 2 4 4" xfId="16926"/>
    <cellStyle name="20% - Accent6 3 4 2 4 4 2" xfId="34556"/>
    <cellStyle name="20% - Accent6 3 4 2 4 5" xfId="16921"/>
    <cellStyle name="20% - Accent6 3 4 2 5" xfId="7112"/>
    <cellStyle name="20% - Accent6 3 4 2 5 2" xfId="16928"/>
    <cellStyle name="20% - Accent6 3 4 2 5 2 2" xfId="16216"/>
    <cellStyle name="20% - Accent6 3 4 2 5 3" xfId="16927"/>
    <cellStyle name="20% - Accent6 3 4 2 6" xfId="11405"/>
    <cellStyle name="20% - Accent6 3 4 2 6 2" xfId="16930"/>
    <cellStyle name="20% - Accent6 3 4 2 6 2 2" xfId="27792"/>
    <cellStyle name="20% - Accent6 3 4 2 6 3" xfId="16929"/>
    <cellStyle name="20% - Accent6 3 4 2 7" xfId="16931"/>
    <cellStyle name="20% - Accent6 3 4 2 7 2" xfId="34559"/>
    <cellStyle name="20% - Accent6 3 4 2 8" xfId="16908"/>
    <cellStyle name="20% - Accent6 3 4 3" xfId="4271"/>
    <cellStyle name="20% - Accent6 3 4 3 2" xfId="4832"/>
    <cellStyle name="20% - Accent6 3 4 3 2 2" xfId="8235"/>
    <cellStyle name="20% - Accent6 3 4 3 2 2 2" xfId="16935"/>
    <cellStyle name="20% - Accent6 3 4 3 2 2 2 2" xfId="24143"/>
    <cellStyle name="20% - Accent6 3 4 3 2 2 3" xfId="16934"/>
    <cellStyle name="20% - Accent6 3 4 3 2 3" xfId="12527"/>
    <cellStyle name="20% - Accent6 3 4 3 2 3 2" xfId="16937"/>
    <cellStyle name="20% - Accent6 3 4 3 2 3 2 2" xfId="29475"/>
    <cellStyle name="20% - Accent6 3 4 3 2 3 3" xfId="16936"/>
    <cellStyle name="20% - Accent6 3 4 3 2 4" xfId="16938"/>
    <cellStyle name="20% - Accent6 3 4 3 2 4 2" xfId="34554"/>
    <cellStyle name="20% - Accent6 3 4 3 2 5" xfId="16933"/>
    <cellStyle name="20% - Accent6 3 4 3 3" xfId="5394"/>
    <cellStyle name="20% - Accent6 3 4 3 3 2" xfId="8796"/>
    <cellStyle name="20% - Accent6 3 4 3 3 2 2" xfId="16941"/>
    <cellStyle name="20% - Accent6 3 4 3 3 2 2 2" xfId="24925"/>
    <cellStyle name="20% - Accent6 3 4 3 3 2 3" xfId="16940"/>
    <cellStyle name="20% - Accent6 3 4 3 3 3" xfId="13088"/>
    <cellStyle name="20% - Accent6 3 4 3 3 3 2" xfId="16943"/>
    <cellStyle name="20% - Accent6 3 4 3 3 3 2 2" xfId="30650"/>
    <cellStyle name="20% - Accent6 3 4 3 3 3 3" xfId="16942"/>
    <cellStyle name="20% - Accent6 3 4 3 3 4" xfId="16944"/>
    <cellStyle name="20% - Accent6 3 4 3 3 4 2" xfId="34553"/>
    <cellStyle name="20% - Accent6 3 4 3 3 5" xfId="16939"/>
    <cellStyle name="20% - Accent6 3 4 3 4" xfId="7674"/>
    <cellStyle name="20% - Accent6 3 4 3 4 2" xfId="16946"/>
    <cellStyle name="20% - Accent6 3 4 3 4 2 2" xfId="23350"/>
    <cellStyle name="20% - Accent6 3 4 3 4 3" xfId="16945"/>
    <cellStyle name="20% - Accent6 3 4 3 5" xfId="11966"/>
    <cellStyle name="20% - Accent6 3 4 3 5 2" xfId="16948"/>
    <cellStyle name="20% - Accent6 3 4 3 5 2 2" xfId="28694"/>
    <cellStyle name="20% - Accent6 3 4 3 5 3" xfId="16947"/>
    <cellStyle name="20% - Accent6 3 4 3 6" xfId="16949"/>
    <cellStyle name="20% - Accent6 3 4 3 6 2" xfId="34555"/>
    <cellStyle name="20% - Accent6 3 4 3 7" xfId="16932"/>
    <cellStyle name="20% - Accent6 3 4 4" xfId="3895"/>
    <cellStyle name="20% - Accent6 3 4 4 2" xfId="5591"/>
    <cellStyle name="20% - Accent6 3 4 4 2 2" xfId="8983"/>
    <cellStyle name="20% - Accent6 3 4 4 2 2 2" xfId="16953"/>
    <cellStyle name="20% - Accent6 3 4 4 2 2 2 2" xfId="25243"/>
    <cellStyle name="20% - Accent6 3 4 4 2 2 3" xfId="16952"/>
    <cellStyle name="20% - Accent6 3 4 4 2 3" xfId="13276"/>
    <cellStyle name="20% - Accent6 3 4 4 2 3 2" xfId="16955"/>
    <cellStyle name="20% - Accent6 3 4 4 2 3 2 2" xfId="31091"/>
    <cellStyle name="20% - Accent6 3 4 4 2 3 3" xfId="16954"/>
    <cellStyle name="20% - Accent6 3 4 4 2 4" xfId="16956"/>
    <cellStyle name="20% - Accent6 3 4 4 2 4 2" xfId="34551"/>
    <cellStyle name="20% - Accent6 3 4 4 2 5" xfId="16951"/>
    <cellStyle name="20% - Accent6 3 4 4 3" xfId="7300"/>
    <cellStyle name="20% - Accent6 3 4 4 3 2" xfId="16958"/>
    <cellStyle name="20% - Accent6 3 4 4 3 2 2" xfId="16479"/>
    <cellStyle name="20% - Accent6 3 4 4 3 3" xfId="16957"/>
    <cellStyle name="20% - Accent6 3 4 4 4" xfId="11592"/>
    <cellStyle name="20% - Accent6 3 4 4 4 2" xfId="16960"/>
    <cellStyle name="20% - Accent6 3 4 4 4 2 2" xfId="28049"/>
    <cellStyle name="20% - Accent6 3 4 4 4 3" xfId="16959"/>
    <cellStyle name="20% - Accent6 3 4 4 5" xfId="16961"/>
    <cellStyle name="20% - Accent6 3 4 4 5 2" xfId="34552"/>
    <cellStyle name="20% - Accent6 3 4 4 6" xfId="16950"/>
    <cellStyle name="20% - Accent6 3 4 5" xfId="4458"/>
    <cellStyle name="20% - Accent6 3 4 5 2" xfId="5793"/>
    <cellStyle name="20% - Accent6 3 4 5 2 2" xfId="9173"/>
    <cellStyle name="20% - Accent6 3 4 5 2 2 2" xfId="16965"/>
    <cellStyle name="20% - Accent6 3 4 5 2 2 2 2" xfId="25504"/>
    <cellStyle name="20% - Accent6 3 4 5 2 2 3" xfId="16964"/>
    <cellStyle name="20% - Accent6 3 4 5 2 3" xfId="13463"/>
    <cellStyle name="20% - Accent6 3 4 5 2 3 2" xfId="16967"/>
    <cellStyle name="20% - Accent6 3 4 5 2 3 2 2" xfId="31666"/>
    <cellStyle name="20% - Accent6 3 4 5 2 3 3" xfId="16966"/>
    <cellStyle name="20% - Accent6 3 4 5 2 4" xfId="16968"/>
    <cellStyle name="20% - Accent6 3 4 5 2 4 2" xfId="34549"/>
    <cellStyle name="20% - Accent6 3 4 5 2 5" xfId="16963"/>
    <cellStyle name="20% - Accent6 3 4 5 3" xfId="7861"/>
    <cellStyle name="20% - Accent6 3 4 5 3 2" xfId="16970"/>
    <cellStyle name="20% - Accent6 3 4 5 3 2 2" xfId="23537"/>
    <cellStyle name="20% - Accent6 3 4 5 3 3" xfId="16969"/>
    <cellStyle name="20% - Accent6 3 4 5 4" xfId="12153"/>
    <cellStyle name="20% - Accent6 3 4 5 4 2" xfId="16972"/>
    <cellStyle name="20% - Accent6 3 4 5 4 2 2" xfId="28955"/>
    <cellStyle name="20% - Accent6 3 4 5 4 3" xfId="16971"/>
    <cellStyle name="20% - Accent6 3 4 5 5" xfId="16973"/>
    <cellStyle name="20% - Accent6 3 4 5 5 2" xfId="34550"/>
    <cellStyle name="20% - Accent6 3 4 5 6" xfId="16962"/>
    <cellStyle name="20% - Accent6 3 4 6" xfId="5988"/>
    <cellStyle name="20% - Accent6 3 4 6 2" xfId="9361"/>
    <cellStyle name="20% - Accent6 3 4 6 2 2" xfId="16976"/>
    <cellStyle name="20% - Accent6 3 4 6 2 2 2" xfId="25767"/>
    <cellStyle name="20% - Accent6 3 4 6 2 3" xfId="16975"/>
    <cellStyle name="20% - Accent6 3 4 6 3" xfId="13650"/>
    <cellStyle name="20% - Accent6 3 4 6 3 2" xfId="16978"/>
    <cellStyle name="20% - Accent6 3 4 6 3 2 2" xfId="32408"/>
    <cellStyle name="20% - Accent6 3 4 6 3 3" xfId="16977"/>
    <cellStyle name="20% - Accent6 3 4 6 4" xfId="16979"/>
    <cellStyle name="20% - Accent6 3 4 6 4 2" xfId="34548"/>
    <cellStyle name="20% - Accent6 3 4 6 5" xfId="16974"/>
    <cellStyle name="20% - Accent6 3 4 7" xfId="6186"/>
    <cellStyle name="20% - Accent6 3 4 7 2" xfId="9550"/>
    <cellStyle name="20% - Accent6 3 4 7 2 2" xfId="16982"/>
    <cellStyle name="20% - Accent6 3 4 7 2 2 2" xfId="26027"/>
    <cellStyle name="20% - Accent6 3 4 7 2 3" xfId="16981"/>
    <cellStyle name="20% - Accent6 3 4 7 3" xfId="13838"/>
    <cellStyle name="20% - Accent6 3 4 7 3 2" xfId="16984"/>
    <cellStyle name="20% - Accent6 3 4 7 3 2 2" xfId="33140"/>
    <cellStyle name="20% - Accent6 3 4 7 3 3" xfId="16983"/>
    <cellStyle name="20% - Accent6 3 4 7 4" xfId="16985"/>
    <cellStyle name="20% - Accent6 3 4 7 4 2" xfId="34547"/>
    <cellStyle name="20% - Accent6 3 4 7 5" xfId="16980"/>
    <cellStyle name="20% - Accent6 3 4 8" xfId="5020"/>
    <cellStyle name="20% - Accent6 3 4 8 2" xfId="8422"/>
    <cellStyle name="20% - Accent6 3 4 8 2 2" xfId="16988"/>
    <cellStyle name="20% - Accent6 3 4 8 2 2 2" xfId="24403"/>
    <cellStyle name="20% - Accent6 3 4 8 2 3" xfId="16987"/>
    <cellStyle name="20% - Accent6 3 4 8 3" xfId="12714"/>
    <cellStyle name="20% - Accent6 3 4 8 3 2" xfId="16990"/>
    <cellStyle name="20% - Accent6 3 4 8 3 2 2" xfId="29733"/>
    <cellStyle name="20% - Accent6 3 4 8 3 3" xfId="16989"/>
    <cellStyle name="20% - Accent6 3 4 8 4" xfId="16991"/>
    <cellStyle name="20% - Accent6 3 4 8 4 2" xfId="34546"/>
    <cellStyle name="20% - Accent6 3 4 8 5" xfId="16986"/>
    <cellStyle name="20% - Accent6 3 4 9" xfId="6390"/>
    <cellStyle name="20% - Accent6 3 4 9 2" xfId="16993"/>
    <cellStyle name="20% - Accent6 3 4 9 2 2" xfId="14596"/>
    <cellStyle name="20% - Accent6 3 4 9 3" xfId="16992"/>
    <cellStyle name="20% - Accent6 3 5" xfId="3620"/>
    <cellStyle name="20% - Accent6 3 5 2" xfId="3999"/>
    <cellStyle name="20% - Accent6 3 5 2 2" xfId="7404"/>
    <cellStyle name="20% - Accent6 3 5 2 2 2" xfId="16997"/>
    <cellStyle name="20% - Accent6 3 5 2 2 2 2" xfId="16621"/>
    <cellStyle name="20% - Accent6 3 5 2 2 3" xfId="16996"/>
    <cellStyle name="20% - Accent6 3 5 2 3" xfId="11696"/>
    <cellStyle name="20% - Accent6 3 5 2 3 2" xfId="16999"/>
    <cellStyle name="20% - Accent6 3 5 2 3 2 2" xfId="28196"/>
    <cellStyle name="20% - Accent6 3 5 2 3 3" xfId="16998"/>
    <cellStyle name="20% - Accent6 3 5 2 4" xfId="17000"/>
    <cellStyle name="20% - Accent6 3 5 2 4 2" xfId="34544"/>
    <cellStyle name="20% - Accent6 3 5 2 5" xfId="16995"/>
    <cellStyle name="20% - Accent6 3 5 3" xfId="4562"/>
    <cellStyle name="20% - Accent6 3 5 3 2" xfId="7965"/>
    <cellStyle name="20% - Accent6 3 5 3 2 2" xfId="17003"/>
    <cellStyle name="20% - Accent6 3 5 3 2 2 2" xfId="23683"/>
    <cellStyle name="20% - Accent6 3 5 3 2 3" xfId="17002"/>
    <cellStyle name="20% - Accent6 3 5 3 3" xfId="12257"/>
    <cellStyle name="20% - Accent6 3 5 3 3 2" xfId="17005"/>
    <cellStyle name="20% - Accent6 3 5 3 3 2 2" xfId="29101"/>
    <cellStyle name="20% - Accent6 3 5 3 3 3" xfId="17004"/>
    <cellStyle name="20% - Accent6 3 5 3 4" xfId="17006"/>
    <cellStyle name="20% - Accent6 3 5 3 4 2" xfId="34543"/>
    <cellStyle name="20% - Accent6 3 5 3 5" xfId="17001"/>
    <cellStyle name="20% - Accent6 3 5 4" xfId="5124"/>
    <cellStyle name="20% - Accent6 3 5 4 2" xfId="8526"/>
    <cellStyle name="20% - Accent6 3 5 4 2 2" xfId="17009"/>
    <cellStyle name="20% - Accent6 3 5 4 2 2 2" xfId="24551"/>
    <cellStyle name="20% - Accent6 3 5 4 2 3" xfId="17008"/>
    <cellStyle name="20% - Accent6 3 5 4 3" xfId="12818"/>
    <cellStyle name="20% - Accent6 3 5 4 3 2" xfId="17011"/>
    <cellStyle name="20% - Accent6 3 5 4 3 2 2" xfId="29880"/>
    <cellStyle name="20% - Accent6 3 5 4 3 3" xfId="17010"/>
    <cellStyle name="20% - Accent6 3 5 4 4" xfId="17012"/>
    <cellStyle name="20% - Accent6 3 5 4 4 2" xfId="34542"/>
    <cellStyle name="20% - Accent6 3 5 4 5" xfId="17007"/>
    <cellStyle name="20% - Accent6 3 5 5" xfId="7029"/>
    <cellStyle name="20% - Accent6 3 5 5 2" xfId="17014"/>
    <cellStyle name="20% - Accent6 3 5 5 2 2" xfId="16100"/>
    <cellStyle name="20% - Accent6 3 5 5 3" xfId="17013"/>
    <cellStyle name="20% - Accent6 3 5 6" xfId="11322"/>
    <cellStyle name="20% - Accent6 3 5 6 2" xfId="17016"/>
    <cellStyle name="20% - Accent6 3 5 6 2 2" xfId="27676"/>
    <cellStyle name="20% - Accent6 3 5 6 3" xfId="17015"/>
    <cellStyle name="20% - Accent6 3 5 7" xfId="17017"/>
    <cellStyle name="20% - Accent6 3 5 7 2" xfId="34545"/>
    <cellStyle name="20% - Accent6 3 5 8" xfId="16994"/>
    <cellStyle name="20% - Accent6 3 6" xfId="4188"/>
    <cellStyle name="20% - Accent6 3 6 2" xfId="4749"/>
    <cellStyle name="20% - Accent6 3 6 2 2" xfId="8152"/>
    <cellStyle name="20% - Accent6 3 6 2 2 2" xfId="17021"/>
    <cellStyle name="20% - Accent6 3 6 2 2 2 2" xfId="24028"/>
    <cellStyle name="20% - Accent6 3 6 2 2 3" xfId="17020"/>
    <cellStyle name="20% - Accent6 3 6 2 3" xfId="12444"/>
    <cellStyle name="20% - Accent6 3 6 2 3 2" xfId="17023"/>
    <cellStyle name="20% - Accent6 3 6 2 3 2 2" xfId="29361"/>
    <cellStyle name="20% - Accent6 3 6 2 3 3" xfId="17022"/>
    <cellStyle name="20% - Accent6 3 6 2 4" xfId="17024"/>
    <cellStyle name="20% - Accent6 3 6 2 4 2" xfId="34540"/>
    <cellStyle name="20% - Accent6 3 6 2 5" xfId="17019"/>
    <cellStyle name="20% - Accent6 3 6 3" xfId="5311"/>
    <cellStyle name="20% - Accent6 3 6 3 2" xfId="8713"/>
    <cellStyle name="20% - Accent6 3 6 3 2 2" xfId="17027"/>
    <cellStyle name="20% - Accent6 3 6 3 2 2 2" xfId="24811"/>
    <cellStyle name="20% - Accent6 3 6 3 2 3" xfId="17026"/>
    <cellStyle name="20% - Accent6 3 6 3 3" xfId="13005"/>
    <cellStyle name="20% - Accent6 3 6 3 3 2" xfId="17029"/>
    <cellStyle name="20% - Accent6 3 6 3 3 2 2" xfId="30323"/>
    <cellStyle name="20% - Accent6 3 6 3 3 3" xfId="17028"/>
    <cellStyle name="20% - Accent6 3 6 3 4" xfId="17030"/>
    <cellStyle name="20% - Accent6 3 6 3 4 2" xfId="34539"/>
    <cellStyle name="20% - Accent6 3 6 3 5" xfId="17025"/>
    <cellStyle name="20% - Accent6 3 6 4" xfId="7591"/>
    <cellStyle name="20% - Accent6 3 6 4 2" xfId="17032"/>
    <cellStyle name="20% - Accent6 3 6 4 2 2" xfId="23268"/>
    <cellStyle name="20% - Accent6 3 6 4 3" xfId="17031"/>
    <cellStyle name="20% - Accent6 3 6 5" xfId="11883"/>
    <cellStyle name="20% - Accent6 3 6 5 2" xfId="17034"/>
    <cellStyle name="20% - Accent6 3 6 5 2 2" xfId="28564"/>
    <cellStyle name="20% - Accent6 3 6 5 3" xfId="17033"/>
    <cellStyle name="20% - Accent6 3 6 6" xfId="17035"/>
    <cellStyle name="20% - Accent6 3 6 6 2" xfId="34541"/>
    <cellStyle name="20% - Accent6 3 6 7" xfId="17018"/>
    <cellStyle name="20% - Accent6 3 7" xfId="3812"/>
    <cellStyle name="20% - Accent6 3 7 2" xfId="5508"/>
    <cellStyle name="20% - Accent6 3 7 2 2" xfId="8900"/>
    <cellStyle name="20% - Accent6 3 7 2 2 2" xfId="17039"/>
    <cellStyle name="20% - Accent6 3 7 2 2 2 2" xfId="25128"/>
    <cellStyle name="20% - Accent6 3 7 2 2 3" xfId="17038"/>
    <cellStyle name="20% - Accent6 3 7 2 3" xfId="13193"/>
    <cellStyle name="20% - Accent6 3 7 2 3 2" xfId="17041"/>
    <cellStyle name="20% - Accent6 3 7 2 3 2 2" xfId="30933"/>
    <cellStyle name="20% - Accent6 3 7 2 3 3" xfId="17040"/>
    <cellStyle name="20% - Accent6 3 7 2 4" xfId="17042"/>
    <cellStyle name="20% - Accent6 3 7 2 4 2" xfId="34537"/>
    <cellStyle name="20% - Accent6 3 7 2 5" xfId="17037"/>
    <cellStyle name="20% - Accent6 3 7 3" xfId="7217"/>
    <cellStyle name="20% - Accent6 3 7 3 2" xfId="17044"/>
    <cellStyle name="20% - Accent6 3 7 3 2 2" xfId="16364"/>
    <cellStyle name="20% - Accent6 3 7 3 3" xfId="17043"/>
    <cellStyle name="20% - Accent6 3 7 4" xfId="11509"/>
    <cellStyle name="20% - Accent6 3 7 4 2" xfId="17046"/>
    <cellStyle name="20% - Accent6 3 7 4 2 2" xfId="27934"/>
    <cellStyle name="20% - Accent6 3 7 4 3" xfId="17045"/>
    <cellStyle name="20% - Accent6 3 7 5" xfId="17047"/>
    <cellStyle name="20% - Accent6 3 7 5 2" xfId="34538"/>
    <cellStyle name="20% - Accent6 3 7 6" xfId="17036"/>
    <cellStyle name="20% - Accent6 3 8" xfId="4375"/>
    <cellStyle name="20% - Accent6 3 8 2" xfId="5710"/>
    <cellStyle name="20% - Accent6 3 8 2 2" xfId="9090"/>
    <cellStyle name="20% - Accent6 3 8 2 2 2" xfId="17051"/>
    <cellStyle name="20% - Accent6 3 8 2 2 2 2" xfId="25391"/>
    <cellStyle name="20% - Accent6 3 8 2 2 3" xfId="17050"/>
    <cellStyle name="20% - Accent6 3 8 2 3" xfId="13380"/>
    <cellStyle name="20% - Accent6 3 8 2 3 2" xfId="17053"/>
    <cellStyle name="20% - Accent6 3 8 2 3 2 2" xfId="31343"/>
    <cellStyle name="20% - Accent6 3 8 2 3 3" xfId="17052"/>
    <cellStyle name="20% - Accent6 3 8 2 4" xfId="17054"/>
    <cellStyle name="20% - Accent6 3 8 2 4 2" xfId="34535"/>
    <cellStyle name="20% - Accent6 3 8 2 5" xfId="17049"/>
    <cellStyle name="20% - Accent6 3 8 3" xfId="7778"/>
    <cellStyle name="20% - Accent6 3 8 3 2" xfId="17056"/>
    <cellStyle name="20% - Accent6 3 8 3 2 2" xfId="23469"/>
    <cellStyle name="20% - Accent6 3 8 3 3" xfId="17055"/>
    <cellStyle name="20% - Accent6 3 8 4" xfId="12070"/>
    <cellStyle name="20% - Accent6 3 8 4 2" xfId="17058"/>
    <cellStyle name="20% - Accent6 3 8 4 2 2" xfId="28841"/>
    <cellStyle name="20% - Accent6 3 8 4 3" xfId="17057"/>
    <cellStyle name="20% - Accent6 3 8 5" xfId="17059"/>
    <cellStyle name="20% - Accent6 3 8 5 2" xfId="34536"/>
    <cellStyle name="20% - Accent6 3 8 6" xfId="17048"/>
    <cellStyle name="20% - Accent6 3 9" xfId="5905"/>
    <cellStyle name="20% - Accent6 3 9 2" xfId="9278"/>
    <cellStyle name="20% - Accent6 3 9 2 2" xfId="17062"/>
    <cellStyle name="20% - Accent6 3 9 2 2 2" xfId="25649"/>
    <cellStyle name="20% - Accent6 3 9 2 3" xfId="17061"/>
    <cellStyle name="20% - Accent6 3 9 3" xfId="13567"/>
    <cellStyle name="20% - Accent6 3 9 3 2" xfId="17064"/>
    <cellStyle name="20% - Accent6 3 9 3 2 2" xfId="32083"/>
    <cellStyle name="20% - Accent6 3 9 3 3" xfId="17063"/>
    <cellStyle name="20% - Accent6 3 9 4" xfId="17065"/>
    <cellStyle name="20% - Accent6 3 9 4 2" xfId="34534"/>
    <cellStyle name="20% - Accent6 3 9 5" xfId="17060"/>
    <cellStyle name="20% - Accent6 4" xfId="683"/>
    <cellStyle name="20% - Accent6 4 2" xfId="17067"/>
    <cellStyle name="20% - Accent6 4 2 2" xfId="14552"/>
    <cellStyle name="20% - Accent6 4 3" xfId="17066"/>
    <cellStyle name="20% - Accent6 5" xfId="6588"/>
    <cellStyle name="20% - Accent6 5 2" xfId="17069"/>
    <cellStyle name="20% - Accent6 5 2 2" xfId="15756"/>
    <cellStyle name="20% - Accent6 5 3" xfId="17068"/>
    <cellStyle name="20% - Accent6 6" xfId="11093"/>
    <cellStyle name="20% - Accent6 6 2" xfId="17071"/>
    <cellStyle name="20% - Accent6 6 2 2" xfId="27384"/>
    <cellStyle name="20% - Accent6 6 3" xfId="17070"/>
    <cellStyle name="20% - Accent6 7" xfId="17072"/>
    <cellStyle name="20% - Accent6 7 2" xfId="14044"/>
    <cellStyle name="20% - Accent6 8" xfId="17073"/>
    <cellStyle name="20% - Accent6 8 2" xfId="34578"/>
    <cellStyle name="20% - Accent6 9" xfId="17074"/>
    <cellStyle name="2x" xfId="2194"/>
    <cellStyle name="2x 2" xfId="17075"/>
    <cellStyle name="3" xfId="292"/>
    <cellStyle name="3 2" xfId="293"/>
    <cellStyle name="3 2 2" xfId="2195"/>
    <cellStyle name="3 2 2 2" xfId="17078"/>
    <cellStyle name="3 2 3" xfId="17077"/>
    <cellStyle name="3 2_Expenses" xfId="2196"/>
    <cellStyle name="3 3" xfId="17076"/>
    <cellStyle name="3$" xfId="2197"/>
    <cellStyle name="3$ 2" xfId="17079"/>
    <cellStyle name="3_ActualBudget - Bluegrass" xfId="2198"/>
    <cellStyle name="3_ActualBudget - Bluegrass 2" xfId="17080"/>
    <cellStyle name="3_cmpr capex vrsn" xfId="2199"/>
    <cellStyle name="3_cmpr capex vrsn 2" xfId="2200"/>
    <cellStyle name="3_cmpr capex vrsn 2 2" xfId="17082"/>
    <cellStyle name="3_cmpr capex vrsn 2_Expenses" xfId="2201"/>
    <cellStyle name="3_cmpr capex vrsn 2_Expenses 2" xfId="17083"/>
    <cellStyle name="3_cmpr capex vrsn 3" xfId="17081"/>
    <cellStyle name="3_cmpr capex vrsn_2010 LS budget Renaissance -1-19-10 r1" xfId="2202"/>
    <cellStyle name="3_cmpr capex vrsn_2010 LS budget Renaissance -1-19-10 r1 2" xfId="17084"/>
    <cellStyle name="3_cmpr capex vrsn_Expenses" xfId="2203"/>
    <cellStyle name="3_cmpr capex vrsn_Expenses 2" xfId="17085"/>
    <cellStyle name="3_Dispatch" xfId="2204"/>
    <cellStyle name="3_Dispatch 2" xfId="2205"/>
    <cellStyle name="3_Dispatch 2 2" xfId="17087"/>
    <cellStyle name="3_Dispatch 3" xfId="17086"/>
    <cellStyle name="3_Dispatch_2010 LS budget Renaissance -1-19-10 r1" xfId="2206"/>
    <cellStyle name="3_Dispatch_2010 LS budget Renaissance -1-19-10 r1 2" xfId="2207"/>
    <cellStyle name="3_Dispatch_2010 LS budget Renaissance -1-19-10 r1 2 2" xfId="17089"/>
    <cellStyle name="3_Dispatch_2010 LS budget Renaissance -1-19-10 r1 2_Expenses" xfId="2208"/>
    <cellStyle name="3_Dispatch_2010 LS budget Renaissance -1-19-10 r1 2_Expenses 2" xfId="17090"/>
    <cellStyle name="3_Dispatch_2010 LS budget Renaissance -1-19-10 r1 3" xfId="17088"/>
    <cellStyle name="3_Dispatch_2010 LS budget Renaissance -1-19-10 r1_1" xfId="2209"/>
    <cellStyle name="3_Dispatch_2010 LS budget Renaissance -1-19-10 r1_1 2" xfId="17091"/>
    <cellStyle name="3_Dispatch_2010 LS budget Renaissance -1-19-10 r1_Expenses" xfId="2210"/>
    <cellStyle name="3_Dispatch_2010 LS budget Renaissance -1-19-10 r1_Expenses 2" xfId="17092"/>
    <cellStyle name="3_Dispatch_Expenses" xfId="2211"/>
    <cellStyle name="3_Dispatch_Expenses 2" xfId="2212"/>
    <cellStyle name="3_Dispatch_Expenses 2 2" xfId="17094"/>
    <cellStyle name="3_Dispatch_Expenses 2_Expenses" xfId="2213"/>
    <cellStyle name="3_Dispatch_Expenses 2_Expenses 2" xfId="17095"/>
    <cellStyle name="3_Dispatch_Expenses 3" xfId="17093"/>
    <cellStyle name="3_Dispatch_Expenses_1" xfId="2214"/>
    <cellStyle name="3_Dispatch_Expenses_1 2" xfId="17096"/>
    <cellStyle name="3_Dispatch_Expenses_Expenses" xfId="2215"/>
    <cellStyle name="3_Dispatch_Expenses_Expenses 2" xfId="17097"/>
    <cellStyle name="3_Dispatch_Labor" xfId="2216"/>
    <cellStyle name="3_Dispatch_Labor 2" xfId="2217"/>
    <cellStyle name="3_Dispatch_Labor 2 2" xfId="17099"/>
    <cellStyle name="3_Dispatch_Labor 2_Expenses" xfId="2218"/>
    <cellStyle name="3_Dispatch_Labor 2_Expenses 2" xfId="17100"/>
    <cellStyle name="3_Dispatch_Labor 3" xfId="17098"/>
    <cellStyle name="3_Dispatch_Labor_Expenses" xfId="2219"/>
    <cellStyle name="3_Dispatch_Labor_Expenses 2" xfId="17101"/>
    <cellStyle name="3_IPP Comps 12-31-04 Private" xfId="2220"/>
    <cellStyle name="3_IPP Comps 12-31-04 Private 2" xfId="17102"/>
    <cellStyle name="3_JV and Pipeline value_1RR (2)" xfId="2221"/>
    <cellStyle name="3_JV and Pipeline value_1RR (2) 2" xfId="17103"/>
    <cellStyle name="3_LBO Model_v03 (5)" xfId="2222"/>
    <cellStyle name="3_LBO Model_v03 (5) 2" xfId="17104"/>
    <cellStyle name="3_Market Forwards" xfId="2223"/>
    <cellStyle name="3_Market Forwards 2" xfId="17105"/>
    <cellStyle name="3_ML LBO Model 5.23.07" xfId="2224"/>
    <cellStyle name="3_ML LBO Model 5.23.07 2" xfId="17106"/>
    <cellStyle name="3_ML LBO Model 5.23.07_1" xfId="2225"/>
    <cellStyle name="3_ML LBO Model 5.23.07_1 2" xfId="17107"/>
    <cellStyle name="3_Operating Stats" xfId="2226"/>
    <cellStyle name="3_Operating Stats 2" xfId="2227"/>
    <cellStyle name="3_Operating Stats 2 2" xfId="17109"/>
    <cellStyle name="3_Operating Stats 3" xfId="17108"/>
    <cellStyle name="3_Operating Stats_2010 LS budget Renaissance -1-19-10 r1" xfId="2228"/>
    <cellStyle name="3_Operating Stats_2010 LS budget Renaissance -1-19-10 r1 2" xfId="2229"/>
    <cellStyle name="3_Operating Stats_2010 LS budget Renaissance -1-19-10 r1 2 2" xfId="17111"/>
    <cellStyle name="3_Operating Stats_2010 LS budget Renaissance -1-19-10 r1 2_Expenses" xfId="2230"/>
    <cellStyle name="3_Operating Stats_2010 LS budget Renaissance -1-19-10 r1 2_Expenses 2" xfId="17112"/>
    <cellStyle name="3_Operating Stats_2010 LS budget Renaissance -1-19-10 r1 3" xfId="17110"/>
    <cellStyle name="3_Operating Stats_2010 LS budget Renaissance -1-19-10 r1_1" xfId="2231"/>
    <cellStyle name="3_Operating Stats_2010 LS budget Renaissance -1-19-10 r1_1 2" xfId="17113"/>
    <cellStyle name="3_Operating Stats_2010 LS budget Renaissance -1-19-10 r1_Expenses" xfId="2232"/>
    <cellStyle name="3_Operating Stats_2010 LS budget Renaissance -1-19-10 r1_Expenses 2" xfId="17114"/>
    <cellStyle name="3_Operating Stats_Expenses" xfId="2233"/>
    <cellStyle name="3_Operating Stats_Expenses 2" xfId="2234"/>
    <cellStyle name="3_Operating Stats_Expenses 2 2" xfId="17116"/>
    <cellStyle name="3_Operating Stats_Expenses 2_Expenses" xfId="2235"/>
    <cellStyle name="3_Operating Stats_Expenses 2_Expenses 2" xfId="17117"/>
    <cellStyle name="3_Operating Stats_Expenses 3" xfId="17115"/>
    <cellStyle name="3_Operating Stats_Expenses_1" xfId="2236"/>
    <cellStyle name="3_Operating Stats_Expenses_1 2" xfId="17118"/>
    <cellStyle name="3_Operating Stats_Expenses_Expenses" xfId="2237"/>
    <cellStyle name="3_Operating Stats_Expenses_Expenses 2" xfId="17119"/>
    <cellStyle name="3_Operating Stats_Labor" xfId="2238"/>
    <cellStyle name="3_Operating Stats_Labor 2" xfId="2239"/>
    <cellStyle name="3_Operating Stats_Labor 2 2" xfId="17121"/>
    <cellStyle name="3_Operating Stats_Labor 2_Expenses" xfId="2240"/>
    <cellStyle name="3_Operating Stats_Labor 2_Expenses 2" xfId="17122"/>
    <cellStyle name="3_Operating Stats_Labor 3" xfId="17120"/>
    <cellStyle name="3_Operating Stats_Labor_Expenses" xfId="2241"/>
    <cellStyle name="3_Operating Stats_Labor_Expenses 2" xfId="17123"/>
    <cellStyle name="3_Plum Point Operating Model_Base Case_0219061" xfId="2242"/>
    <cellStyle name="3_Plum Point Operating Model_Base Case_0219061 2" xfId="17124"/>
    <cellStyle name="40% - Accent1" xfId="76" builtinId="31" customBuiltin="1"/>
    <cellStyle name="40% - Accent1 2" xfId="294"/>
    <cellStyle name="40% - Accent1 2 2" xfId="17126"/>
    <cellStyle name="40% - Accent1 2 2 2" xfId="14113"/>
    <cellStyle name="40% - Accent1 2 3" xfId="17127"/>
    <cellStyle name="40% - Accent1 2 4" xfId="17125"/>
    <cellStyle name="40% - Accent1 3" xfId="295"/>
    <cellStyle name="40% - Accent1 3 10" xfId="6094"/>
    <cellStyle name="40% - Accent1 3 10 2" xfId="9458"/>
    <cellStyle name="40% - Accent1 3 10 2 2" xfId="17131"/>
    <cellStyle name="40% - Accent1 3 10 2 2 2" xfId="25897"/>
    <cellStyle name="40% - Accent1 3 10 2 3" xfId="17130"/>
    <cellStyle name="40% - Accent1 3 10 3" xfId="13746"/>
    <cellStyle name="40% - Accent1 3 10 3 2" xfId="17133"/>
    <cellStyle name="40% - Accent1 3 10 3 2 2" xfId="32781"/>
    <cellStyle name="40% - Accent1 3 10 3 3" xfId="17132"/>
    <cellStyle name="40% - Accent1 3 10 4" xfId="17134"/>
    <cellStyle name="40% - Accent1 3 10 4 2" xfId="34531"/>
    <cellStyle name="40% - Accent1 3 10 5" xfId="17129"/>
    <cellStyle name="40% - Accent1 3 11" xfId="4928"/>
    <cellStyle name="40% - Accent1 3 11 2" xfId="8330"/>
    <cellStyle name="40% - Accent1 3 11 2 2" xfId="17137"/>
    <cellStyle name="40% - Accent1 3 11 2 2 2" xfId="24273"/>
    <cellStyle name="40% - Accent1 3 11 2 3" xfId="17136"/>
    <cellStyle name="40% - Accent1 3 11 3" xfId="12622"/>
    <cellStyle name="40% - Accent1 3 11 3 2" xfId="17139"/>
    <cellStyle name="40% - Accent1 3 11 3 2 2" xfId="29605"/>
    <cellStyle name="40% - Accent1 3 11 3 3" xfId="17138"/>
    <cellStyle name="40% - Accent1 3 11 4" xfId="17140"/>
    <cellStyle name="40% - Accent1 3 11 4 2" xfId="34530"/>
    <cellStyle name="40% - Accent1 3 11 5" xfId="17135"/>
    <cellStyle name="40% - Accent1 3 12" xfId="6527"/>
    <cellStyle name="40% - Accent1 3 12 2" xfId="17142"/>
    <cellStyle name="40% - Accent1 3 12 2 2" xfId="15691"/>
    <cellStyle name="40% - Accent1 3 12 3" xfId="17141"/>
    <cellStyle name="40% - Accent1 3 13" xfId="11039"/>
    <cellStyle name="40% - Accent1 3 13 2" xfId="17144"/>
    <cellStyle name="40% - Accent1 3 13 2 2" xfId="27330"/>
    <cellStyle name="40% - Accent1 3 13 3" xfId="17143"/>
    <cellStyle name="40% - Accent1 3 14" xfId="17145"/>
    <cellStyle name="40% - Accent1 3 14 2" xfId="34532"/>
    <cellStyle name="40% - Accent1 3 15" xfId="17128"/>
    <cellStyle name="40% - Accent1 3 2" xfId="734"/>
    <cellStyle name="40% - Accent1 3 2 10" xfId="6319"/>
    <cellStyle name="40% - Accent1 3 2 10 2" xfId="17148"/>
    <cellStyle name="40% - Accent1 3 2 10 2 2" xfId="14567"/>
    <cellStyle name="40% - Accent1 3 2 10 3" xfId="17147"/>
    <cellStyle name="40% - Accent1 3 2 11" xfId="6605"/>
    <cellStyle name="40% - Accent1 3 2 11 2" xfId="17150"/>
    <cellStyle name="40% - Accent1 3 2 11 2 2" xfId="15772"/>
    <cellStyle name="40% - Accent1 3 2 11 3" xfId="17149"/>
    <cellStyle name="40% - Accent1 3 2 12" xfId="11105"/>
    <cellStyle name="40% - Accent1 3 2 12 2" xfId="17152"/>
    <cellStyle name="40% - Accent1 3 2 12 2 2" xfId="27398"/>
    <cellStyle name="40% - Accent1 3 2 12 3" xfId="17151"/>
    <cellStyle name="40% - Accent1 3 2 13" xfId="17153"/>
    <cellStyle name="40% - Accent1 3 2 13 2" xfId="34529"/>
    <cellStyle name="40% - Accent1 3 2 14" xfId="17146"/>
    <cellStyle name="40% - Accent1 3 2 2" xfId="868"/>
    <cellStyle name="40% - Accent1 3 2 2 10" xfId="6717"/>
    <cellStyle name="40% - Accent1 3 2 2 10 2" xfId="17156"/>
    <cellStyle name="40% - Accent1 3 2 2 10 2 2" xfId="15923"/>
    <cellStyle name="40% - Accent1 3 2 2 10 3" xfId="17155"/>
    <cellStyle name="40% - Accent1 3 2 2 11" xfId="11216"/>
    <cellStyle name="40% - Accent1 3 2 2 11 2" xfId="17158"/>
    <cellStyle name="40% - Accent1 3 2 2 11 2 2" xfId="27550"/>
    <cellStyle name="40% - Accent1 3 2 2 11 3" xfId="17157"/>
    <cellStyle name="40% - Accent1 3 2 2 12" xfId="17159"/>
    <cellStyle name="40% - Accent1 3 2 2 12 2" xfId="34528"/>
    <cellStyle name="40% - Accent1 3 2 2 13" xfId="17154"/>
    <cellStyle name="40% - Accent1 3 2 2 2" xfId="3744"/>
    <cellStyle name="40% - Accent1 3 2 2 2 2" xfId="4122"/>
    <cellStyle name="40% - Accent1 3 2 2 2 2 2" xfId="7527"/>
    <cellStyle name="40% - Accent1 3 2 2 2 2 2 2" xfId="17163"/>
    <cellStyle name="40% - Accent1 3 2 2 2 2 2 2 2" xfId="16796"/>
    <cellStyle name="40% - Accent1 3 2 2 2 2 2 3" xfId="17162"/>
    <cellStyle name="40% - Accent1 3 2 2 2 2 3" xfId="11819"/>
    <cellStyle name="40% - Accent1 3 2 2 2 2 3 2" xfId="17165"/>
    <cellStyle name="40% - Accent1 3 2 2 2 2 3 2 2" xfId="28398"/>
    <cellStyle name="40% - Accent1 3 2 2 2 2 3 3" xfId="17164"/>
    <cellStyle name="40% - Accent1 3 2 2 2 2 4" xfId="17166"/>
    <cellStyle name="40% - Accent1 3 2 2 2 2 4 2" xfId="34526"/>
    <cellStyle name="40% - Accent1 3 2 2 2 2 5" xfId="17161"/>
    <cellStyle name="40% - Accent1 3 2 2 2 3" xfId="4685"/>
    <cellStyle name="40% - Accent1 3 2 2 2 3 2" xfId="8088"/>
    <cellStyle name="40% - Accent1 3 2 2 2 3 2 2" xfId="17169"/>
    <cellStyle name="40% - Accent1 3 2 2 2 3 2 2 2" xfId="23907"/>
    <cellStyle name="40% - Accent1 3 2 2 2 3 2 3" xfId="17168"/>
    <cellStyle name="40% - Accent1 3 2 2 2 3 3" xfId="12380"/>
    <cellStyle name="40% - Accent1 3 2 2 2 3 3 2" xfId="17171"/>
    <cellStyle name="40% - Accent1 3 2 2 2 3 3 2 2" xfId="29269"/>
    <cellStyle name="40% - Accent1 3 2 2 2 3 3 3" xfId="17170"/>
    <cellStyle name="40% - Accent1 3 2 2 2 3 4" xfId="17172"/>
    <cellStyle name="40% - Accent1 3 2 2 2 3 4 2" xfId="34525"/>
    <cellStyle name="40% - Accent1 3 2 2 2 3 5" xfId="17167"/>
    <cellStyle name="40% - Accent1 3 2 2 2 4" xfId="5247"/>
    <cellStyle name="40% - Accent1 3 2 2 2 4 2" xfId="8649"/>
    <cellStyle name="40% - Accent1 3 2 2 2 4 2 2" xfId="17175"/>
    <cellStyle name="40% - Accent1 3 2 2 2 4 2 2 2" xfId="24719"/>
    <cellStyle name="40% - Accent1 3 2 2 2 4 2 3" xfId="17174"/>
    <cellStyle name="40% - Accent1 3 2 2 2 4 3" xfId="12941"/>
    <cellStyle name="40% - Accent1 3 2 2 2 4 3 2" xfId="17177"/>
    <cellStyle name="40% - Accent1 3 2 2 2 4 3 2 2" xfId="30077"/>
    <cellStyle name="40% - Accent1 3 2 2 2 4 3 3" xfId="17176"/>
    <cellStyle name="40% - Accent1 3 2 2 2 4 4" xfId="17178"/>
    <cellStyle name="40% - Accent1 3 2 2 2 4 4 2" xfId="34524"/>
    <cellStyle name="40% - Accent1 3 2 2 2 4 5" xfId="17173"/>
    <cellStyle name="40% - Accent1 3 2 2 2 5" xfId="7153"/>
    <cellStyle name="40% - Accent1 3 2 2 2 5 2" xfId="17180"/>
    <cellStyle name="40% - Accent1 3 2 2 2 5 2 2" xfId="16269"/>
    <cellStyle name="40% - Accent1 3 2 2 2 5 3" xfId="17179"/>
    <cellStyle name="40% - Accent1 3 2 2 2 6" xfId="11445"/>
    <cellStyle name="40% - Accent1 3 2 2 2 6 2" xfId="17182"/>
    <cellStyle name="40% - Accent1 3 2 2 2 6 2 2" xfId="27845"/>
    <cellStyle name="40% - Accent1 3 2 2 2 6 3" xfId="17181"/>
    <cellStyle name="40% - Accent1 3 2 2 2 7" xfId="17183"/>
    <cellStyle name="40% - Accent1 3 2 2 2 7 2" xfId="34527"/>
    <cellStyle name="40% - Accent1 3 2 2 2 8" xfId="17160"/>
    <cellStyle name="40% - Accent1 3 2 2 3" xfId="4311"/>
    <cellStyle name="40% - Accent1 3 2 2 3 2" xfId="4872"/>
    <cellStyle name="40% - Accent1 3 2 2 3 2 2" xfId="8275"/>
    <cellStyle name="40% - Accent1 3 2 2 3 2 2 2" xfId="17187"/>
    <cellStyle name="40% - Accent1 3 2 2 3 2 2 2 2" xfId="24196"/>
    <cellStyle name="40% - Accent1 3 2 2 3 2 2 3" xfId="17186"/>
    <cellStyle name="40% - Accent1 3 2 2 3 2 3" xfId="12567"/>
    <cellStyle name="40% - Accent1 3 2 2 3 2 3 2" xfId="17189"/>
    <cellStyle name="40% - Accent1 3 2 2 3 2 3 2 2" xfId="29527"/>
    <cellStyle name="40% - Accent1 3 2 2 3 2 3 3" xfId="17188"/>
    <cellStyle name="40% - Accent1 3 2 2 3 2 4" xfId="17190"/>
    <cellStyle name="40% - Accent1 3 2 2 3 2 4 2" xfId="34522"/>
    <cellStyle name="40% - Accent1 3 2 2 3 2 5" xfId="17185"/>
    <cellStyle name="40% - Accent1 3 2 2 3 3" xfId="5434"/>
    <cellStyle name="40% - Accent1 3 2 2 3 3 2" xfId="8836"/>
    <cellStyle name="40% - Accent1 3 2 2 3 3 2 2" xfId="17193"/>
    <cellStyle name="40% - Accent1 3 2 2 3 3 2 2 2" xfId="25004"/>
    <cellStyle name="40% - Accent1 3 2 2 3 3 2 3" xfId="17192"/>
    <cellStyle name="40% - Accent1 3 2 2 3 3 3" xfId="13128"/>
    <cellStyle name="40% - Accent1 3 2 2 3 3 3 2" xfId="17195"/>
    <cellStyle name="40% - Accent1 3 2 2 3 3 3 2 2" xfId="30805"/>
    <cellStyle name="40% - Accent1 3 2 2 3 3 3 3" xfId="17194"/>
    <cellStyle name="40% - Accent1 3 2 2 3 3 4" xfId="17196"/>
    <cellStyle name="40% - Accent1 3 2 2 3 3 4 2" xfId="34521"/>
    <cellStyle name="40% - Accent1 3 2 2 3 3 5" xfId="17191"/>
    <cellStyle name="40% - Accent1 3 2 2 3 4" xfId="7714"/>
    <cellStyle name="40% - Accent1 3 2 2 3 4 2" xfId="17198"/>
    <cellStyle name="40% - Accent1 3 2 2 3 4 2 2" xfId="23385"/>
    <cellStyle name="40% - Accent1 3 2 2 3 4 3" xfId="17197"/>
    <cellStyle name="40% - Accent1 3 2 2 3 5" xfId="12006"/>
    <cellStyle name="40% - Accent1 3 2 2 3 5 2" xfId="17200"/>
    <cellStyle name="40% - Accent1 3 2 2 3 5 2 2" xfId="28750"/>
    <cellStyle name="40% - Accent1 3 2 2 3 5 3" xfId="17199"/>
    <cellStyle name="40% - Accent1 3 2 2 3 6" xfId="17201"/>
    <cellStyle name="40% - Accent1 3 2 2 3 6 2" xfId="34523"/>
    <cellStyle name="40% - Accent1 3 2 2 3 7" xfId="17184"/>
    <cellStyle name="40% - Accent1 3 2 2 4" xfId="3935"/>
    <cellStyle name="40% - Accent1 3 2 2 4 2" xfId="5633"/>
    <cellStyle name="40% - Accent1 3 2 2 4 2 2" xfId="9023"/>
    <cellStyle name="40% - Accent1 3 2 2 4 2 2 2" xfId="17205"/>
    <cellStyle name="40% - Accent1 3 2 2 4 2 2 2 2" xfId="25297"/>
    <cellStyle name="40% - Accent1 3 2 2 4 2 2 3" xfId="17204"/>
    <cellStyle name="40% - Accent1 3 2 2 4 2 3" xfId="13316"/>
    <cellStyle name="40% - Accent1 3 2 2 4 2 3 2" xfId="17207"/>
    <cellStyle name="40% - Accent1 3 2 2 4 2 3 2 2" xfId="31164"/>
    <cellStyle name="40% - Accent1 3 2 2 4 2 3 3" xfId="17206"/>
    <cellStyle name="40% - Accent1 3 2 2 4 2 4" xfId="17208"/>
    <cellStyle name="40% - Accent1 3 2 2 4 2 4 2" xfId="34519"/>
    <cellStyle name="40% - Accent1 3 2 2 4 2 5" xfId="17203"/>
    <cellStyle name="40% - Accent1 3 2 2 4 3" xfId="7340"/>
    <cellStyle name="40% - Accent1 3 2 2 4 3 2" xfId="17210"/>
    <cellStyle name="40% - Accent1 3 2 2 4 3 2 2" xfId="16531"/>
    <cellStyle name="40% - Accent1 3 2 2 4 3 3" xfId="17209"/>
    <cellStyle name="40% - Accent1 3 2 2 4 4" xfId="11632"/>
    <cellStyle name="40% - Accent1 3 2 2 4 4 2" xfId="17212"/>
    <cellStyle name="40% - Accent1 3 2 2 4 4 2 2" xfId="28105"/>
    <cellStyle name="40% - Accent1 3 2 2 4 4 3" xfId="17211"/>
    <cellStyle name="40% - Accent1 3 2 2 4 5" xfId="17213"/>
    <cellStyle name="40% - Accent1 3 2 2 4 5 2" xfId="34520"/>
    <cellStyle name="40% - Accent1 3 2 2 4 6" xfId="17202"/>
    <cellStyle name="40% - Accent1 3 2 2 5" xfId="4498"/>
    <cellStyle name="40% - Accent1 3 2 2 5 2" xfId="5833"/>
    <cellStyle name="40% - Accent1 3 2 2 5 2 2" xfId="9213"/>
    <cellStyle name="40% - Accent1 3 2 2 5 2 2 2" xfId="17217"/>
    <cellStyle name="40% - Accent1 3 2 2 5 2 2 2 2" xfId="25558"/>
    <cellStyle name="40% - Accent1 3 2 2 5 2 2 3" xfId="17216"/>
    <cellStyle name="40% - Accent1 3 2 2 5 2 3" xfId="13503"/>
    <cellStyle name="40% - Accent1 3 2 2 5 2 3 2" xfId="17219"/>
    <cellStyle name="40% - Accent1 3 2 2 5 2 3 2 2" xfId="31826"/>
    <cellStyle name="40% - Accent1 3 2 2 5 2 3 3" xfId="17218"/>
    <cellStyle name="40% - Accent1 3 2 2 5 2 4" xfId="17220"/>
    <cellStyle name="40% - Accent1 3 2 2 5 2 4 2" xfId="34517"/>
    <cellStyle name="40% - Accent1 3 2 2 5 2 5" xfId="17215"/>
    <cellStyle name="40% - Accent1 3 2 2 5 3" xfId="7901"/>
    <cellStyle name="40% - Accent1 3 2 2 5 3 2" xfId="17222"/>
    <cellStyle name="40% - Accent1 3 2 2 5 3 2 2" xfId="23574"/>
    <cellStyle name="40% - Accent1 3 2 2 5 3 3" xfId="17221"/>
    <cellStyle name="40% - Accent1 3 2 2 5 4" xfId="12193"/>
    <cellStyle name="40% - Accent1 3 2 2 5 4 2" xfId="17224"/>
    <cellStyle name="40% - Accent1 3 2 2 5 4 2 2" xfId="29008"/>
    <cellStyle name="40% - Accent1 3 2 2 5 4 3" xfId="17223"/>
    <cellStyle name="40% - Accent1 3 2 2 5 5" xfId="17225"/>
    <cellStyle name="40% - Accent1 3 2 2 5 5 2" xfId="34518"/>
    <cellStyle name="40% - Accent1 3 2 2 5 6" xfId="17214"/>
    <cellStyle name="40% - Accent1 3 2 2 6" xfId="6030"/>
    <cellStyle name="40% - Accent1 3 2 2 6 2" xfId="9402"/>
    <cellStyle name="40% - Accent1 3 2 2 6 2 2" xfId="17228"/>
    <cellStyle name="40% - Accent1 3 2 2 6 2 2 2" xfId="25820"/>
    <cellStyle name="40% - Accent1 3 2 2 6 2 3" xfId="17227"/>
    <cellStyle name="40% - Accent1 3 2 2 6 3" xfId="13690"/>
    <cellStyle name="40% - Accent1 3 2 2 6 3 2" xfId="17230"/>
    <cellStyle name="40% - Accent1 3 2 2 6 3 2 2" xfId="32563"/>
    <cellStyle name="40% - Accent1 3 2 2 6 3 3" xfId="17229"/>
    <cellStyle name="40% - Accent1 3 2 2 6 4" xfId="17231"/>
    <cellStyle name="40% - Accent1 3 2 2 6 4 2" xfId="34516"/>
    <cellStyle name="40% - Accent1 3 2 2 6 5" xfId="17226"/>
    <cellStyle name="40% - Accent1 3 2 2 7" xfId="6228"/>
    <cellStyle name="40% - Accent1 3 2 2 7 2" xfId="9590"/>
    <cellStyle name="40% - Accent1 3 2 2 7 2 2" xfId="17234"/>
    <cellStyle name="40% - Accent1 3 2 2 7 2 2 2" xfId="26080"/>
    <cellStyle name="40% - Accent1 3 2 2 7 2 3" xfId="17233"/>
    <cellStyle name="40% - Accent1 3 2 2 7 3" xfId="13878"/>
    <cellStyle name="40% - Accent1 3 2 2 7 3 2" xfId="17236"/>
    <cellStyle name="40% - Accent1 3 2 2 7 3 2 2" xfId="33215"/>
    <cellStyle name="40% - Accent1 3 2 2 7 3 3" xfId="17235"/>
    <cellStyle name="40% - Accent1 3 2 2 7 4" xfId="17237"/>
    <cellStyle name="40% - Accent1 3 2 2 7 4 2" xfId="34515"/>
    <cellStyle name="40% - Accent1 3 2 2 7 5" xfId="17232"/>
    <cellStyle name="40% - Accent1 3 2 2 8" xfId="5060"/>
    <cellStyle name="40% - Accent1 3 2 2 8 2" xfId="8462"/>
    <cellStyle name="40% - Accent1 3 2 2 8 2 2" xfId="17240"/>
    <cellStyle name="40% - Accent1 3 2 2 8 2 2 2" xfId="24459"/>
    <cellStyle name="40% - Accent1 3 2 2 8 2 3" xfId="17239"/>
    <cellStyle name="40% - Accent1 3 2 2 8 3" xfId="12754"/>
    <cellStyle name="40% - Accent1 3 2 2 8 3 2" xfId="17242"/>
    <cellStyle name="40% - Accent1 3 2 2 8 3 2 2" xfId="29788"/>
    <cellStyle name="40% - Accent1 3 2 2 8 3 3" xfId="17241"/>
    <cellStyle name="40% - Accent1 3 2 2 8 4" xfId="17243"/>
    <cellStyle name="40% - Accent1 3 2 2 8 4 2" xfId="34514"/>
    <cellStyle name="40% - Accent1 3 2 2 8 5" xfId="17238"/>
    <cellStyle name="40% - Accent1 3 2 2 9" xfId="6430"/>
    <cellStyle name="40% - Accent1 3 2 2 9 2" xfId="17245"/>
    <cellStyle name="40% - Accent1 3 2 2 9 2 2" xfId="14610"/>
    <cellStyle name="40% - Accent1 3 2 2 9 3" xfId="17244"/>
    <cellStyle name="40% - Accent1 3 2 3" xfId="3632"/>
    <cellStyle name="40% - Accent1 3 2 3 2" xfId="4011"/>
    <cellStyle name="40% - Accent1 3 2 3 2 2" xfId="7416"/>
    <cellStyle name="40% - Accent1 3 2 3 2 2 2" xfId="17249"/>
    <cellStyle name="40% - Accent1 3 2 3 2 2 2 2" xfId="16638"/>
    <cellStyle name="40% - Accent1 3 2 3 2 2 3" xfId="17248"/>
    <cellStyle name="40% - Accent1 3 2 3 2 3" xfId="11708"/>
    <cellStyle name="40% - Accent1 3 2 3 2 3 2" xfId="17251"/>
    <cellStyle name="40% - Accent1 3 2 3 2 3 2 2" xfId="28211"/>
    <cellStyle name="40% - Accent1 3 2 3 2 3 3" xfId="17250"/>
    <cellStyle name="40% - Accent1 3 2 3 2 4" xfId="17252"/>
    <cellStyle name="40% - Accent1 3 2 3 2 4 2" xfId="34512"/>
    <cellStyle name="40% - Accent1 3 2 3 2 5" xfId="17247"/>
    <cellStyle name="40% - Accent1 3 2 3 3" xfId="4574"/>
    <cellStyle name="40% - Accent1 3 2 3 3 2" xfId="7977"/>
    <cellStyle name="40% - Accent1 3 2 3 3 2 2" xfId="17255"/>
    <cellStyle name="40% - Accent1 3 2 3 3 2 2 2" xfId="23709"/>
    <cellStyle name="40% - Accent1 3 2 3 3 2 3" xfId="17254"/>
    <cellStyle name="40% - Accent1 3 2 3 3 3" xfId="12269"/>
    <cellStyle name="40% - Accent1 3 2 3 3 3 2" xfId="17257"/>
    <cellStyle name="40% - Accent1 3 2 3 3 3 2 2" xfId="29116"/>
    <cellStyle name="40% - Accent1 3 2 3 3 3 3" xfId="17256"/>
    <cellStyle name="40% - Accent1 3 2 3 3 4" xfId="17258"/>
    <cellStyle name="40% - Accent1 3 2 3 3 4 2" xfId="34511"/>
    <cellStyle name="40% - Accent1 3 2 3 3 5" xfId="17253"/>
    <cellStyle name="40% - Accent1 3 2 3 4" xfId="5136"/>
    <cellStyle name="40% - Accent1 3 2 3 4 2" xfId="8538"/>
    <cellStyle name="40% - Accent1 3 2 3 4 2 2" xfId="17261"/>
    <cellStyle name="40% - Accent1 3 2 3 4 2 2 2" xfId="24566"/>
    <cellStyle name="40% - Accent1 3 2 3 4 2 3" xfId="17260"/>
    <cellStyle name="40% - Accent1 3 2 3 4 3" xfId="12830"/>
    <cellStyle name="40% - Accent1 3 2 3 4 3 2" xfId="17263"/>
    <cellStyle name="40% - Accent1 3 2 3 4 3 2 2" xfId="29895"/>
    <cellStyle name="40% - Accent1 3 2 3 4 3 3" xfId="17262"/>
    <cellStyle name="40% - Accent1 3 2 3 4 4" xfId="17264"/>
    <cellStyle name="40% - Accent1 3 2 3 4 4 2" xfId="34510"/>
    <cellStyle name="40% - Accent1 3 2 3 4 5" xfId="17259"/>
    <cellStyle name="40% - Accent1 3 2 3 5" xfId="7041"/>
    <cellStyle name="40% - Accent1 3 2 3 5 2" xfId="17266"/>
    <cellStyle name="40% - Accent1 3 2 3 5 2 2" xfId="16115"/>
    <cellStyle name="40% - Accent1 3 2 3 5 3" xfId="17265"/>
    <cellStyle name="40% - Accent1 3 2 3 6" xfId="11334"/>
    <cellStyle name="40% - Accent1 3 2 3 6 2" xfId="17268"/>
    <cellStyle name="40% - Accent1 3 2 3 6 2 2" xfId="27693"/>
    <cellStyle name="40% - Accent1 3 2 3 6 3" xfId="17267"/>
    <cellStyle name="40% - Accent1 3 2 3 7" xfId="17269"/>
    <cellStyle name="40% - Accent1 3 2 3 7 2" xfId="34513"/>
    <cellStyle name="40% - Accent1 3 2 3 8" xfId="17246"/>
    <cellStyle name="40% - Accent1 3 2 4" xfId="4200"/>
    <cellStyle name="40% - Accent1 3 2 4 2" xfId="4761"/>
    <cellStyle name="40% - Accent1 3 2 4 2 2" xfId="8164"/>
    <cellStyle name="40% - Accent1 3 2 4 2 2 2" xfId="17273"/>
    <cellStyle name="40% - Accent1 3 2 4 2 2 2 2" xfId="24041"/>
    <cellStyle name="40% - Accent1 3 2 4 2 2 3" xfId="17272"/>
    <cellStyle name="40% - Accent1 3 2 4 2 3" xfId="12456"/>
    <cellStyle name="40% - Accent1 3 2 4 2 3 2" xfId="17275"/>
    <cellStyle name="40% - Accent1 3 2 4 2 3 2 2" xfId="29377"/>
    <cellStyle name="40% - Accent1 3 2 4 2 3 3" xfId="17274"/>
    <cellStyle name="40% - Accent1 3 2 4 2 4" xfId="17276"/>
    <cellStyle name="40% - Accent1 3 2 4 2 4 2" xfId="34508"/>
    <cellStyle name="40% - Accent1 3 2 4 2 5" xfId="17271"/>
    <cellStyle name="40% - Accent1 3 2 4 3" xfId="5323"/>
    <cellStyle name="40% - Accent1 3 2 4 3 2" xfId="8725"/>
    <cellStyle name="40% - Accent1 3 2 4 3 2 2" xfId="17279"/>
    <cellStyle name="40% - Accent1 3 2 4 3 2 2 2" xfId="24826"/>
    <cellStyle name="40% - Accent1 3 2 4 3 2 3" xfId="17278"/>
    <cellStyle name="40% - Accent1 3 2 4 3 3" xfId="13017"/>
    <cellStyle name="40% - Accent1 3 2 4 3 3 2" xfId="17281"/>
    <cellStyle name="40% - Accent1 3 2 4 3 3 2 2" xfId="30370"/>
    <cellStyle name="40% - Accent1 3 2 4 3 3 3" xfId="17280"/>
    <cellStyle name="40% - Accent1 3 2 4 3 4" xfId="17282"/>
    <cellStyle name="40% - Accent1 3 2 4 3 4 2" xfId="34507"/>
    <cellStyle name="40% - Accent1 3 2 4 3 5" xfId="17277"/>
    <cellStyle name="40% - Accent1 3 2 4 4" xfId="7603"/>
    <cellStyle name="40% - Accent1 3 2 4 4 2" xfId="17284"/>
    <cellStyle name="40% - Accent1 3 2 4 4 2 2" xfId="23278"/>
    <cellStyle name="40% - Accent1 3 2 4 4 3" xfId="17283"/>
    <cellStyle name="40% - Accent1 3 2 4 5" xfId="11895"/>
    <cellStyle name="40% - Accent1 3 2 4 5 2" xfId="17286"/>
    <cellStyle name="40% - Accent1 3 2 4 5 2 2" xfId="28585"/>
    <cellStyle name="40% - Accent1 3 2 4 5 3" xfId="17285"/>
    <cellStyle name="40% - Accent1 3 2 4 6" xfId="17287"/>
    <cellStyle name="40% - Accent1 3 2 4 6 2" xfId="34509"/>
    <cellStyle name="40% - Accent1 3 2 4 7" xfId="17270"/>
    <cellStyle name="40% - Accent1 3 2 5" xfId="3824"/>
    <cellStyle name="40% - Accent1 3 2 5 2" xfId="5520"/>
    <cellStyle name="40% - Accent1 3 2 5 2 2" xfId="8912"/>
    <cellStyle name="40% - Accent1 3 2 5 2 2 2" xfId="17291"/>
    <cellStyle name="40% - Accent1 3 2 5 2 2 2 2" xfId="25143"/>
    <cellStyle name="40% - Accent1 3 2 5 2 2 3" xfId="17290"/>
    <cellStyle name="40% - Accent1 3 2 5 2 3" xfId="13205"/>
    <cellStyle name="40% - Accent1 3 2 5 2 3 2" xfId="17293"/>
    <cellStyle name="40% - Accent1 3 2 5 2 3 2 2" xfId="30954"/>
    <cellStyle name="40% - Accent1 3 2 5 2 3 3" xfId="17292"/>
    <cellStyle name="40% - Accent1 3 2 5 2 4" xfId="17294"/>
    <cellStyle name="40% - Accent1 3 2 5 2 4 2" xfId="34505"/>
    <cellStyle name="40% - Accent1 3 2 5 2 5" xfId="17289"/>
    <cellStyle name="40% - Accent1 3 2 5 3" xfId="7229"/>
    <cellStyle name="40% - Accent1 3 2 5 3 2" xfId="17296"/>
    <cellStyle name="40% - Accent1 3 2 5 3 2 2" xfId="16379"/>
    <cellStyle name="40% - Accent1 3 2 5 3 3" xfId="17295"/>
    <cellStyle name="40% - Accent1 3 2 5 4" xfId="11521"/>
    <cellStyle name="40% - Accent1 3 2 5 4 2" xfId="17298"/>
    <cellStyle name="40% - Accent1 3 2 5 4 2 2" xfId="27950"/>
    <cellStyle name="40% - Accent1 3 2 5 4 3" xfId="17297"/>
    <cellStyle name="40% - Accent1 3 2 5 5" xfId="17299"/>
    <cellStyle name="40% - Accent1 3 2 5 5 2" xfId="34506"/>
    <cellStyle name="40% - Accent1 3 2 5 6" xfId="17288"/>
    <cellStyle name="40% - Accent1 3 2 6" xfId="4387"/>
    <cellStyle name="40% - Accent1 3 2 6 2" xfId="5722"/>
    <cellStyle name="40% - Accent1 3 2 6 2 2" xfId="9102"/>
    <cellStyle name="40% - Accent1 3 2 6 2 2 2" xfId="17303"/>
    <cellStyle name="40% - Accent1 3 2 6 2 2 2 2" xfId="25404"/>
    <cellStyle name="40% - Accent1 3 2 6 2 2 3" xfId="17302"/>
    <cellStyle name="40% - Accent1 3 2 6 2 3" xfId="13392"/>
    <cellStyle name="40% - Accent1 3 2 6 2 3 2" xfId="17305"/>
    <cellStyle name="40% - Accent1 3 2 6 2 3 2 2" xfId="31388"/>
    <cellStyle name="40% - Accent1 3 2 6 2 3 3" xfId="17304"/>
    <cellStyle name="40% - Accent1 3 2 6 2 4" xfId="17306"/>
    <cellStyle name="40% - Accent1 3 2 6 2 4 2" xfId="34503"/>
    <cellStyle name="40% - Accent1 3 2 6 2 5" xfId="17301"/>
    <cellStyle name="40% - Accent1 3 2 6 3" xfId="7790"/>
    <cellStyle name="40% - Accent1 3 2 6 3 2" xfId="17308"/>
    <cellStyle name="40% - Accent1 3 2 6 3 2 2" xfId="23473"/>
    <cellStyle name="40% - Accent1 3 2 6 3 3" xfId="17307"/>
    <cellStyle name="40% - Accent1 3 2 6 4" xfId="12082"/>
    <cellStyle name="40% - Accent1 3 2 6 4 2" xfId="17310"/>
    <cellStyle name="40% - Accent1 3 2 6 4 2 2" xfId="28856"/>
    <cellStyle name="40% - Accent1 3 2 6 4 3" xfId="17309"/>
    <cellStyle name="40% - Accent1 3 2 6 5" xfId="17311"/>
    <cellStyle name="40% - Accent1 3 2 6 5 2" xfId="34504"/>
    <cellStyle name="40% - Accent1 3 2 6 6" xfId="17300"/>
    <cellStyle name="40% - Accent1 3 2 7" xfId="5917"/>
    <cellStyle name="40% - Accent1 3 2 7 2" xfId="9290"/>
    <cellStyle name="40% - Accent1 3 2 7 2 2" xfId="17314"/>
    <cellStyle name="40% - Accent1 3 2 7 2 2 2" xfId="25665"/>
    <cellStyle name="40% - Accent1 3 2 7 2 3" xfId="17313"/>
    <cellStyle name="40% - Accent1 3 2 7 3" xfId="13579"/>
    <cellStyle name="40% - Accent1 3 2 7 3 2" xfId="17316"/>
    <cellStyle name="40% - Accent1 3 2 7 3 2 2" xfId="32128"/>
    <cellStyle name="40% - Accent1 3 2 7 3 3" xfId="17315"/>
    <cellStyle name="40% - Accent1 3 2 7 4" xfId="17317"/>
    <cellStyle name="40% - Accent1 3 2 7 4 2" xfId="34502"/>
    <cellStyle name="40% - Accent1 3 2 7 5" xfId="17312"/>
    <cellStyle name="40% - Accent1 3 2 8" xfId="6115"/>
    <cellStyle name="40% - Accent1 3 2 8 2" xfId="9479"/>
    <cellStyle name="40% - Accent1 3 2 8 2 2" xfId="17320"/>
    <cellStyle name="40% - Accent1 3 2 8 2 2 2" xfId="25925"/>
    <cellStyle name="40% - Accent1 3 2 8 2 3" xfId="17319"/>
    <cellStyle name="40% - Accent1 3 2 8 3" xfId="13767"/>
    <cellStyle name="40% - Accent1 3 2 8 3 2" xfId="17322"/>
    <cellStyle name="40% - Accent1 3 2 8 3 2 2" xfId="32861"/>
    <cellStyle name="40% - Accent1 3 2 8 3 3" xfId="17321"/>
    <cellStyle name="40% - Accent1 3 2 8 4" xfId="17323"/>
    <cellStyle name="40% - Accent1 3 2 8 4 2" xfId="34501"/>
    <cellStyle name="40% - Accent1 3 2 8 5" xfId="17318"/>
    <cellStyle name="40% - Accent1 3 2 9" xfId="4949"/>
    <cellStyle name="40% - Accent1 3 2 9 2" xfId="8351"/>
    <cellStyle name="40% - Accent1 3 2 9 2 2" xfId="17326"/>
    <cellStyle name="40% - Accent1 3 2 9 2 2 2" xfId="24301"/>
    <cellStyle name="40% - Accent1 3 2 9 2 3" xfId="17325"/>
    <cellStyle name="40% - Accent1 3 2 9 3" xfId="12643"/>
    <cellStyle name="40% - Accent1 3 2 9 3 2" xfId="17328"/>
    <cellStyle name="40% - Accent1 3 2 9 3 2 2" xfId="29633"/>
    <cellStyle name="40% - Accent1 3 2 9 3 3" xfId="17327"/>
    <cellStyle name="40% - Accent1 3 2 9 4" xfId="17329"/>
    <cellStyle name="40% - Accent1 3 2 9 4 2" xfId="34500"/>
    <cellStyle name="40% - Accent1 3 2 9 5" xfId="17324"/>
    <cellStyle name="40% - Accent1 3 3" xfId="763"/>
    <cellStyle name="40% - Accent1 3 3 10" xfId="6634"/>
    <cellStyle name="40% - Accent1 3 3 10 2" xfId="17332"/>
    <cellStyle name="40% - Accent1 3 3 10 2 2" xfId="15814"/>
    <cellStyle name="40% - Accent1 3 3 10 3" xfId="17331"/>
    <cellStyle name="40% - Accent1 3 3 11" xfId="11134"/>
    <cellStyle name="40% - Accent1 3 3 11 2" xfId="17334"/>
    <cellStyle name="40% - Accent1 3 3 11 2 2" xfId="27440"/>
    <cellStyle name="40% - Accent1 3 3 11 3" xfId="17333"/>
    <cellStyle name="40% - Accent1 3 3 12" xfId="17335"/>
    <cellStyle name="40% - Accent1 3 3 12 2" xfId="34499"/>
    <cellStyle name="40% - Accent1 3 3 13" xfId="17330"/>
    <cellStyle name="40% - Accent1 3 3 2" xfId="3661"/>
    <cellStyle name="40% - Accent1 3 3 2 2" xfId="4040"/>
    <cellStyle name="40% - Accent1 3 3 2 2 2" xfId="7445"/>
    <cellStyle name="40% - Accent1 3 3 2 2 2 2" xfId="17339"/>
    <cellStyle name="40% - Accent1 3 3 2 2 2 2 2" xfId="16683"/>
    <cellStyle name="40% - Accent1 3 3 2 2 2 3" xfId="17338"/>
    <cellStyle name="40% - Accent1 3 3 2 2 3" xfId="11737"/>
    <cellStyle name="40% - Accent1 3 3 2 2 3 2" xfId="17341"/>
    <cellStyle name="40% - Accent1 3 3 2 2 3 2 2" xfId="28253"/>
    <cellStyle name="40% - Accent1 3 3 2 2 3 3" xfId="17340"/>
    <cellStyle name="40% - Accent1 3 3 2 2 4" xfId="17342"/>
    <cellStyle name="40% - Accent1 3 3 2 2 4 2" xfId="34494"/>
    <cellStyle name="40% - Accent1 3 3 2 2 5" xfId="17337"/>
    <cellStyle name="40% - Accent1 3 3 2 3" xfId="4603"/>
    <cellStyle name="40% - Accent1 3 3 2 3 2" xfId="8006"/>
    <cellStyle name="40% - Accent1 3 3 2 3 2 2" xfId="17345"/>
    <cellStyle name="40% - Accent1 3 3 2 3 2 2 2" xfId="23752"/>
    <cellStyle name="40% - Accent1 3 3 2 3 2 3" xfId="17344"/>
    <cellStyle name="40% - Accent1 3 3 2 3 3" xfId="12298"/>
    <cellStyle name="40% - Accent1 3 3 2 3 3 2" xfId="17347"/>
    <cellStyle name="40% - Accent1 3 3 2 3 3 2 2" xfId="29157"/>
    <cellStyle name="40% - Accent1 3 3 2 3 3 3" xfId="17346"/>
    <cellStyle name="40% - Accent1 3 3 2 3 4" xfId="17348"/>
    <cellStyle name="40% - Accent1 3 3 2 3 4 2" xfId="34493"/>
    <cellStyle name="40% - Accent1 3 3 2 3 5" xfId="17343"/>
    <cellStyle name="40% - Accent1 3 3 2 4" xfId="5165"/>
    <cellStyle name="40% - Accent1 3 3 2 4 2" xfId="8567"/>
    <cellStyle name="40% - Accent1 3 3 2 4 2 2" xfId="17351"/>
    <cellStyle name="40% - Accent1 3 3 2 4 2 2 2" xfId="24608"/>
    <cellStyle name="40% - Accent1 3 3 2 4 2 3" xfId="17350"/>
    <cellStyle name="40% - Accent1 3 3 2 4 3" xfId="12859"/>
    <cellStyle name="40% - Accent1 3 3 2 4 3 2" xfId="17353"/>
    <cellStyle name="40% - Accent1 3 3 2 4 3 2 2" xfId="29937"/>
    <cellStyle name="40% - Accent1 3 3 2 4 3 3" xfId="17352"/>
    <cellStyle name="40% - Accent1 3 3 2 4 4" xfId="17354"/>
    <cellStyle name="40% - Accent1 3 3 2 4 4 2" xfId="34492"/>
    <cellStyle name="40% - Accent1 3 3 2 4 5" xfId="17349"/>
    <cellStyle name="40% - Accent1 3 3 2 5" xfId="7070"/>
    <cellStyle name="40% - Accent1 3 3 2 5 2" xfId="17356"/>
    <cellStyle name="40% - Accent1 3 3 2 5 2 2" xfId="16159"/>
    <cellStyle name="40% - Accent1 3 3 2 5 3" xfId="17355"/>
    <cellStyle name="40% - Accent1 3 3 2 6" xfId="11363"/>
    <cellStyle name="40% - Accent1 3 3 2 6 2" xfId="17358"/>
    <cellStyle name="40% - Accent1 3 3 2 6 2 2" xfId="27735"/>
    <cellStyle name="40% - Accent1 3 3 2 6 3" xfId="17357"/>
    <cellStyle name="40% - Accent1 3 3 2 7" xfId="17359"/>
    <cellStyle name="40% - Accent1 3 3 2 7 2" xfId="34495"/>
    <cellStyle name="40% - Accent1 3 3 2 8" xfId="17336"/>
    <cellStyle name="40% - Accent1 3 3 3" xfId="4229"/>
    <cellStyle name="40% - Accent1 3 3 3 2" xfId="4790"/>
    <cellStyle name="40% - Accent1 3 3 3 2 2" xfId="8193"/>
    <cellStyle name="40% - Accent1 3 3 3 2 2 2" xfId="17363"/>
    <cellStyle name="40% - Accent1 3 3 3 2 2 2 2" xfId="24085"/>
    <cellStyle name="40% - Accent1 3 3 3 2 2 3" xfId="17362"/>
    <cellStyle name="40% - Accent1 3 3 3 2 3" xfId="12485"/>
    <cellStyle name="40% - Accent1 3 3 3 2 3 2" xfId="17365"/>
    <cellStyle name="40% - Accent1 3 3 3 2 3 2 2" xfId="29417"/>
    <cellStyle name="40% - Accent1 3 3 3 2 3 3" xfId="17364"/>
    <cellStyle name="40% - Accent1 3 3 3 2 4" xfId="17366"/>
    <cellStyle name="40% - Accent1 3 3 3 2 4 2" xfId="34490"/>
    <cellStyle name="40% - Accent1 3 3 3 2 5" xfId="17361"/>
    <cellStyle name="40% - Accent1 3 3 3 3" xfId="5352"/>
    <cellStyle name="40% - Accent1 3 3 3 3 2" xfId="8754"/>
    <cellStyle name="40% - Accent1 3 3 3 3 2 2" xfId="17369"/>
    <cellStyle name="40% - Accent1 3 3 3 3 2 2 2" xfId="24869"/>
    <cellStyle name="40% - Accent1 3 3 3 3 2 3" xfId="17368"/>
    <cellStyle name="40% - Accent1 3 3 3 3 3" xfId="13046"/>
    <cellStyle name="40% - Accent1 3 3 3 3 3 2" xfId="17371"/>
    <cellStyle name="40% - Accent1 3 3 3 3 3 2 2" xfId="30486"/>
    <cellStyle name="40% - Accent1 3 3 3 3 3 3" xfId="17370"/>
    <cellStyle name="40% - Accent1 3 3 3 3 4" xfId="17372"/>
    <cellStyle name="40% - Accent1 3 3 3 3 4 2" xfId="34489"/>
    <cellStyle name="40% - Accent1 3 3 3 3 5" xfId="17367"/>
    <cellStyle name="40% - Accent1 3 3 3 4" xfId="7632"/>
    <cellStyle name="40% - Accent1 3 3 3 4 2" xfId="17374"/>
    <cellStyle name="40% - Accent1 3 3 3 4 2 2" xfId="23307"/>
    <cellStyle name="40% - Accent1 3 3 3 4 3" xfId="17373"/>
    <cellStyle name="40% - Accent1 3 3 3 5" xfId="11924"/>
    <cellStyle name="40% - Accent1 3 3 3 5 2" xfId="17376"/>
    <cellStyle name="40% - Accent1 3 3 3 5 2 2" xfId="28637"/>
    <cellStyle name="40% - Accent1 3 3 3 5 3" xfId="17375"/>
    <cellStyle name="40% - Accent1 3 3 3 6" xfId="17377"/>
    <cellStyle name="40% - Accent1 3 3 3 6 2" xfId="34491"/>
    <cellStyle name="40% - Accent1 3 3 3 7" xfId="17360"/>
    <cellStyle name="40% - Accent1 3 3 4" xfId="3853"/>
    <cellStyle name="40% - Accent1 3 3 4 2" xfId="5549"/>
    <cellStyle name="40% - Accent1 3 3 4 2 2" xfId="8941"/>
    <cellStyle name="40% - Accent1 3 3 4 2 2 2" xfId="17381"/>
    <cellStyle name="40% - Accent1 3 3 4 2 2 2 2" xfId="25186"/>
    <cellStyle name="40% - Accent1 3 3 4 2 2 3" xfId="17380"/>
    <cellStyle name="40% - Accent1 3 3 4 2 3" xfId="13234"/>
    <cellStyle name="40% - Accent1 3 3 4 2 3 2" xfId="17383"/>
    <cellStyle name="40% - Accent1 3 3 4 2 3 2 2" xfId="31013"/>
    <cellStyle name="40% - Accent1 3 3 4 2 3 3" xfId="17382"/>
    <cellStyle name="40% - Accent1 3 3 4 2 4" xfId="17384"/>
    <cellStyle name="40% - Accent1 3 3 4 2 4 2" xfId="34487"/>
    <cellStyle name="40% - Accent1 3 3 4 2 5" xfId="17379"/>
    <cellStyle name="40% - Accent1 3 3 4 3" xfId="7258"/>
    <cellStyle name="40% - Accent1 3 3 4 3 2" xfId="17386"/>
    <cellStyle name="40% - Accent1 3 3 4 3 2 2" xfId="16421"/>
    <cellStyle name="40% - Accent1 3 3 4 3 3" xfId="17385"/>
    <cellStyle name="40% - Accent1 3 3 4 4" xfId="11550"/>
    <cellStyle name="40% - Accent1 3 3 4 4 2" xfId="17388"/>
    <cellStyle name="40% - Accent1 3 3 4 4 2 2" xfId="27991"/>
    <cellStyle name="40% - Accent1 3 3 4 4 3" xfId="17387"/>
    <cellStyle name="40% - Accent1 3 3 4 5" xfId="17389"/>
    <cellStyle name="40% - Accent1 3 3 4 5 2" xfId="34488"/>
    <cellStyle name="40% - Accent1 3 3 4 6" xfId="17378"/>
    <cellStyle name="40% - Accent1 3 3 5" xfId="4416"/>
    <cellStyle name="40% - Accent1 3 3 5 2" xfId="5751"/>
    <cellStyle name="40% - Accent1 3 3 5 2 2" xfId="9131"/>
    <cellStyle name="40% - Accent1 3 3 5 2 2 2" xfId="17393"/>
    <cellStyle name="40% - Accent1 3 3 5 2 2 2 2" xfId="25447"/>
    <cellStyle name="40% - Accent1 3 3 5 2 2 3" xfId="17392"/>
    <cellStyle name="40% - Accent1 3 3 5 2 3" xfId="13421"/>
    <cellStyle name="40% - Accent1 3 3 5 2 3 2" xfId="17395"/>
    <cellStyle name="40% - Accent1 3 3 5 2 3 2 2" xfId="31507"/>
    <cellStyle name="40% - Accent1 3 3 5 2 3 3" xfId="17394"/>
    <cellStyle name="40% - Accent1 3 3 5 2 4" xfId="17396"/>
    <cellStyle name="40% - Accent1 3 3 5 2 4 2" xfId="34485"/>
    <cellStyle name="40% - Accent1 3 3 5 2 5" xfId="17391"/>
    <cellStyle name="40% - Accent1 3 3 5 3" xfId="7819"/>
    <cellStyle name="40% - Accent1 3 3 5 3 2" xfId="17398"/>
    <cellStyle name="40% - Accent1 3 3 5 3 2 2" xfId="23496"/>
    <cellStyle name="40% - Accent1 3 3 5 3 3" xfId="17397"/>
    <cellStyle name="40% - Accent1 3 3 5 4" xfId="12111"/>
    <cellStyle name="40% - Accent1 3 3 5 4 2" xfId="17400"/>
    <cellStyle name="40% - Accent1 3 3 5 4 2 2" xfId="28896"/>
    <cellStyle name="40% - Accent1 3 3 5 4 3" xfId="17399"/>
    <cellStyle name="40% - Accent1 3 3 5 5" xfId="17401"/>
    <cellStyle name="40% - Accent1 3 3 5 5 2" xfId="34486"/>
    <cellStyle name="40% - Accent1 3 3 5 6" xfId="17390"/>
    <cellStyle name="40% - Accent1 3 3 6" xfId="5946"/>
    <cellStyle name="40% - Accent1 3 3 6 2" xfId="9319"/>
    <cellStyle name="40% - Accent1 3 3 6 2 2" xfId="17404"/>
    <cellStyle name="40% - Accent1 3 3 6 2 2 2" xfId="25709"/>
    <cellStyle name="40% - Accent1 3 3 6 2 3" xfId="17403"/>
    <cellStyle name="40% - Accent1 3 3 6 3" xfId="13608"/>
    <cellStyle name="40% - Accent1 3 3 6 3 2" xfId="17406"/>
    <cellStyle name="40% - Accent1 3 3 6 3 2 2" xfId="32243"/>
    <cellStyle name="40% - Accent1 3 3 6 3 3" xfId="17405"/>
    <cellStyle name="40% - Accent1 3 3 6 4" xfId="17407"/>
    <cellStyle name="40% - Accent1 3 3 6 4 2" xfId="34484"/>
    <cellStyle name="40% - Accent1 3 3 6 5" xfId="17402"/>
    <cellStyle name="40% - Accent1 3 3 7" xfId="6144"/>
    <cellStyle name="40% - Accent1 3 3 7 2" xfId="9508"/>
    <cellStyle name="40% - Accent1 3 3 7 2 2" xfId="17410"/>
    <cellStyle name="40% - Accent1 3 3 7 2 2 2" xfId="25966"/>
    <cellStyle name="40% - Accent1 3 3 7 2 3" xfId="17409"/>
    <cellStyle name="40% - Accent1 3 3 7 3" xfId="13796"/>
    <cellStyle name="40% - Accent1 3 3 7 3 2" xfId="17412"/>
    <cellStyle name="40% - Accent1 3 3 7 3 2 2" xfId="32976"/>
    <cellStyle name="40% - Accent1 3 3 7 3 3" xfId="17411"/>
    <cellStyle name="40% - Accent1 3 3 7 4" xfId="17413"/>
    <cellStyle name="40% - Accent1 3 3 7 4 2" xfId="34483"/>
    <cellStyle name="40% - Accent1 3 3 7 5" xfId="17408"/>
    <cellStyle name="40% - Accent1 3 3 8" xfId="4978"/>
    <cellStyle name="40% - Accent1 3 3 8 2" xfId="8380"/>
    <cellStyle name="40% - Accent1 3 3 8 2 2" xfId="17416"/>
    <cellStyle name="40% - Accent1 3 3 8 2 2 2" xfId="24342"/>
    <cellStyle name="40% - Accent1 3 3 8 2 3" xfId="17415"/>
    <cellStyle name="40% - Accent1 3 3 8 3" xfId="12672"/>
    <cellStyle name="40% - Accent1 3 3 8 3 2" xfId="17418"/>
    <cellStyle name="40% - Accent1 3 3 8 3 2 2" xfId="29677"/>
    <cellStyle name="40% - Accent1 3 3 8 3 3" xfId="17417"/>
    <cellStyle name="40% - Accent1 3 3 8 4" xfId="17419"/>
    <cellStyle name="40% - Accent1 3 3 8 4 2" xfId="34482"/>
    <cellStyle name="40% - Accent1 3 3 8 5" xfId="17414"/>
    <cellStyle name="40% - Accent1 3 3 9" xfId="6348"/>
    <cellStyle name="40% - Accent1 3 3 9 2" xfId="17421"/>
    <cellStyle name="40% - Accent1 3 3 9 2 2" xfId="14581"/>
    <cellStyle name="40% - Accent1 3 3 9 3" xfId="17420"/>
    <cellStyle name="40% - Accent1 3 4" xfId="806"/>
    <cellStyle name="40% - Accent1 3 4 10" xfId="6677"/>
    <cellStyle name="40% - Accent1 3 4 10 2" xfId="17424"/>
    <cellStyle name="40% - Accent1 3 4 10 2 2" xfId="15872"/>
    <cellStyle name="40% - Accent1 3 4 10 3" xfId="17423"/>
    <cellStyle name="40% - Accent1 3 4 11" xfId="11177"/>
    <cellStyle name="40% - Accent1 3 4 11 2" xfId="17426"/>
    <cellStyle name="40% - Accent1 3 4 11 2 2" xfId="27499"/>
    <cellStyle name="40% - Accent1 3 4 11 3" xfId="17425"/>
    <cellStyle name="40% - Accent1 3 4 12" xfId="17427"/>
    <cellStyle name="40% - Accent1 3 4 12 2" xfId="34481"/>
    <cellStyle name="40% - Accent1 3 4 13" xfId="17422"/>
    <cellStyle name="40% - Accent1 3 4 2" xfId="3704"/>
    <cellStyle name="40% - Accent1 3 4 2 2" xfId="4083"/>
    <cellStyle name="40% - Accent1 3 4 2 2 2" xfId="7488"/>
    <cellStyle name="40% - Accent1 3 4 2 2 2 2" xfId="17431"/>
    <cellStyle name="40% - Accent1 3 4 2 2 2 2 2" xfId="16743"/>
    <cellStyle name="40% - Accent1 3 4 2 2 2 3" xfId="17430"/>
    <cellStyle name="40% - Accent1 3 4 2 2 3" xfId="11780"/>
    <cellStyle name="40% - Accent1 3 4 2 2 3 2" xfId="17433"/>
    <cellStyle name="40% - Accent1 3 4 2 2 3 2 2" xfId="28313"/>
    <cellStyle name="40% - Accent1 3 4 2 2 3 3" xfId="17432"/>
    <cellStyle name="40% - Accent1 3 4 2 2 4" xfId="17434"/>
    <cellStyle name="40% - Accent1 3 4 2 2 4 2" xfId="34479"/>
    <cellStyle name="40% - Accent1 3 4 2 2 5" xfId="17429"/>
    <cellStyle name="40% - Accent1 3 4 2 3" xfId="4646"/>
    <cellStyle name="40% - Accent1 3 4 2 3 2" xfId="8049"/>
    <cellStyle name="40% - Accent1 3 4 2 3 2 2" xfId="17437"/>
    <cellStyle name="40% - Accent1 3 4 2 3 2 2 2" xfId="23825"/>
    <cellStyle name="40% - Accent1 3 4 2 3 2 3" xfId="17436"/>
    <cellStyle name="40% - Accent1 3 4 2 3 3" xfId="12341"/>
    <cellStyle name="40% - Accent1 3 4 2 3 3 2" xfId="17439"/>
    <cellStyle name="40% - Accent1 3 4 2 3 3 2 2" xfId="29217"/>
    <cellStyle name="40% - Accent1 3 4 2 3 3 3" xfId="17438"/>
    <cellStyle name="40% - Accent1 3 4 2 3 4" xfId="17440"/>
    <cellStyle name="40% - Accent1 3 4 2 3 4 2" xfId="34478"/>
    <cellStyle name="40% - Accent1 3 4 2 3 5" xfId="17435"/>
    <cellStyle name="40% - Accent1 3 4 2 4" xfId="5208"/>
    <cellStyle name="40% - Accent1 3 4 2 4 2" xfId="8610"/>
    <cellStyle name="40% - Accent1 3 4 2 4 2 2" xfId="17443"/>
    <cellStyle name="40% - Accent1 3 4 2 4 2 2 2" xfId="24668"/>
    <cellStyle name="40% - Accent1 3 4 2 4 2 3" xfId="17442"/>
    <cellStyle name="40% - Accent1 3 4 2 4 3" xfId="12902"/>
    <cellStyle name="40% - Accent1 3 4 2 4 3 2" xfId="17445"/>
    <cellStyle name="40% - Accent1 3 4 2 4 3 2 2" xfId="30005"/>
    <cellStyle name="40% - Accent1 3 4 2 4 3 3" xfId="17444"/>
    <cellStyle name="40% - Accent1 3 4 2 4 4" xfId="17446"/>
    <cellStyle name="40% - Accent1 3 4 2 4 4 2" xfId="34477"/>
    <cellStyle name="40% - Accent1 3 4 2 4 5" xfId="17441"/>
    <cellStyle name="40% - Accent1 3 4 2 5" xfId="7113"/>
    <cellStyle name="40% - Accent1 3 4 2 5 2" xfId="17448"/>
    <cellStyle name="40% - Accent1 3 4 2 5 2 2" xfId="16218"/>
    <cellStyle name="40% - Accent1 3 4 2 5 3" xfId="17447"/>
    <cellStyle name="40% - Accent1 3 4 2 6" xfId="11406"/>
    <cellStyle name="40% - Accent1 3 4 2 6 2" xfId="17450"/>
    <cellStyle name="40% - Accent1 3 4 2 6 2 2" xfId="27794"/>
    <cellStyle name="40% - Accent1 3 4 2 6 3" xfId="17449"/>
    <cellStyle name="40% - Accent1 3 4 2 7" xfId="17451"/>
    <cellStyle name="40% - Accent1 3 4 2 7 2" xfId="34480"/>
    <cellStyle name="40% - Accent1 3 4 2 8" xfId="17428"/>
    <cellStyle name="40% - Accent1 3 4 3" xfId="4272"/>
    <cellStyle name="40% - Accent1 3 4 3 2" xfId="4833"/>
    <cellStyle name="40% - Accent1 3 4 3 2 2" xfId="8236"/>
    <cellStyle name="40% - Accent1 3 4 3 2 2 2" xfId="17455"/>
    <cellStyle name="40% - Accent1 3 4 3 2 2 2 2" xfId="24145"/>
    <cellStyle name="40% - Accent1 3 4 3 2 2 3" xfId="17454"/>
    <cellStyle name="40% - Accent1 3 4 3 2 3" xfId="12528"/>
    <cellStyle name="40% - Accent1 3 4 3 2 3 2" xfId="17457"/>
    <cellStyle name="40% - Accent1 3 4 3 2 3 2 2" xfId="29476"/>
    <cellStyle name="40% - Accent1 3 4 3 2 3 3" xfId="17456"/>
    <cellStyle name="40% - Accent1 3 4 3 2 4" xfId="17458"/>
    <cellStyle name="40% - Accent1 3 4 3 2 4 2" xfId="34475"/>
    <cellStyle name="40% - Accent1 3 4 3 2 5" xfId="17453"/>
    <cellStyle name="40% - Accent1 3 4 3 3" xfId="5395"/>
    <cellStyle name="40% - Accent1 3 4 3 3 2" xfId="8797"/>
    <cellStyle name="40% - Accent1 3 4 3 3 2 2" xfId="17461"/>
    <cellStyle name="40% - Accent1 3 4 3 3 2 2 2" xfId="24928"/>
    <cellStyle name="40% - Accent1 3 4 3 3 2 3" xfId="17460"/>
    <cellStyle name="40% - Accent1 3 4 3 3 3" xfId="13089"/>
    <cellStyle name="40% - Accent1 3 4 3 3 3 2" xfId="17463"/>
    <cellStyle name="40% - Accent1 3 4 3 3 3 2 2" xfId="30653"/>
    <cellStyle name="40% - Accent1 3 4 3 3 3 3" xfId="17462"/>
    <cellStyle name="40% - Accent1 3 4 3 3 4" xfId="17464"/>
    <cellStyle name="40% - Accent1 3 4 3 3 4 2" xfId="34474"/>
    <cellStyle name="40% - Accent1 3 4 3 3 5" xfId="17459"/>
    <cellStyle name="40% - Accent1 3 4 3 4" xfId="7675"/>
    <cellStyle name="40% - Accent1 3 4 3 4 2" xfId="17466"/>
    <cellStyle name="40% - Accent1 3 4 3 4 2 2" xfId="23351"/>
    <cellStyle name="40% - Accent1 3 4 3 4 3" xfId="17465"/>
    <cellStyle name="40% - Accent1 3 4 3 5" xfId="11967"/>
    <cellStyle name="40% - Accent1 3 4 3 5 2" xfId="17468"/>
    <cellStyle name="40% - Accent1 3 4 3 5 2 2" xfId="28696"/>
    <cellStyle name="40% - Accent1 3 4 3 5 3" xfId="17467"/>
    <cellStyle name="40% - Accent1 3 4 3 6" xfId="17469"/>
    <cellStyle name="40% - Accent1 3 4 3 6 2" xfId="34476"/>
    <cellStyle name="40% - Accent1 3 4 3 7" xfId="17452"/>
    <cellStyle name="40% - Accent1 3 4 4" xfId="3896"/>
    <cellStyle name="40% - Accent1 3 4 4 2" xfId="5592"/>
    <cellStyle name="40% - Accent1 3 4 4 2 2" xfId="8984"/>
    <cellStyle name="40% - Accent1 3 4 4 2 2 2" xfId="17473"/>
    <cellStyle name="40% - Accent1 3 4 4 2 2 2 2" xfId="25244"/>
    <cellStyle name="40% - Accent1 3 4 4 2 2 3" xfId="17472"/>
    <cellStyle name="40% - Accent1 3 4 4 2 3" xfId="13277"/>
    <cellStyle name="40% - Accent1 3 4 4 2 3 2" xfId="17475"/>
    <cellStyle name="40% - Accent1 3 4 4 2 3 2 2" xfId="31095"/>
    <cellStyle name="40% - Accent1 3 4 4 2 3 3" xfId="17474"/>
    <cellStyle name="40% - Accent1 3 4 4 2 4" xfId="17476"/>
    <cellStyle name="40% - Accent1 3 4 4 2 4 2" xfId="34472"/>
    <cellStyle name="40% - Accent1 3 4 4 2 5" xfId="17471"/>
    <cellStyle name="40% - Accent1 3 4 4 3" xfId="7301"/>
    <cellStyle name="40% - Accent1 3 4 4 3 2" xfId="17478"/>
    <cellStyle name="40% - Accent1 3 4 4 3 2 2" xfId="16480"/>
    <cellStyle name="40% - Accent1 3 4 4 3 3" xfId="17477"/>
    <cellStyle name="40% - Accent1 3 4 4 4" xfId="11593"/>
    <cellStyle name="40% - Accent1 3 4 4 4 2" xfId="17480"/>
    <cellStyle name="40% - Accent1 3 4 4 4 2 2" xfId="28052"/>
    <cellStyle name="40% - Accent1 3 4 4 4 3" xfId="17479"/>
    <cellStyle name="40% - Accent1 3 4 4 5" xfId="17481"/>
    <cellStyle name="40% - Accent1 3 4 4 5 2" xfId="34473"/>
    <cellStyle name="40% - Accent1 3 4 4 6" xfId="17470"/>
    <cellStyle name="40% - Accent1 3 4 5" xfId="4459"/>
    <cellStyle name="40% - Accent1 3 4 5 2" xfId="5794"/>
    <cellStyle name="40% - Accent1 3 4 5 2 2" xfId="9174"/>
    <cellStyle name="40% - Accent1 3 4 5 2 2 2" xfId="17485"/>
    <cellStyle name="40% - Accent1 3 4 5 2 2 2 2" xfId="25506"/>
    <cellStyle name="40% - Accent1 3 4 5 2 2 3" xfId="17484"/>
    <cellStyle name="40% - Accent1 3 4 5 2 3" xfId="13464"/>
    <cellStyle name="40% - Accent1 3 4 5 2 3 2" xfId="17487"/>
    <cellStyle name="40% - Accent1 3 4 5 2 3 2 2" xfId="31674"/>
    <cellStyle name="40% - Accent1 3 4 5 2 3 3" xfId="17486"/>
    <cellStyle name="40% - Accent1 3 4 5 2 4" xfId="17488"/>
    <cellStyle name="40% - Accent1 3 4 5 2 4 2" xfId="34470"/>
    <cellStyle name="40% - Accent1 3 4 5 2 5" xfId="17483"/>
    <cellStyle name="40% - Accent1 3 4 5 3" xfId="7862"/>
    <cellStyle name="40% - Accent1 3 4 5 3 2" xfId="17490"/>
    <cellStyle name="40% - Accent1 3 4 5 3 2 2" xfId="23539"/>
    <cellStyle name="40% - Accent1 3 4 5 3 3" xfId="17489"/>
    <cellStyle name="40% - Accent1 3 4 5 4" xfId="12154"/>
    <cellStyle name="40% - Accent1 3 4 5 4 2" xfId="17492"/>
    <cellStyle name="40% - Accent1 3 4 5 4 2 2" xfId="28957"/>
    <cellStyle name="40% - Accent1 3 4 5 4 3" xfId="17491"/>
    <cellStyle name="40% - Accent1 3 4 5 5" xfId="17493"/>
    <cellStyle name="40% - Accent1 3 4 5 5 2" xfId="34471"/>
    <cellStyle name="40% - Accent1 3 4 5 6" xfId="17482"/>
    <cellStyle name="40% - Accent1 3 4 6" xfId="5989"/>
    <cellStyle name="40% - Accent1 3 4 6 2" xfId="9362"/>
    <cellStyle name="40% - Accent1 3 4 6 2 2" xfId="17496"/>
    <cellStyle name="40% - Accent1 3 4 6 2 2 2" xfId="25768"/>
    <cellStyle name="40% - Accent1 3 4 6 2 3" xfId="17495"/>
    <cellStyle name="40% - Accent1 3 4 6 3" xfId="13651"/>
    <cellStyle name="40% - Accent1 3 4 6 3 2" xfId="17498"/>
    <cellStyle name="40% - Accent1 3 4 6 3 2 2" xfId="32414"/>
    <cellStyle name="40% - Accent1 3 4 6 3 3" xfId="17497"/>
    <cellStyle name="40% - Accent1 3 4 6 4" xfId="17499"/>
    <cellStyle name="40% - Accent1 3 4 6 4 2" xfId="34469"/>
    <cellStyle name="40% - Accent1 3 4 6 5" xfId="17494"/>
    <cellStyle name="40% - Accent1 3 4 7" xfId="6187"/>
    <cellStyle name="40% - Accent1 3 4 7 2" xfId="9551"/>
    <cellStyle name="40% - Accent1 3 4 7 2 2" xfId="17502"/>
    <cellStyle name="40% - Accent1 3 4 7 2 2 2" xfId="26028"/>
    <cellStyle name="40% - Accent1 3 4 7 2 3" xfId="17501"/>
    <cellStyle name="40% - Accent1 3 4 7 3" xfId="13839"/>
    <cellStyle name="40% - Accent1 3 4 7 3 2" xfId="17504"/>
    <cellStyle name="40% - Accent1 3 4 7 3 2 2" xfId="33141"/>
    <cellStyle name="40% - Accent1 3 4 7 3 3" xfId="17503"/>
    <cellStyle name="40% - Accent1 3 4 7 4" xfId="17505"/>
    <cellStyle name="40% - Accent1 3 4 7 4 2" xfId="34468"/>
    <cellStyle name="40% - Accent1 3 4 7 5" xfId="17500"/>
    <cellStyle name="40% - Accent1 3 4 8" xfId="5021"/>
    <cellStyle name="40% - Accent1 3 4 8 2" xfId="8423"/>
    <cellStyle name="40% - Accent1 3 4 8 2 2" xfId="17508"/>
    <cellStyle name="40% - Accent1 3 4 8 2 2 2" xfId="24404"/>
    <cellStyle name="40% - Accent1 3 4 8 2 3" xfId="17507"/>
    <cellStyle name="40% - Accent1 3 4 8 3" xfId="12715"/>
    <cellStyle name="40% - Accent1 3 4 8 3 2" xfId="17510"/>
    <cellStyle name="40% - Accent1 3 4 8 3 2 2" xfId="29736"/>
    <cellStyle name="40% - Accent1 3 4 8 3 3" xfId="17509"/>
    <cellStyle name="40% - Accent1 3 4 8 4" xfId="17511"/>
    <cellStyle name="40% - Accent1 3 4 8 4 2" xfId="34467"/>
    <cellStyle name="40% - Accent1 3 4 8 5" xfId="17506"/>
    <cellStyle name="40% - Accent1 3 4 9" xfId="6391"/>
    <cellStyle name="40% - Accent1 3 4 9 2" xfId="17513"/>
    <cellStyle name="40% - Accent1 3 4 9 2 2" xfId="14597"/>
    <cellStyle name="40% - Accent1 3 4 9 3" xfId="17512"/>
    <cellStyle name="40% - Accent1 3 5" xfId="3611"/>
    <cellStyle name="40% - Accent1 3 5 2" xfId="3990"/>
    <cellStyle name="40% - Accent1 3 5 2 2" xfId="7395"/>
    <cellStyle name="40% - Accent1 3 5 2 2 2" xfId="17517"/>
    <cellStyle name="40% - Accent1 3 5 2 2 2 2" xfId="16609"/>
    <cellStyle name="40% - Accent1 3 5 2 2 3" xfId="17516"/>
    <cellStyle name="40% - Accent1 3 5 2 3" xfId="11687"/>
    <cellStyle name="40% - Accent1 3 5 2 3 2" xfId="17519"/>
    <cellStyle name="40% - Accent1 3 5 2 3 2 2" xfId="28181"/>
    <cellStyle name="40% - Accent1 3 5 2 3 3" xfId="17518"/>
    <cellStyle name="40% - Accent1 3 5 2 4" xfId="17520"/>
    <cellStyle name="40% - Accent1 3 5 2 4 2" xfId="34465"/>
    <cellStyle name="40% - Accent1 3 5 2 5" xfId="17515"/>
    <cellStyle name="40% - Accent1 3 5 3" xfId="4553"/>
    <cellStyle name="40% - Accent1 3 5 3 2" xfId="7956"/>
    <cellStyle name="40% - Accent1 3 5 3 2 2" xfId="17523"/>
    <cellStyle name="40% - Accent1 3 5 3 2 2 2" xfId="23669"/>
    <cellStyle name="40% - Accent1 3 5 3 2 3" xfId="17522"/>
    <cellStyle name="40% - Accent1 3 5 3 3" xfId="12248"/>
    <cellStyle name="40% - Accent1 3 5 3 3 2" xfId="17525"/>
    <cellStyle name="40% - Accent1 3 5 3 3 2 2" xfId="29086"/>
    <cellStyle name="40% - Accent1 3 5 3 3 3" xfId="17524"/>
    <cellStyle name="40% - Accent1 3 5 3 4" xfId="17526"/>
    <cellStyle name="40% - Accent1 3 5 3 4 2" xfId="34464"/>
    <cellStyle name="40% - Accent1 3 5 3 5" xfId="17521"/>
    <cellStyle name="40% - Accent1 3 5 4" xfId="5115"/>
    <cellStyle name="40% - Accent1 3 5 4 2" xfId="8517"/>
    <cellStyle name="40% - Accent1 3 5 4 2 2" xfId="17529"/>
    <cellStyle name="40% - Accent1 3 5 4 2 2 2" xfId="24537"/>
    <cellStyle name="40% - Accent1 3 5 4 2 3" xfId="17528"/>
    <cellStyle name="40% - Accent1 3 5 4 3" xfId="12809"/>
    <cellStyle name="40% - Accent1 3 5 4 3 2" xfId="17531"/>
    <cellStyle name="40% - Accent1 3 5 4 3 2 2" xfId="29865"/>
    <cellStyle name="40% - Accent1 3 5 4 3 3" xfId="17530"/>
    <cellStyle name="40% - Accent1 3 5 4 4" xfId="17532"/>
    <cellStyle name="40% - Accent1 3 5 4 4 2" xfId="34463"/>
    <cellStyle name="40% - Accent1 3 5 4 5" xfId="17527"/>
    <cellStyle name="40% - Accent1 3 5 5" xfId="7020"/>
    <cellStyle name="40% - Accent1 3 5 5 2" xfId="17534"/>
    <cellStyle name="40% - Accent1 3 5 5 2 2" xfId="16087"/>
    <cellStyle name="40% - Accent1 3 5 5 3" xfId="17533"/>
    <cellStyle name="40% - Accent1 3 5 6" xfId="11313"/>
    <cellStyle name="40% - Accent1 3 5 6 2" xfId="17536"/>
    <cellStyle name="40% - Accent1 3 5 6 2 2" xfId="27664"/>
    <cellStyle name="40% - Accent1 3 5 6 3" xfId="17535"/>
    <cellStyle name="40% - Accent1 3 5 7" xfId="17537"/>
    <cellStyle name="40% - Accent1 3 5 7 2" xfId="34466"/>
    <cellStyle name="40% - Accent1 3 5 8" xfId="17514"/>
    <cellStyle name="40% - Accent1 3 6" xfId="4179"/>
    <cellStyle name="40% - Accent1 3 6 2" xfId="4740"/>
    <cellStyle name="40% - Accent1 3 6 2 2" xfId="8143"/>
    <cellStyle name="40% - Accent1 3 6 2 2 2" xfId="17541"/>
    <cellStyle name="40% - Accent1 3 6 2 2 2 2" xfId="24012"/>
    <cellStyle name="40% - Accent1 3 6 2 2 3" xfId="17540"/>
    <cellStyle name="40% - Accent1 3 6 2 3" xfId="12435"/>
    <cellStyle name="40% - Accent1 3 6 2 3 2" xfId="17543"/>
    <cellStyle name="40% - Accent1 3 6 2 3 2 2" xfId="29348"/>
    <cellStyle name="40% - Accent1 3 6 2 3 3" xfId="17542"/>
    <cellStyle name="40% - Accent1 3 6 2 4" xfId="17544"/>
    <cellStyle name="40% - Accent1 3 6 2 4 2" xfId="34461"/>
    <cellStyle name="40% - Accent1 3 6 2 5" xfId="17539"/>
    <cellStyle name="40% - Accent1 3 6 3" xfId="5302"/>
    <cellStyle name="40% - Accent1 3 6 3 2" xfId="8704"/>
    <cellStyle name="40% - Accent1 3 6 3 2 2" xfId="17547"/>
    <cellStyle name="40% - Accent1 3 6 3 2 2 2" xfId="24796"/>
    <cellStyle name="40% - Accent1 3 6 3 2 3" xfId="17546"/>
    <cellStyle name="40% - Accent1 3 6 3 3" xfId="12996"/>
    <cellStyle name="40% - Accent1 3 6 3 3 2" xfId="17549"/>
    <cellStyle name="40% - Accent1 3 6 3 3 2 2" xfId="30288"/>
    <cellStyle name="40% - Accent1 3 6 3 3 3" xfId="17548"/>
    <cellStyle name="40% - Accent1 3 6 3 4" xfId="17550"/>
    <cellStyle name="40% - Accent1 3 6 3 4 2" xfId="34460"/>
    <cellStyle name="40% - Accent1 3 6 3 5" xfId="17545"/>
    <cellStyle name="40% - Accent1 3 6 4" xfId="7582"/>
    <cellStyle name="40% - Accent1 3 6 4 2" xfId="17552"/>
    <cellStyle name="40% - Accent1 3 6 4 2 2" xfId="23259"/>
    <cellStyle name="40% - Accent1 3 6 4 3" xfId="17551"/>
    <cellStyle name="40% - Accent1 3 6 5" xfId="11874"/>
    <cellStyle name="40% - Accent1 3 6 5 2" xfId="17554"/>
    <cellStyle name="40% - Accent1 3 6 5 2 2" xfId="28535"/>
    <cellStyle name="40% - Accent1 3 6 5 3" xfId="17553"/>
    <cellStyle name="40% - Accent1 3 6 6" xfId="17555"/>
    <cellStyle name="40% - Accent1 3 6 6 2" xfId="34462"/>
    <cellStyle name="40% - Accent1 3 6 7" xfId="17538"/>
    <cellStyle name="40% - Accent1 3 7" xfId="3803"/>
    <cellStyle name="40% - Accent1 3 7 2" xfId="5499"/>
    <cellStyle name="40% - Accent1 3 7 2 2" xfId="8891"/>
    <cellStyle name="40% - Accent1 3 7 2 2 2" xfId="17559"/>
    <cellStyle name="40% - Accent1 3 7 2 2 2 2" xfId="25113"/>
    <cellStyle name="40% - Accent1 3 7 2 2 3" xfId="17558"/>
    <cellStyle name="40% - Accent1 3 7 2 3" xfId="13184"/>
    <cellStyle name="40% - Accent1 3 7 2 3 2" xfId="17561"/>
    <cellStyle name="40% - Accent1 3 7 2 3 2 2" xfId="30918"/>
    <cellStyle name="40% - Accent1 3 7 2 3 3" xfId="17560"/>
    <cellStyle name="40% - Accent1 3 7 2 4" xfId="17562"/>
    <cellStyle name="40% - Accent1 3 7 2 4 2" xfId="34458"/>
    <cellStyle name="40% - Accent1 3 7 2 5" xfId="17557"/>
    <cellStyle name="40% - Accent1 3 7 3" xfId="7208"/>
    <cellStyle name="40% - Accent1 3 7 3 2" xfId="17564"/>
    <cellStyle name="40% - Accent1 3 7 3 2 2" xfId="16349"/>
    <cellStyle name="40% - Accent1 3 7 3 3" xfId="17563"/>
    <cellStyle name="40% - Accent1 3 7 4" xfId="11500"/>
    <cellStyle name="40% - Accent1 3 7 4 2" xfId="17566"/>
    <cellStyle name="40% - Accent1 3 7 4 2 2" xfId="27921"/>
    <cellStyle name="40% - Accent1 3 7 4 3" xfId="17565"/>
    <cellStyle name="40% - Accent1 3 7 5" xfId="17567"/>
    <cellStyle name="40% - Accent1 3 7 5 2" xfId="34459"/>
    <cellStyle name="40% - Accent1 3 7 6" xfId="17556"/>
    <cellStyle name="40% - Accent1 3 8" xfId="4366"/>
    <cellStyle name="40% - Accent1 3 8 2" xfId="5701"/>
    <cellStyle name="40% - Accent1 3 8 2 2" xfId="9081"/>
    <cellStyle name="40% - Accent1 3 8 2 2 2" xfId="17571"/>
    <cellStyle name="40% - Accent1 3 8 2 2 2 2" xfId="25376"/>
    <cellStyle name="40% - Accent1 3 8 2 2 3" xfId="17570"/>
    <cellStyle name="40% - Accent1 3 8 2 3" xfId="13371"/>
    <cellStyle name="40% - Accent1 3 8 2 3 2" xfId="17573"/>
    <cellStyle name="40% - Accent1 3 8 2 3 2 2" xfId="31308"/>
    <cellStyle name="40% - Accent1 3 8 2 3 3" xfId="17572"/>
    <cellStyle name="40% - Accent1 3 8 2 4" xfId="17574"/>
    <cellStyle name="40% - Accent1 3 8 2 4 2" xfId="34456"/>
    <cellStyle name="40% - Accent1 3 8 2 5" xfId="17569"/>
    <cellStyle name="40% - Accent1 3 8 3" xfId="7769"/>
    <cellStyle name="40% - Accent1 3 8 3 2" xfId="17576"/>
    <cellStyle name="40% - Accent1 3 8 3 2 2" xfId="23434"/>
    <cellStyle name="40% - Accent1 3 8 3 3" xfId="17575"/>
    <cellStyle name="40% - Accent1 3 8 4" xfId="12061"/>
    <cellStyle name="40% - Accent1 3 8 4 2" xfId="17578"/>
    <cellStyle name="40% - Accent1 3 8 4 2 2" xfId="28825"/>
    <cellStyle name="40% - Accent1 3 8 4 3" xfId="17577"/>
    <cellStyle name="40% - Accent1 3 8 5" xfId="17579"/>
    <cellStyle name="40% - Accent1 3 8 5 2" xfId="34457"/>
    <cellStyle name="40% - Accent1 3 8 6" xfId="17568"/>
    <cellStyle name="40% - Accent1 3 9" xfId="5896"/>
    <cellStyle name="40% - Accent1 3 9 2" xfId="9269"/>
    <cellStyle name="40% - Accent1 3 9 2 2" xfId="17582"/>
    <cellStyle name="40% - Accent1 3 9 2 2 2" xfId="25637"/>
    <cellStyle name="40% - Accent1 3 9 2 3" xfId="17581"/>
    <cellStyle name="40% - Accent1 3 9 3" xfId="13558"/>
    <cellStyle name="40% - Accent1 3 9 3 2" xfId="17584"/>
    <cellStyle name="40% - Accent1 3 9 3 2 2" xfId="32044"/>
    <cellStyle name="40% - Accent1 3 9 3 3" xfId="17583"/>
    <cellStyle name="40% - Accent1 3 9 4" xfId="17585"/>
    <cellStyle name="40% - Accent1 3 9 4 2" xfId="34455"/>
    <cellStyle name="40% - Accent1 3 9 5" xfId="17580"/>
    <cellStyle name="40% - Accent1 4" xfId="684"/>
    <cellStyle name="40% - Accent1 4 2" xfId="17587"/>
    <cellStyle name="40% - Accent1 4 2 2" xfId="14553"/>
    <cellStyle name="40% - Accent1 4 3" xfId="17586"/>
    <cellStyle name="40% - Accent1 5" xfId="6579"/>
    <cellStyle name="40% - Accent1 5 2" xfId="17589"/>
    <cellStyle name="40% - Accent1 5 2 2" xfId="15743"/>
    <cellStyle name="40% - Accent1 5 3" xfId="17588"/>
    <cellStyle name="40% - Accent1 6" xfId="11084"/>
    <cellStyle name="40% - Accent1 6 2" xfId="17591"/>
    <cellStyle name="40% - Accent1 6 2 2" xfId="27372"/>
    <cellStyle name="40% - Accent1 6 3" xfId="17590"/>
    <cellStyle name="40% - Accent1 7" xfId="17592"/>
    <cellStyle name="40% - Accent1 7 2" xfId="14045"/>
    <cellStyle name="40% - Accent1 8" xfId="17593"/>
    <cellStyle name="40% - Accent1 8 2" xfId="34533"/>
    <cellStyle name="40% - Accent1 9" xfId="17594"/>
    <cellStyle name="40% - Accent2" xfId="80" builtinId="35" customBuiltin="1"/>
    <cellStyle name="40% - Accent2 2" xfId="296"/>
    <cellStyle name="40% - Accent2 2 2" xfId="17596"/>
    <cellStyle name="40% - Accent2 2 2 2" xfId="14114"/>
    <cellStyle name="40% - Accent2 2 3" xfId="17597"/>
    <cellStyle name="40% - Accent2 2 4" xfId="17595"/>
    <cellStyle name="40% - Accent2 3" xfId="297"/>
    <cellStyle name="40% - Accent2 3 10" xfId="6096"/>
    <cellStyle name="40% - Accent2 3 10 2" xfId="9460"/>
    <cellStyle name="40% - Accent2 3 10 2 2" xfId="17601"/>
    <cellStyle name="40% - Accent2 3 10 2 2 2" xfId="25898"/>
    <cellStyle name="40% - Accent2 3 10 2 3" xfId="17600"/>
    <cellStyle name="40% - Accent2 3 10 3" xfId="13748"/>
    <cellStyle name="40% - Accent2 3 10 3 2" xfId="17603"/>
    <cellStyle name="40% - Accent2 3 10 3 2 2" xfId="32789"/>
    <cellStyle name="40% - Accent2 3 10 3 3" xfId="17602"/>
    <cellStyle name="40% - Accent2 3 10 4" xfId="17604"/>
    <cellStyle name="40% - Accent2 3 10 4 2" xfId="34452"/>
    <cellStyle name="40% - Accent2 3 10 5" xfId="17599"/>
    <cellStyle name="40% - Accent2 3 11" xfId="4930"/>
    <cellStyle name="40% - Accent2 3 11 2" xfId="8332"/>
    <cellStyle name="40% - Accent2 3 11 2 2" xfId="17607"/>
    <cellStyle name="40% - Accent2 3 11 2 2 2" xfId="24277"/>
    <cellStyle name="40% - Accent2 3 11 2 3" xfId="17606"/>
    <cellStyle name="40% - Accent2 3 11 3" xfId="12624"/>
    <cellStyle name="40% - Accent2 3 11 3 2" xfId="17609"/>
    <cellStyle name="40% - Accent2 3 11 3 2 2" xfId="29608"/>
    <cellStyle name="40% - Accent2 3 11 3 3" xfId="17608"/>
    <cellStyle name="40% - Accent2 3 11 4" xfId="17610"/>
    <cellStyle name="40% - Accent2 3 11 4 2" xfId="34451"/>
    <cellStyle name="40% - Accent2 3 11 5" xfId="17605"/>
    <cellStyle name="40% - Accent2 3 12" xfId="6528"/>
    <cellStyle name="40% - Accent2 3 12 2" xfId="17612"/>
    <cellStyle name="40% - Accent2 3 12 2 2" xfId="15692"/>
    <cellStyle name="40% - Accent2 3 12 3" xfId="17611"/>
    <cellStyle name="40% - Accent2 3 13" xfId="11040"/>
    <cellStyle name="40% - Accent2 3 13 2" xfId="17614"/>
    <cellStyle name="40% - Accent2 3 13 2 2" xfId="27333"/>
    <cellStyle name="40% - Accent2 3 13 3" xfId="17613"/>
    <cellStyle name="40% - Accent2 3 14" xfId="17615"/>
    <cellStyle name="40% - Accent2 3 14 2" xfId="34453"/>
    <cellStyle name="40% - Accent2 3 15" xfId="17598"/>
    <cellStyle name="40% - Accent2 3 2" xfId="735"/>
    <cellStyle name="40% - Accent2 3 2 10" xfId="6320"/>
    <cellStyle name="40% - Accent2 3 2 10 2" xfId="17618"/>
    <cellStyle name="40% - Accent2 3 2 10 2 2" xfId="14568"/>
    <cellStyle name="40% - Accent2 3 2 10 3" xfId="17617"/>
    <cellStyle name="40% - Accent2 3 2 11" xfId="6606"/>
    <cellStyle name="40% - Accent2 3 2 11 2" xfId="17620"/>
    <cellStyle name="40% - Accent2 3 2 11 2 2" xfId="15775"/>
    <cellStyle name="40% - Accent2 3 2 11 3" xfId="17619"/>
    <cellStyle name="40% - Accent2 3 2 12" xfId="11106"/>
    <cellStyle name="40% - Accent2 3 2 12 2" xfId="17622"/>
    <cellStyle name="40% - Accent2 3 2 12 2 2" xfId="27399"/>
    <cellStyle name="40% - Accent2 3 2 12 3" xfId="17621"/>
    <cellStyle name="40% - Accent2 3 2 13" xfId="17623"/>
    <cellStyle name="40% - Accent2 3 2 13 2" xfId="34450"/>
    <cellStyle name="40% - Accent2 3 2 14" xfId="17616"/>
    <cellStyle name="40% - Accent2 3 2 2" xfId="869"/>
    <cellStyle name="40% - Accent2 3 2 2 10" xfId="6718"/>
    <cellStyle name="40% - Accent2 3 2 2 10 2" xfId="17626"/>
    <cellStyle name="40% - Accent2 3 2 2 10 2 2" xfId="15926"/>
    <cellStyle name="40% - Accent2 3 2 2 10 3" xfId="17625"/>
    <cellStyle name="40% - Accent2 3 2 2 11" xfId="11217"/>
    <cellStyle name="40% - Accent2 3 2 2 11 2" xfId="17628"/>
    <cellStyle name="40% - Accent2 3 2 2 11 2 2" xfId="27553"/>
    <cellStyle name="40% - Accent2 3 2 2 11 3" xfId="17627"/>
    <cellStyle name="40% - Accent2 3 2 2 12" xfId="17629"/>
    <cellStyle name="40% - Accent2 3 2 2 12 2" xfId="34449"/>
    <cellStyle name="40% - Accent2 3 2 2 13" xfId="17624"/>
    <cellStyle name="40% - Accent2 3 2 2 2" xfId="3745"/>
    <cellStyle name="40% - Accent2 3 2 2 2 2" xfId="4123"/>
    <cellStyle name="40% - Accent2 3 2 2 2 2 2" xfId="7528"/>
    <cellStyle name="40% - Accent2 3 2 2 2 2 2 2" xfId="17633"/>
    <cellStyle name="40% - Accent2 3 2 2 2 2 2 2 2" xfId="16797"/>
    <cellStyle name="40% - Accent2 3 2 2 2 2 2 3" xfId="17632"/>
    <cellStyle name="40% - Accent2 3 2 2 2 2 3" xfId="11820"/>
    <cellStyle name="40% - Accent2 3 2 2 2 2 3 2" xfId="17635"/>
    <cellStyle name="40% - Accent2 3 2 2 2 2 3 2 2" xfId="28400"/>
    <cellStyle name="40% - Accent2 3 2 2 2 2 3 3" xfId="17634"/>
    <cellStyle name="40% - Accent2 3 2 2 2 2 4" xfId="17636"/>
    <cellStyle name="40% - Accent2 3 2 2 2 2 4 2" xfId="34447"/>
    <cellStyle name="40% - Accent2 3 2 2 2 2 5" xfId="17631"/>
    <cellStyle name="40% - Accent2 3 2 2 2 3" xfId="4686"/>
    <cellStyle name="40% - Accent2 3 2 2 2 3 2" xfId="8089"/>
    <cellStyle name="40% - Accent2 3 2 2 2 3 2 2" xfId="17639"/>
    <cellStyle name="40% - Accent2 3 2 2 2 3 2 2 2" xfId="23909"/>
    <cellStyle name="40% - Accent2 3 2 2 2 3 2 3" xfId="17638"/>
    <cellStyle name="40% - Accent2 3 2 2 2 3 3" xfId="12381"/>
    <cellStyle name="40% - Accent2 3 2 2 2 3 3 2" xfId="17641"/>
    <cellStyle name="40% - Accent2 3 2 2 2 3 3 2 2" xfId="29272"/>
    <cellStyle name="40% - Accent2 3 2 2 2 3 3 3" xfId="17640"/>
    <cellStyle name="40% - Accent2 3 2 2 2 3 4" xfId="17642"/>
    <cellStyle name="40% - Accent2 3 2 2 2 3 4 2" xfId="34446"/>
    <cellStyle name="40% - Accent2 3 2 2 2 3 5" xfId="17637"/>
    <cellStyle name="40% - Accent2 3 2 2 2 4" xfId="5248"/>
    <cellStyle name="40% - Accent2 3 2 2 2 4 2" xfId="8650"/>
    <cellStyle name="40% - Accent2 3 2 2 2 4 2 2" xfId="17645"/>
    <cellStyle name="40% - Accent2 3 2 2 2 4 2 2 2" xfId="24720"/>
    <cellStyle name="40% - Accent2 3 2 2 2 4 2 3" xfId="17644"/>
    <cellStyle name="40% - Accent2 3 2 2 2 4 3" xfId="12942"/>
    <cellStyle name="40% - Accent2 3 2 2 2 4 3 2" xfId="17647"/>
    <cellStyle name="40% - Accent2 3 2 2 2 4 3 2 2" xfId="30078"/>
    <cellStyle name="40% - Accent2 3 2 2 2 4 3 3" xfId="17646"/>
    <cellStyle name="40% - Accent2 3 2 2 2 4 4" xfId="17648"/>
    <cellStyle name="40% - Accent2 3 2 2 2 4 4 2" xfId="34445"/>
    <cellStyle name="40% - Accent2 3 2 2 2 4 5" xfId="17643"/>
    <cellStyle name="40% - Accent2 3 2 2 2 5" xfId="7154"/>
    <cellStyle name="40% - Accent2 3 2 2 2 5 2" xfId="17650"/>
    <cellStyle name="40% - Accent2 3 2 2 2 5 2 2" xfId="16271"/>
    <cellStyle name="40% - Accent2 3 2 2 2 5 3" xfId="17649"/>
    <cellStyle name="40% - Accent2 3 2 2 2 6" xfId="11446"/>
    <cellStyle name="40% - Accent2 3 2 2 2 6 2" xfId="17652"/>
    <cellStyle name="40% - Accent2 3 2 2 2 6 2 2" xfId="27846"/>
    <cellStyle name="40% - Accent2 3 2 2 2 6 3" xfId="17651"/>
    <cellStyle name="40% - Accent2 3 2 2 2 7" xfId="17653"/>
    <cellStyle name="40% - Accent2 3 2 2 2 7 2" xfId="34448"/>
    <cellStyle name="40% - Accent2 3 2 2 2 8" xfId="17630"/>
    <cellStyle name="40% - Accent2 3 2 2 3" xfId="4312"/>
    <cellStyle name="40% - Accent2 3 2 2 3 2" xfId="4873"/>
    <cellStyle name="40% - Accent2 3 2 2 3 2 2" xfId="8276"/>
    <cellStyle name="40% - Accent2 3 2 2 3 2 2 2" xfId="17657"/>
    <cellStyle name="40% - Accent2 3 2 2 3 2 2 2 2" xfId="24197"/>
    <cellStyle name="40% - Accent2 3 2 2 3 2 2 3" xfId="17656"/>
    <cellStyle name="40% - Accent2 3 2 2 3 2 3" xfId="12568"/>
    <cellStyle name="40% - Accent2 3 2 2 3 2 3 2" xfId="17659"/>
    <cellStyle name="40% - Accent2 3 2 2 3 2 3 2 2" xfId="29529"/>
    <cellStyle name="40% - Accent2 3 2 2 3 2 3 3" xfId="17658"/>
    <cellStyle name="40% - Accent2 3 2 2 3 2 4" xfId="17660"/>
    <cellStyle name="40% - Accent2 3 2 2 3 2 4 2" xfId="34443"/>
    <cellStyle name="40% - Accent2 3 2 2 3 2 5" xfId="17655"/>
    <cellStyle name="40% - Accent2 3 2 2 3 3" xfId="5435"/>
    <cellStyle name="40% - Accent2 3 2 2 3 3 2" xfId="8837"/>
    <cellStyle name="40% - Accent2 3 2 2 3 3 2 2" xfId="17663"/>
    <cellStyle name="40% - Accent2 3 2 2 3 3 2 2 2" xfId="25005"/>
    <cellStyle name="40% - Accent2 3 2 2 3 3 2 3" xfId="17662"/>
    <cellStyle name="40% - Accent2 3 2 2 3 3 3" xfId="13129"/>
    <cellStyle name="40% - Accent2 3 2 2 3 3 3 2" xfId="17665"/>
    <cellStyle name="40% - Accent2 3 2 2 3 3 3 2 2" xfId="30806"/>
    <cellStyle name="40% - Accent2 3 2 2 3 3 3 3" xfId="17664"/>
    <cellStyle name="40% - Accent2 3 2 2 3 3 4" xfId="17666"/>
    <cellStyle name="40% - Accent2 3 2 2 3 3 4 2" xfId="34442"/>
    <cellStyle name="40% - Accent2 3 2 2 3 3 5" xfId="17661"/>
    <cellStyle name="40% - Accent2 3 2 2 3 4" xfId="7715"/>
    <cellStyle name="40% - Accent2 3 2 2 3 4 2" xfId="17668"/>
    <cellStyle name="40% - Accent2 3 2 2 3 4 2 2" xfId="23386"/>
    <cellStyle name="40% - Accent2 3 2 2 3 4 3" xfId="17667"/>
    <cellStyle name="40% - Accent2 3 2 2 3 5" xfId="12007"/>
    <cellStyle name="40% - Accent2 3 2 2 3 5 2" xfId="17670"/>
    <cellStyle name="40% - Accent2 3 2 2 3 5 2 2" xfId="28751"/>
    <cellStyle name="40% - Accent2 3 2 2 3 5 3" xfId="17669"/>
    <cellStyle name="40% - Accent2 3 2 2 3 6" xfId="17671"/>
    <cellStyle name="40% - Accent2 3 2 2 3 6 2" xfId="34444"/>
    <cellStyle name="40% - Accent2 3 2 2 3 7" xfId="17654"/>
    <cellStyle name="40% - Accent2 3 2 2 4" xfId="3936"/>
    <cellStyle name="40% - Accent2 3 2 2 4 2" xfId="5634"/>
    <cellStyle name="40% - Accent2 3 2 2 4 2 2" xfId="9024"/>
    <cellStyle name="40% - Accent2 3 2 2 4 2 2 2" xfId="17675"/>
    <cellStyle name="40% - Accent2 3 2 2 4 2 2 2 2" xfId="25298"/>
    <cellStyle name="40% - Accent2 3 2 2 4 2 2 3" xfId="17674"/>
    <cellStyle name="40% - Accent2 3 2 2 4 2 3" xfId="13317"/>
    <cellStyle name="40% - Accent2 3 2 2 4 2 3 2" xfId="17677"/>
    <cellStyle name="40% - Accent2 3 2 2 4 2 3 2 2" xfId="31168"/>
    <cellStyle name="40% - Accent2 3 2 2 4 2 3 3" xfId="17676"/>
    <cellStyle name="40% - Accent2 3 2 2 4 2 4" xfId="17678"/>
    <cellStyle name="40% - Accent2 3 2 2 4 2 4 2" xfId="34440"/>
    <cellStyle name="40% - Accent2 3 2 2 4 2 5" xfId="17673"/>
    <cellStyle name="40% - Accent2 3 2 2 4 3" xfId="7341"/>
    <cellStyle name="40% - Accent2 3 2 2 4 3 2" xfId="17680"/>
    <cellStyle name="40% - Accent2 3 2 2 4 3 2 2" xfId="16533"/>
    <cellStyle name="40% - Accent2 3 2 2 4 3 3" xfId="17679"/>
    <cellStyle name="40% - Accent2 3 2 2 4 4" xfId="11633"/>
    <cellStyle name="40% - Accent2 3 2 2 4 4 2" xfId="17682"/>
    <cellStyle name="40% - Accent2 3 2 2 4 4 2 2" xfId="28106"/>
    <cellStyle name="40% - Accent2 3 2 2 4 4 3" xfId="17681"/>
    <cellStyle name="40% - Accent2 3 2 2 4 5" xfId="17683"/>
    <cellStyle name="40% - Accent2 3 2 2 4 5 2" xfId="34441"/>
    <cellStyle name="40% - Accent2 3 2 2 4 6" xfId="17672"/>
    <cellStyle name="40% - Accent2 3 2 2 5" xfId="4499"/>
    <cellStyle name="40% - Accent2 3 2 2 5 2" xfId="5834"/>
    <cellStyle name="40% - Accent2 3 2 2 5 2 2" xfId="9214"/>
    <cellStyle name="40% - Accent2 3 2 2 5 2 2 2" xfId="17687"/>
    <cellStyle name="40% - Accent2 3 2 2 5 2 2 2 2" xfId="25561"/>
    <cellStyle name="40% - Accent2 3 2 2 5 2 2 3" xfId="17686"/>
    <cellStyle name="40% - Accent2 3 2 2 5 2 3" xfId="13504"/>
    <cellStyle name="40% - Accent2 3 2 2 5 2 3 2" xfId="17689"/>
    <cellStyle name="40% - Accent2 3 2 2 5 2 3 2 2" xfId="31827"/>
    <cellStyle name="40% - Accent2 3 2 2 5 2 3 3" xfId="17688"/>
    <cellStyle name="40% - Accent2 3 2 2 5 2 4" xfId="17690"/>
    <cellStyle name="40% - Accent2 3 2 2 5 2 4 2" xfId="34438"/>
    <cellStyle name="40% - Accent2 3 2 2 5 2 5" xfId="17685"/>
    <cellStyle name="40% - Accent2 3 2 2 5 3" xfId="7902"/>
    <cellStyle name="40% - Accent2 3 2 2 5 3 2" xfId="17692"/>
    <cellStyle name="40% - Accent2 3 2 2 5 3 2 2" xfId="23575"/>
    <cellStyle name="40% - Accent2 3 2 2 5 3 3" xfId="17691"/>
    <cellStyle name="40% - Accent2 3 2 2 5 4" xfId="12194"/>
    <cellStyle name="40% - Accent2 3 2 2 5 4 2" xfId="17694"/>
    <cellStyle name="40% - Accent2 3 2 2 5 4 2 2" xfId="29009"/>
    <cellStyle name="40% - Accent2 3 2 2 5 4 3" xfId="17693"/>
    <cellStyle name="40% - Accent2 3 2 2 5 5" xfId="17695"/>
    <cellStyle name="40% - Accent2 3 2 2 5 5 2" xfId="34439"/>
    <cellStyle name="40% - Accent2 3 2 2 5 6" xfId="17684"/>
    <cellStyle name="40% - Accent2 3 2 2 6" xfId="6031"/>
    <cellStyle name="40% - Accent2 3 2 2 6 2" xfId="9403"/>
    <cellStyle name="40% - Accent2 3 2 2 6 2 2" xfId="17698"/>
    <cellStyle name="40% - Accent2 3 2 2 6 2 2 2" xfId="25821"/>
    <cellStyle name="40% - Accent2 3 2 2 6 2 3" xfId="17697"/>
    <cellStyle name="40% - Accent2 3 2 2 6 3" xfId="13691"/>
    <cellStyle name="40% - Accent2 3 2 2 6 3 2" xfId="17700"/>
    <cellStyle name="40% - Accent2 3 2 2 6 3 2 2" xfId="32571"/>
    <cellStyle name="40% - Accent2 3 2 2 6 3 3" xfId="17699"/>
    <cellStyle name="40% - Accent2 3 2 2 6 4" xfId="17701"/>
    <cellStyle name="40% - Accent2 3 2 2 6 4 2" xfId="34437"/>
    <cellStyle name="40% - Accent2 3 2 2 6 5" xfId="17696"/>
    <cellStyle name="40% - Accent2 3 2 2 7" xfId="6229"/>
    <cellStyle name="40% - Accent2 3 2 2 7 2" xfId="9591"/>
    <cellStyle name="40% - Accent2 3 2 2 7 2 2" xfId="17704"/>
    <cellStyle name="40% - Accent2 3 2 2 7 2 2 2" xfId="26083"/>
    <cellStyle name="40% - Accent2 3 2 2 7 2 3" xfId="17703"/>
    <cellStyle name="40% - Accent2 3 2 2 7 3" xfId="13879"/>
    <cellStyle name="40% - Accent2 3 2 2 7 3 2" xfId="17706"/>
    <cellStyle name="40% - Accent2 3 2 2 7 3 2 2" xfId="33216"/>
    <cellStyle name="40% - Accent2 3 2 2 7 3 3" xfId="17705"/>
    <cellStyle name="40% - Accent2 3 2 2 7 4" xfId="17707"/>
    <cellStyle name="40% - Accent2 3 2 2 7 4 2" xfId="34436"/>
    <cellStyle name="40% - Accent2 3 2 2 7 5" xfId="17702"/>
    <cellStyle name="40% - Accent2 3 2 2 8" xfId="5061"/>
    <cellStyle name="40% - Accent2 3 2 2 8 2" xfId="8463"/>
    <cellStyle name="40% - Accent2 3 2 2 8 2 2" xfId="17710"/>
    <cellStyle name="40% - Accent2 3 2 2 8 2 2 2" xfId="24460"/>
    <cellStyle name="40% - Accent2 3 2 2 8 2 3" xfId="17709"/>
    <cellStyle name="40% - Accent2 3 2 2 8 3" xfId="12755"/>
    <cellStyle name="40% - Accent2 3 2 2 8 3 2" xfId="17712"/>
    <cellStyle name="40% - Accent2 3 2 2 8 3 2 2" xfId="29789"/>
    <cellStyle name="40% - Accent2 3 2 2 8 3 3" xfId="17711"/>
    <cellStyle name="40% - Accent2 3 2 2 8 4" xfId="17713"/>
    <cellStyle name="40% - Accent2 3 2 2 8 4 2" xfId="34435"/>
    <cellStyle name="40% - Accent2 3 2 2 8 5" xfId="17708"/>
    <cellStyle name="40% - Accent2 3 2 2 9" xfId="6431"/>
    <cellStyle name="40% - Accent2 3 2 2 9 2" xfId="17715"/>
    <cellStyle name="40% - Accent2 3 2 2 9 2 2" xfId="14611"/>
    <cellStyle name="40% - Accent2 3 2 2 9 3" xfId="17714"/>
    <cellStyle name="40% - Accent2 3 2 3" xfId="3633"/>
    <cellStyle name="40% - Accent2 3 2 3 2" xfId="4012"/>
    <cellStyle name="40% - Accent2 3 2 3 2 2" xfId="7417"/>
    <cellStyle name="40% - Accent2 3 2 3 2 2 2" xfId="17719"/>
    <cellStyle name="40% - Accent2 3 2 3 2 2 2 2" xfId="16639"/>
    <cellStyle name="40% - Accent2 3 2 3 2 2 3" xfId="17718"/>
    <cellStyle name="40% - Accent2 3 2 3 2 3" xfId="11709"/>
    <cellStyle name="40% - Accent2 3 2 3 2 3 2" xfId="17721"/>
    <cellStyle name="40% - Accent2 3 2 3 2 3 2 2" xfId="28213"/>
    <cellStyle name="40% - Accent2 3 2 3 2 3 3" xfId="17720"/>
    <cellStyle name="40% - Accent2 3 2 3 2 4" xfId="17722"/>
    <cellStyle name="40% - Accent2 3 2 3 2 4 2" xfId="34433"/>
    <cellStyle name="40% - Accent2 3 2 3 2 5" xfId="17717"/>
    <cellStyle name="40% - Accent2 3 2 3 3" xfId="4575"/>
    <cellStyle name="40% - Accent2 3 2 3 3 2" xfId="7978"/>
    <cellStyle name="40% - Accent2 3 2 3 3 2 2" xfId="17725"/>
    <cellStyle name="40% - Accent2 3 2 3 3 2 2 2" xfId="23712"/>
    <cellStyle name="40% - Accent2 3 2 3 3 2 3" xfId="17724"/>
    <cellStyle name="40% - Accent2 3 2 3 3 3" xfId="12270"/>
    <cellStyle name="40% - Accent2 3 2 3 3 3 2" xfId="17727"/>
    <cellStyle name="40% - Accent2 3 2 3 3 3 2 2" xfId="29117"/>
    <cellStyle name="40% - Accent2 3 2 3 3 3 3" xfId="17726"/>
    <cellStyle name="40% - Accent2 3 2 3 3 4" xfId="17728"/>
    <cellStyle name="40% - Accent2 3 2 3 3 4 2" xfId="34430"/>
    <cellStyle name="40% - Accent2 3 2 3 3 5" xfId="17723"/>
    <cellStyle name="40% - Accent2 3 2 3 4" xfId="5137"/>
    <cellStyle name="40% - Accent2 3 2 3 4 2" xfId="8539"/>
    <cellStyle name="40% - Accent2 3 2 3 4 2 2" xfId="17731"/>
    <cellStyle name="40% - Accent2 3 2 3 4 2 2 2" xfId="24568"/>
    <cellStyle name="40% - Accent2 3 2 3 4 2 3" xfId="17730"/>
    <cellStyle name="40% - Accent2 3 2 3 4 3" xfId="12831"/>
    <cellStyle name="40% - Accent2 3 2 3 4 3 2" xfId="17733"/>
    <cellStyle name="40% - Accent2 3 2 3 4 3 2 2" xfId="29896"/>
    <cellStyle name="40% - Accent2 3 2 3 4 3 3" xfId="17732"/>
    <cellStyle name="40% - Accent2 3 2 3 4 4" xfId="17734"/>
    <cellStyle name="40% - Accent2 3 2 3 4 4 2" xfId="34429"/>
    <cellStyle name="40% - Accent2 3 2 3 4 5" xfId="17729"/>
    <cellStyle name="40% - Accent2 3 2 3 5" xfId="7042"/>
    <cellStyle name="40% - Accent2 3 2 3 5 2" xfId="17736"/>
    <cellStyle name="40% - Accent2 3 2 3 5 2 2" xfId="16117"/>
    <cellStyle name="40% - Accent2 3 2 3 5 3" xfId="17735"/>
    <cellStyle name="40% - Accent2 3 2 3 6" xfId="11335"/>
    <cellStyle name="40% - Accent2 3 2 3 6 2" xfId="17738"/>
    <cellStyle name="40% - Accent2 3 2 3 6 2 2" xfId="27694"/>
    <cellStyle name="40% - Accent2 3 2 3 6 3" xfId="17737"/>
    <cellStyle name="40% - Accent2 3 2 3 7" xfId="17739"/>
    <cellStyle name="40% - Accent2 3 2 3 7 2" xfId="34434"/>
    <cellStyle name="40% - Accent2 3 2 3 8" xfId="17716"/>
    <cellStyle name="40% - Accent2 3 2 4" xfId="4201"/>
    <cellStyle name="40% - Accent2 3 2 4 2" xfId="4762"/>
    <cellStyle name="40% - Accent2 3 2 4 2 2" xfId="8165"/>
    <cellStyle name="40% - Accent2 3 2 4 2 2 2" xfId="17743"/>
    <cellStyle name="40% - Accent2 3 2 4 2 2 2 2" xfId="24043"/>
    <cellStyle name="40% - Accent2 3 2 4 2 2 3" xfId="17742"/>
    <cellStyle name="40% - Accent2 3 2 4 2 3" xfId="12457"/>
    <cellStyle name="40% - Accent2 3 2 4 2 3 2" xfId="17745"/>
    <cellStyle name="40% - Accent2 3 2 4 2 3 2 2" xfId="29378"/>
    <cellStyle name="40% - Accent2 3 2 4 2 3 3" xfId="17744"/>
    <cellStyle name="40% - Accent2 3 2 4 2 4" xfId="17746"/>
    <cellStyle name="40% - Accent2 3 2 4 2 4 2" xfId="34427"/>
    <cellStyle name="40% - Accent2 3 2 4 2 5" xfId="17741"/>
    <cellStyle name="40% - Accent2 3 2 4 3" xfId="5324"/>
    <cellStyle name="40% - Accent2 3 2 4 3 2" xfId="8726"/>
    <cellStyle name="40% - Accent2 3 2 4 3 2 2" xfId="17749"/>
    <cellStyle name="40% - Accent2 3 2 4 3 2 2 2" xfId="24829"/>
    <cellStyle name="40% - Accent2 3 2 4 3 2 3" xfId="17748"/>
    <cellStyle name="40% - Accent2 3 2 4 3 3" xfId="13018"/>
    <cellStyle name="40% - Accent2 3 2 4 3 3 2" xfId="17751"/>
    <cellStyle name="40% - Accent2 3 2 4 3 3 2 2" xfId="30376"/>
    <cellStyle name="40% - Accent2 3 2 4 3 3 3" xfId="17750"/>
    <cellStyle name="40% - Accent2 3 2 4 3 4" xfId="17752"/>
    <cellStyle name="40% - Accent2 3 2 4 3 4 2" xfId="34426"/>
    <cellStyle name="40% - Accent2 3 2 4 3 5" xfId="17747"/>
    <cellStyle name="40% - Accent2 3 2 4 4" xfId="7604"/>
    <cellStyle name="40% - Accent2 3 2 4 4 2" xfId="17754"/>
    <cellStyle name="40% - Accent2 3 2 4 4 2 2" xfId="23280"/>
    <cellStyle name="40% - Accent2 3 2 4 4 3" xfId="17753"/>
    <cellStyle name="40% - Accent2 3 2 4 5" xfId="11896"/>
    <cellStyle name="40% - Accent2 3 2 4 5 2" xfId="17756"/>
    <cellStyle name="40% - Accent2 3 2 4 5 2 2" xfId="28587"/>
    <cellStyle name="40% - Accent2 3 2 4 5 3" xfId="17755"/>
    <cellStyle name="40% - Accent2 3 2 4 6" xfId="17757"/>
    <cellStyle name="40% - Accent2 3 2 4 6 2" xfId="34428"/>
    <cellStyle name="40% - Accent2 3 2 4 7" xfId="17740"/>
    <cellStyle name="40% - Accent2 3 2 5" xfId="3825"/>
    <cellStyle name="40% - Accent2 3 2 5 2" xfId="5521"/>
    <cellStyle name="40% - Accent2 3 2 5 2 2" xfId="8913"/>
    <cellStyle name="40% - Accent2 3 2 5 2 2 2" xfId="17761"/>
    <cellStyle name="40% - Accent2 3 2 5 2 2 2 2" xfId="25144"/>
    <cellStyle name="40% - Accent2 3 2 5 2 2 3" xfId="17760"/>
    <cellStyle name="40% - Accent2 3 2 5 2 3" xfId="13206"/>
    <cellStyle name="40% - Accent2 3 2 5 2 3 2" xfId="17763"/>
    <cellStyle name="40% - Accent2 3 2 5 2 3 2 2" xfId="30958"/>
    <cellStyle name="40% - Accent2 3 2 5 2 3 3" xfId="17762"/>
    <cellStyle name="40% - Accent2 3 2 5 2 4" xfId="17764"/>
    <cellStyle name="40% - Accent2 3 2 5 2 4 2" xfId="34424"/>
    <cellStyle name="40% - Accent2 3 2 5 2 5" xfId="17759"/>
    <cellStyle name="40% - Accent2 3 2 5 3" xfId="7230"/>
    <cellStyle name="40% - Accent2 3 2 5 3 2" xfId="17766"/>
    <cellStyle name="40% - Accent2 3 2 5 3 2 2" xfId="16382"/>
    <cellStyle name="40% - Accent2 3 2 5 3 3" xfId="17765"/>
    <cellStyle name="40% - Accent2 3 2 5 4" xfId="11522"/>
    <cellStyle name="40% - Accent2 3 2 5 4 2" xfId="17768"/>
    <cellStyle name="40% - Accent2 3 2 5 4 2 2" xfId="27953"/>
    <cellStyle name="40% - Accent2 3 2 5 4 3" xfId="17767"/>
    <cellStyle name="40% - Accent2 3 2 5 5" xfId="17769"/>
    <cellStyle name="40% - Accent2 3 2 5 5 2" xfId="34425"/>
    <cellStyle name="40% - Accent2 3 2 5 6" xfId="17758"/>
    <cellStyle name="40% - Accent2 3 2 6" xfId="4388"/>
    <cellStyle name="40% - Accent2 3 2 6 2" xfId="5723"/>
    <cellStyle name="40% - Accent2 3 2 6 2 2" xfId="9103"/>
    <cellStyle name="40% - Accent2 3 2 6 2 2 2" xfId="17773"/>
    <cellStyle name="40% - Accent2 3 2 6 2 2 2 2" xfId="25407"/>
    <cellStyle name="40% - Accent2 3 2 6 2 2 3" xfId="17772"/>
    <cellStyle name="40% - Accent2 3 2 6 2 3" xfId="13393"/>
    <cellStyle name="40% - Accent2 3 2 6 2 3 2" xfId="17775"/>
    <cellStyle name="40% - Accent2 3 2 6 2 3 2 2" xfId="31391"/>
    <cellStyle name="40% - Accent2 3 2 6 2 3 3" xfId="17774"/>
    <cellStyle name="40% - Accent2 3 2 6 2 4" xfId="17776"/>
    <cellStyle name="40% - Accent2 3 2 6 2 4 2" xfId="34422"/>
    <cellStyle name="40% - Accent2 3 2 6 2 5" xfId="17771"/>
    <cellStyle name="40% - Accent2 3 2 6 3" xfId="7791"/>
    <cellStyle name="40% - Accent2 3 2 6 3 2" xfId="17778"/>
    <cellStyle name="40% - Accent2 3 2 6 3 2 2" xfId="23474"/>
    <cellStyle name="40% - Accent2 3 2 6 3 3" xfId="17777"/>
    <cellStyle name="40% - Accent2 3 2 6 4" xfId="12083"/>
    <cellStyle name="40% - Accent2 3 2 6 4 2" xfId="17780"/>
    <cellStyle name="40% - Accent2 3 2 6 4 2 2" xfId="28857"/>
    <cellStyle name="40% - Accent2 3 2 6 4 3" xfId="17779"/>
    <cellStyle name="40% - Accent2 3 2 6 5" xfId="17781"/>
    <cellStyle name="40% - Accent2 3 2 6 5 2" xfId="34423"/>
    <cellStyle name="40% - Accent2 3 2 6 6" xfId="17770"/>
    <cellStyle name="40% - Accent2 3 2 7" xfId="5918"/>
    <cellStyle name="40% - Accent2 3 2 7 2" xfId="9291"/>
    <cellStyle name="40% - Accent2 3 2 7 2 2" xfId="17784"/>
    <cellStyle name="40% - Accent2 3 2 7 2 2 2" xfId="25668"/>
    <cellStyle name="40% - Accent2 3 2 7 2 3" xfId="17783"/>
    <cellStyle name="40% - Accent2 3 2 7 3" xfId="13580"/>
    <cellStyle name="40% - Accent2 3 2 7 3 2" xfId="17786"/>
    <cellStyle name="40% - Accent2 3 2 7 3 2 2" xfId="32129"/>
    <cellStyle name="40% - Accent2 3 2 7 3 3" xfId="17785"/>
    <cellStyle name="40% - Accent2 3 2 7 4" xfId="17787"/>
    <cellStyle name="40% - Accent2 3 2 7 4 2" xfId="34421"/>
    <cellStyle name="40% - Accent2 3 2 7 5" xfId="17782"/>
    <cellStyle name="40% - Accent2 3 2 8" xfId="6116"/>
    <cellStyle name="40% - Accent2 3 2 8 2" xfId="9480"/>
    <cellStyle name="40% - Accent2 3 2 8 2 2" xfId="17790"/>
    <cellStyle name="40% - Accent2 3 2 8 2 2 2" xfId="25926"/>
    <cellStyle name="40% - Accent2 3 2 8 2 3" xfId="17789"/>
    <cellStyle name="40% - Accent2 3 2 8 3" xfId="13768"/>
    <cellStyle name="40% - Accent2 3 2 8 3 2" xfId="17792"/>
    <cellStyle name="40% - Accent2 3 2 8 3 2 2" xfId="32864"/>
    <cellStyle name="40% - Accent2 3 2 8 3 3" xfId="17791"/>
    <cellStyle name="40% - Accent2 3 2 8 4" xfId="17793"/>
    <cellStyle name="40% - Accent2 3 2 8 4 2" xfId="34420"/>
    <cellStyle name="40% - Accent2 3 2 8 5" xfId="17788"/>
    <cellStyle name="40% - Accent2 3 2 9" xfId="4950"/>
    <cellStyle name="40% - Accent2 3 2 9 2" xfId="8352"/>
    <cellStyle name="40% - Accent2 3 2 9 2 2" xfId="17796"/>
    <cellStyle name="40% - Accent2 3 2 9 2 2 2" xfId="24303"/>
    <cellStyle name="40% - Accent2 3 2 9 2 3" xfId="17795"/>
    <cellStyle name="40% - Accent2 3 2 9 3" xfId="12644"/>
    <cellStyle name="40% - Accent2 3 2 9 3 2" xfId="17798"/>
    <cellStyle name="40% - Accent2 3 2 9 3 2 2" xfId="29635"/>
    <cellStyle name="40% - Accent2 3 2 9 3 3" xfId="17797"/>
    <cellStyle name="40% - Accent2 3 2 9 4" xfId="17799"/>
    <cellStyle name="40% - Accent2 3 2 9 4 2" xfId="34419"/>
    <cellStyle name="40% - Accent2 3 2 9 5" xfId="17794"/>
    <cellStyle name="40% - Accent2 3 3" xfId="764"/>
    <cellStyle name="40% - Accent2 3 3 10" xfId="6635"/>
    <cellStyle name="40% - Accent2 3 3 10 2" xfId="17802"/>
    <cellStyle name="40% - Accent2 3 3 10 2 2" xfId="15815"/>
    <cellStyle name="40% - Accent2 3 3 10 3" xfId="17801"/>
    <cellStyle name="40% - Accent2 3 3 11" xfId="11135"/>
    <cellStyle name="40% - Accent2 3 3 11 2" xfId="17804"/>
    <cellStyle name="40% - Accent2 3 3 11 2 2" xfId="27442"/>
    <cellStyle name="40% - Accent2 3 3 11 3" xfId="17803"/>
    <cellStyle name="40% - Accent2 3 3 12" xfId="17805"/>
    <cellStyle name="40% - Accent2 3 3 12 2" xfId="34418"/>
    <cellStyle name="40% - Accent2 3 3 13" xfId="17800"/>
    <cellStyle name="40% - Accent2 3 3 2" xfId="3662"/>
    <cellStyle name="40% - Accent2 3 3 2 2" xfId="4041"/>
    <cellStyle name="40% - Accent2 3 3 2 2 2" xfId="7446"/>
    <cellStyle name="40% - Accent2 3 3 2 2 2 2" xfId="17809"/>
    <cellStyle name="40% - Accent2 3 3 2 2 2 2 2" xfId="16685"/>
    <cellStyle name="40% - Accent2 3 3 2 2 2 3" xfId="17808"/>
    <cellStyle name="40% - Accent2 3 3 2 2 3" xfId="11738"/>
    <cellStyle name="40% - Accent2 3 3 2 2 3 2" xfId="17811"/>
    <cellStyle name="40% - Accent2 3 3 2 2 3 2 2" xfId="28256"/>
    <cellStyle name="40% - Accent2 3 3 2 2 3 3" xfId="17810"/>
    <cellStyle name="40% - Accent2 3 3 2 2 4" xfId="17812"/>
    <cellStyle name="40% - Accent2 3 3 2 2 4 2" xfId="34416"/>
    <cellStyle name="40% - Accent2 3 3 2 2 5" xfId="17807"/>
    <cellStyle name="40% - Accent2 3 3 2 3" xfId="4604"/>
    <cellStyle name="40% - Accent2 3 3 2 3 2" xfId="8007"/>
    <cellStyle name="40% - Accent2 3 3 2 3 2 2" xfId="17815"/>
    <cellStyle name="40% - Accent2 3 3 2 3 2 2 2" xfId="23755"/>
    <cellStyle name="40% - Accent2 3 3 2 3 2 3" xfId="17814"/>
    <cellStyle name="40% - Accent2 3 3 2 3 3" xfId="12299"/>
    <cellStyle name="40% - Accent2 3 3 2 3 3 2" xfId="17817"/>
    <cellStyle name="40% - Accent2 3 3 2 3 3 2 2" xfId="29160"/>
    <cellStyle name="40% - Accent2 3 3 2 3 3 3" xfId="17816"/>
    <cellStyle name="40% - Accent2 3 3 2 3 4" xfId="17818"/>
    <cellStyle name="40% - Accent2 3 3 2 3 4 2" xfId="34415"/>
    <cellStyle name="40% - Accent2 3 3 2 3 5" xfId="17813"/>
    <cellStyle name="40% - Accent2 3 3 2 4" xfId="5166"/>
    <cellStyle name="40% - Accent2 3 3 2 4 2" xfId="8568"/>
    <cellStyle name="40% - Accent2 3 3 2 4 2 2" xfId="17821"/>
    <cellStyle name="40% - Accent2 3 3 2 4 2 2 2" xfId="24611"/>
    <cellStyle name="40% - Accent2 3 3 2 4 2 3" xfId="17820"/>
    <cellStyle name="40% - Accent2 3 3 2 4 3" xfId="12860"/>
    <cellStyle name="40% - Accent2 3 3 2 4 3 2" xfId="17823"/>
    <cellStyle name="40% - Accent2 3 3 2 4 3 2 2" xfId="29940"/>
    <cellStyle name="40% - Accent2 3 3 2 4 3 3" xfId="17822"/>
    <cellStyle name="40% - Accent2 3 3 2 4 4" xfId="17824"/>
    <cellStyle name="40% - Accent2 3 3 2 4 4 2" xfId="34414"/>
    <cellStyle name="40% - Accent2 3 3 2 4 5" xfId="17819"/>
    <cellStyle name="40% - Accent2 3 3 2 5" xfId="7071"/>
    <cellStyle name="40% - Accent2 3 3 2 5 2" xfId="17826"/>
    <cellStyle name="40% - Accent2 3 3 2 5 2 2" xfId="16161"/>
    <cellStyle name="40% - Accent2 3 3 2 5 3" xfId="17825"/>
    <cellStyle name="40% - Accent2 3 3 2 6" xfId="11364"/>
    <cellStyle name="40% - Accent2 3 3 2 6 2" xfId="17828"/>
    <cellStyle name="40% - Accent2 3 3 2 6 2 2" xfId="27736"/>
    <cellStyle name="40% - Accent2 3 3 2 6 3" xfId="17827"/>
    <cellStyle name="40% - Accent2 3 3 2 7" xfId="17829"/>
    <cellStyle name="40% - Accent2 3 3 2 7 2" xfId="34417"/>
    <cellStyle name="40% - Accent2 3 3 2 8" xfId="17806"/>
    <cellStyle name="40% - Accent2 3 3 3" xfId="4230"/>
    <cellStyle name="40% - Accent2 3 3 3 2" xfId="4791"/>
    <cellStyle name="40% - Accent2 3 3 3 2 2" xfId="8194"/>
    <cellStyle name="40% - Accent2 3 3 3 2 2 2" xfId="17833"/>
    <cellStyle name="40% - Accent2 3 3 3 2 2 2 2" xfId="24087"/>
    <cellStyle name="40% - Accent2 3 3 3 2 2 3" xfId="17832"/>
    <cellStyle name="40% - Accent2 3 3 3 2 3" xfId="12486"/>
    <cellStyle name="40% - Accent2 3 3 3 2 3 2" xfId="17835"/>
    <cellStyle name="40% - Accent2 3 3 3 2 3 2 2" xfId="29419"/>
    <cellStyle name="40% - Accent2 3 3 3 2 3 3" xfId="17834"/>
    <cellStyle name="40% - Accent2 3 3 3 2 4" xfId="17836"/>
    <cellStyle name="40% - Accent2 3 3 3 2 4 2" xfId="34412"/>
    <cellStyle name="40% - Accent2 3 3 3 2 5" xfId="17831"/>
    <cellStyle name="40% - Accent2 3 3 3 3" xfId="5353"/>
    <cellStyle name="40% - Accent2 3 3 3 3 2" xfId="8755"/>
    <cellStyle name="40% - Accent2 3 3 3 3 2 2" xfId="17839"/>
    <cellStyle name="40% - Accent2 3 3 3 3 2 2 2" xfId="24870"/>
    <cellStyle name="40% - Accent2 3 3 3 3 2 3" xfId="17838"/>
    <cellStyle name="40% - Accent2 3 3 3 3 3" xfId="13047"/>
    <cellStyle name="40% - Accent2 3 3 3 3 3 2" xfId="17841"/>
    <cellStyle name="40% - Accent2 3 3 3 3 3 2 2" xfId="30489"/>
    <cellStyle name="40% - Accent2 3 3 3 3 3 3" xfId="17840"/>
    <cellStyle name="40% - Accent2 3 3 3 3 4" xfId="17842"/>
    <cellStyle name="40% - Accent2 3 3 3 3 4 2" xfId="34411"/>
    <cellStyle name="40% - Accent2 3 3 3 3 5" xfId="17837"/>
    <cellStyle name="40% - Accent2 3 3 3 4" xfId="7633"/>
    <cellStyle name="40% - Accent2 3 3 3 4 2" xfId="17844"/>
    <cellStyle name="40% - Accent2 3 3 3 4 2 2" xfId="23309"/>
    <cellStyle name="40% - Accent2 3 3 3 4 3" xfId="17843"/>
    <cellStyle name="40% - Accent2 3 3 3 5" xfId="11925"/>
    <cellStyle name="40% - Accent2 3 3 3 5 2" xfId="17846"/>
    <cellStyle name="40% - Accent2 3 3 3 5 2 2" xfId="28638"/>
    <cellStyle name="40% - Accent2 3 3 3 5 3" xfId="17845"/>
    <cellStyle name="40% - Accent2 3 3 3 6" xfId="17847"/>
    <cellStyle name="40% - Accent2 3 3 3 6 2" xfId="34413"/>
    <cellStyle name="40% - Accent2 3 3 3 7" xfId="17830"/>
    <cellStyle name="40% - Accent2 3 3 4" xfId="3854"/>
    <cellStyle name="40% - Accent2 3 3 4 2" xfId="5550"/>
    <cellStyle name="40% - Accent2 3 3 4 2 2" xfId="8942"/>
    <cellStyle name="40% - Accent2 3 3 4 2 2 2" xfId="17851"/>
    <cellStyle name="40% - Accent2 3 3 4 2 2 2 2" xfId="25187"/>
    <cellStyle name="40% - Accent2 3 3 4 2 2 3" xfId="17850"/>
    <cellStyle name="40% - Accent2 3 3 4 2 3" xfId="13235"/>
    <cellStyle name="40% - Accent2 3 3 4 2 3 2" xfId="17853"/>
    <cellStyle name="40% - Accent2 3 3 4 2 3 2 2" xfId="31017"/>
    <cellStyle name="40% - Accent2 3 3 4 2 3 3" xfId="17852"/>
    <cellStyle name="40% - Accent2 3 3 4 2 4" xfId="17854"/>
    <cellStyle name="40% - Accent2 3 3 4 2 4 2" xfId="34409"/>
    <cellStyle name="40% - Accent2 3 3 4 2 5" xfId="17849"/>
    <cellStyle name="40% - Accent2 3 3 4 3" xfId="7259"/>
    <cellStyle name="40% - Accent2 3 3 4 3 2" xfId="17856"/>
    <cellStyle name="40% - Accent2 3 3 4 3 2 2" xfId="16423"/>
    <cellStyle name="40% - Accent2 3 3 4 3 3" xfId="17855"/>
    <cellStyle name="40% - Accent2 3 3 4 4" xfId="11551"/>
    <cellStyle name="40% - Accent2 3 3 4 4 2" xfId="17858"/>
    <cellStyle name="40% - Accent2 3 3 4 4 2 2" xfId="27994"/>
    <cellStyle name="40% - Accent2 3 3 4 4 3" xfId="17857"/>
    <cellStyle name="40% - Accent2 3 3 4 5" xfId="17859"/>
    <cellStyle name="40% - Accent2 3 3 4 5 2" xfId="34410"/>
    <cellStyle name="40% - Accent2 3 3 4 6" xfId="17848"/>
    <cellStyle name="40% - Accent2 3 3 5" xfId="4417"/>
    <cellStyle name="40% - Accent2 3 3 5 2" xfId="5752"/>
    <cellStyle name="40% - Accent2 3 3 5 2 2" xfId="9132"/>
    <cellStyle name="40% - Accent2 3 3 5 2 2 2" xfId="17863"/>
    <cellStyle name="40% - Accent2 3 3 5 2 2 2 2" xfId="25450"/>
    <cellStyle name="40% - Accent2 3 3 5 2 2 3" xfId="17862"/>
    <cellStyle name="40% - Accent2 3 3 5 2 3" xfId="13422"/>
    <cellStyle name="40% - Accent2 3 3 5 2 3 2" xfId="17865"/>
    <cellStyle name="40% - Accent2 3 3 5 2 3 2 2" xfId="31508"/>
    <cellStyle name="40% - Accent2 3 3 5 2 3 3" xfId="17864"/>
    <cellStyle name="40% - Accent2 3 3 5 2 4" xfId="17866"/>
    <cellStyle name="40% - Accent2 3 3 5 2 4 2" xfId="34407"/>
    <cellStyle name="40% - Accent2 3 3 5 2 5" xfId="17861"/>
    <cellStyle name="40% - Accent2 3 3 5 3" xfId="7820"/>
    <cellStyle name="40% - Accent2 3 3 5 3 2" xfId="17868"/>
    <cellStyle name="40% - Accent2 3 3 5 3 2 2" xfId="23498"/>
    <cellStyle name="40% - Accent2 3 3 5 3 3" xfId="17867"/>
    <cellStyle name="40% - Accent2 3 3 5 4" xfId="12112"/>
    <cellStyle name="40% - Accent2 3 3 5 4 2" xfId="17870"/>
    <cellStyle name="40% - Accent2 3 3 5 4 2 2" xfId="28898"/>
    <cellStyle name="40% - Accent2 3 3 5 4 3" xfId="17869"/>
    <cellStyle name="40% - Accent2 3 3 5 5" xfId="17871"/>
    <cellStyle name="40% - Accent2 3 3 5 5 2" xfId="34408"/>
    <cellStyle name="40% - Accent2 3 3 5 6" xfId="17860"/>
    <cellStyle name="40% - Accent2 3 3 6" xfId="5947"/>
    <cellStyle name="40% - Accent2 3 3 6 2" xfId="9320"/>
    <cellStyle name="40% - Accent2 3 3 6 2 2" xfId="17874"/>
    <cellStyle name="40% - Accent2 3 3 6 2 2 2" xfId="25710"/>
    <cellStyle name="40% - Accent2 3 3 6 2 3" xfId="17873"/>
    <cellStyle name="40% - Accent2 3 3 6 3" xfId="13609"/>
    <cellStyle name="40% - Accent2 3 3 6 3 2" xfId="17876"/>
    <cellStyle name="40% - Accent2 3 3 6 3 2 2" xfId="32249"/>
    <cellStyle name="40% - Accent2 3 3 6 3 3" xfId="17875"/>
    <cellStyle name="40% - Accent2 3 3 6 4" xfId="17877"/>
    <cellStyle name="40% - Accent2 3 3 6 4 2" xfId="34406"/>
    <cellStyle name="40% - Accent2 3 3 6 5" xfId="17872"/>
    <cellStyle name="40% - Accent2 3 3 7" xfId="6145"/>
    <cellStyle name="40% - Accent2 3 3 7 2" xfId="9509"/>
    <cellStyle name="40% - Accent2 3 3 7 2 2" xfId="17880"/>
    <cellStyle name="40% - Accent2 3 3 7 2 2 2" xfId="25967"/>
    <cellStyle name="40% - Accent2 3 3 7 2 3" xfId="17879"/>
    <cellStyle name="40% - Accent2 3 3 7 3" xfId="13797"/>
    <cellStyle name="40% - Accent2 3 3 7 3 2" xfId="17882"/>
    <cellStyle name="40% - Accent2 3 3 7 3 2 2" xfId="32984"/>
    <cellStyle name="40% - Accent2 3 3 7 3 3" xfId="17881"/>
    <cellStyle name="40% - Accent2 3 3 7 4" xfId="17883"/>
    <cellStyle name="40% - Accent2 3 3 7 4 2" xfId="34405"/>
    <cellStyle name="40% - Accent2 3 3 7 5" xfId="17878"/>
    <cellStyle name="40% - Accent2 3 3 8" xfId="4979"/>
    <cellStyle name="40% - Accent2 3 3 8 2" xfId="8381"/>
    <cellStyle name="40% - Accent2 3 3 8 2 2" xfId="17886"/>
    <cellStyle name="40% - Accent2 3 3 8 2 2 2" xfId="24344"/>
    <cellStyle name="40% - Accent2 3 3 8 2 3" xfId="17885"/>
    <cellStyle name="40% - Accent2 3 3 8 3" xfId="12673"/>
    <cellStyle name="40% - Accent2 3 3 8 3 2" xfId="17888"/>
    <cellStyle name="40% - Accent2 3 3 8 3 2 2" xfId="29679"/>
    <cellStyle name="40% - Accent2 3 3 8 3 3" xfId="17887"/>
    <cellStyle name="40% - Accent2 3 3 8 4" xfId="17889"/>
    <cellStyle name="40% - Accent2 3 3 8 4 2" xfId="34404"/>
    <cellStyle name="40% - Accent2 3 3 8 5" xfId="17884"/>
    <cellStyle name="40% - Accent2 3 3 9" xfId="6349"/>
    <cellStyle name="40% - Accent2 3 3 9 2" xfId="17891"/>
    <cellStyle name="40% - Accent2 3 3 9 2 2" xfId="14582"/>
    <cellStyle name="40% - Accent2 3 3 9 3" xfId="17890"/>
    <cellStyle name="40% - Accent2 3 4" xfId="807"/>
    <cellStyle name="40% - Accent2 3 4 10" xfId="6678"/>
    <cellStyle name="40% - Accent2 3 4 10 2" xfId="17894"/>
    <cellStyle name="40% - Accent2 3 4 10 2 2" xfId="15874"/>
    <cellStyle name="40% - Accent2 3 4 10 3" xfId="17893"/>
    <cellStyle name="40% - Accent2 3 4 11" xfId="11178"/>
    <cellStyle name="40% - Accent2 3 4 11 2" xfId="17896"/>
    <cellStyle name="40% - Accent2 3 4 11 2 2" xfId="27500"/>
    <cellStyle name="40% - Accent2 3 4 11 3" xfId="17895"/>
    <cellStyle name="40% - Accent2 3 4 12" xfId="17897"/>
    <cellStyle name="40% - Accent2 3 4 12 2" xfId="34403"/>
    <cellStyle name="40% - Accent2 3 4 13" xfId="17892"/>
    <cellStyle name="40% - Accent2 3 4 2" xfId="3705"/>
    <cellStyle name="40% - Accent2 3 4 2 2" xfId="4084"/>
    <cellStyle name="40% - Accent2 3 4 2 2 2" xfId="7489"/>
    <cellStyle name="40% - Accent2 3 4 2 2 2 2" xfId="17901"/>
    <cellStyle name="40% - Accent2 3 4 2 2 2 2 2" xfId="16745"/>
    <cellStyle name="40% - Accent2 3 4 2 2 2 3" xfId="17900"/>
    <cellStyle name="40% - Accent2 3 4 2 2 3" xfId="11781"/>
    <cellStyle name="40% - Accent2 3 4 2 2 3 2" xfId="17903"/>
    <cellStyle name="40% - Accent2 3 4 2 2 3 2 2" xfId="28315"/>
    <cellStyle name="40% - Accent2 3 4 2 2 3 3" xfId="17902"/>
    <cellStyle name="40% - Accent2 3 4 2 2 4" xfId="17904"/>
    <cellStyle name="40% - Accent2 3 4 2 2 4 2" xfId="34401"/>
    <cellStyle name="40% - Accent2 3 4 2 2 5" xfId="17899"/>
    <cellStyle name="40% - Accent2 3 4 2 3" xfId="4647"/>
    <cellStyle name="40% - Accent2 3 4 2 3 2" xfId="8050"/>
    <cellStyle name="40% - Accent2 3 4 2 3 2 2" xfId="17907"/>
    <cellStyle name="40% - Accent2 3 4 2 3 2 2 2" xfId="23827"/>
    <cellStyle name="40% - Accent2 3 4 2 3 2 3" xfId="17906"/>
    <cellStyle name="40% - Accent2 3 4 2 3 3" xfId="12342"/>
    <cellStyle name="40% - Accent2 3 4 2 3 3 2" xfId="17909"/>
    <cellStyle name="40% - Accent2 3 4 2 3 3 2 2" xfId="29218"/>
    <cellStyle name="40% - Accent2 3 4 2 3 3 3" xfId="17908"/>
    <cellStyle name="40% - Accent2 3 4 2 3 4" xfId="17910"/>
    <cellStyle name="40% - Accent2 3 4 2 3 4 2" xfId="34400"/>
    <cellStyle name="40% - Accent2 3 4 2 3 5" xfId="17905"/>
    <cellStyle name="40% - Accent2 3 4 2 4" xfId="5209"/>
    <cellStyle name="40% - Accent2 3 4 2 4 2" xfId="8611"/>
    <cellStyle name="40% - Accent2 3 4 2 4 2 2" xfId="17913"/>
    <cellStyle name="40% - Accent2 3 4 2 4 2 2 2" xfId="24671"/>
    <cellStyle name="40% - Accent2 3 4 2 4 2 3" xfId="17912"/>
    <cellStyle name="40% - Accent2 3 4 2 4 3" xfId="12903"/>
    <cellStyle name="40% - Accent2 3 4 2 4 3 2" xfId="17915"/>
    <cellStyle name="40% - Accent2 3 4 2 4 3 2 2" xfId="30009"/>
    <cellStyle name="40% - Accent2 3 4 2 4 3 3" xfId="17914"/>
    <cellStyle name="40% - Accent2 3 4 2 4 4" xfId="17916"/>
    <cellStyle name="40% - Accent2 3 4 2 4 4 2" xfId="34399"/>
    <cellStyle name="40% - Accent2 3 4 2 4 5" xfId="17911"/>
    <cellStyle name="40% - Accent2 3 4 2 5" xfId="7114"/>
    <cellStyle name="40% - Accent2 3 4 2 5 2" xfId="17918"/>
    <cellStyle name="40% - Accent2 3 4 2 5 2 2" xfId="16221"/>
    <cellStyle name="40% - Accent2 3 4 2 5 3" xfId="17917"/>
    <cellStyle name="40% - Accent2 3 4 2 6" xfId="11407"/>
    <cellStyle name="40% - Accent2 3 4 2 6 2" xfId="17920"/>
    <cellStyle name="40% - Accent2 3 4 2 6 2 2" xfId="27795"/>
    <cellStyle name="40% - Accent2 3 4 2 6 3" xfId="17919"/>
    <cellStyle name="40% - Accent2 3 4 2 7" xfId="17921"/>
    <cellStyle name="40% - Accent2 3 4 2 7 2" xfId="34402"/>
    <cellStyle name="40% - Accent2 3 4 2 8" xfId="17898"/>
    <cellStyle name="40% - Accent2 3 4 3" xfId="4273"/>
    <cellStyle name="40% - Accent2 3 4 3 2" xfId="4834"/>
    <cellStyle name="40% - Accent2 3 4 3 2 2" xfId="8237"/>
    <cellStyle name="40% - Accent2 3 4 3 2 2 2" xfId="17925"/>
    <cellStyle name="40% - Accent2 3 4 3 2 2 2 2" xfId="24148"/>
    <cellStyle name="40% - Accent2 3 4 3 2 2 3" xfId="17924"/>
    <cellStyle name="40% - Accent2 3 4 3 2 3" xfId="12529"/>
    <cellStyle name="40% - Accent2 3 4 3 2 3 2" xfId="17927"/>
    <cellStyle name="40% - Accent2 3 4 3 2 3 2 2" xfId="29478"/>
    <cellStyle name="40% - Accent2 3 4 3 2 3 3" xfId="17926"/>
    <cellStyle name="40% - Accent2 3 4 3 2 4" xfId="17928"/>
    <cellStyle name="40% - Accent2 3 4 3 2 4 2" xfId="34397"/>
    <cellStyle name="40% - Accent2 3 4 3 2 5" xfId="17923"/>
    <cellStyle name="40% - Accent2 3 4 3 3" xfId="5396"/>
    <cellStyle name="40% - Accent2 3 4 3 3 2" xfId="8798"/>
    <cellStyle name="40% - Accent2 3 4 3 3 2 2" xfId="17931"/>
    <cellStyle name="40% - Accent2 3 4 3 3 2 2 2" xfId="24929"/>
    <cellStyle name="40% - Accent2 3 4 3 3 2 3" xfId="17930"/>
    <cellStyle name="40% - Accent2 3 4 3 3 3" xfId="13090"/>
    <cellStyle name="40% - Accent2 3 4 3 3 3 2" xfId="17933"/>
    <cellStyle name="40% - Accent2 3 4 3 3 3 2 2" xfId="30661"/>
    <cellStyle name="40% - Accent2 3 4 3 3 3 3" xfId="17932"/>
    <cellStyle name="40% - Accent2 3 4 3 3 4" xfId="17934"/>
    <cellStyle name="40% - Accent2 3 4 3 3 4 2" xfId="34396"/>
    <cellStyle name="40% - Accent2 3 4 3 3 5" xfId="17929"/>
    <cellStyle name="40% - Accent2 3 4 3 4" xfId="7676"/>
    <cellStyle name="40% - Accent2 3 4 3 4 2" xfId="17936"/>
    <cellStyle name="40% - Accent2 3 4 3 4 2 2" xfId="23352"/>
    <cellStyle name="40% - Accent2 3 4 3 4 3" xfId="17935"/>
    <cellStyle name="40% - Accent2 3 4 3 5" xfId="11968"/>
    <cellStyle name="40% - Accent2 3 4 3 5 2" xfId="17938"/>
    <cellStyle name="40% - Accent2 3 4 3 5 2 2" xfId="28699"/>
    <cellStyle name="40% - Accent2 3 4 3 5 3" xfId="17937"/>
    <cellStyle name="40% - Accent2 3 4 3 6" xfId="17939"/>
    <cellStyle name="40% - Accent2 3 4 3 6 2" xfId="34398"/>
    <cellStyle name="40% - Accent2 3 4 3 7" xfId="17922"/>
    <cellStyle name="40% - Accent2 3 4 4" xfId="3897"/>
    <cellStyle name="40% - Accent2 3 4 4 2" xfId="5593"/>
    <cellStyle name="40% - Accent2 3 4 4 2 2" xfId="8985"/>
    <cellStyle name="40% - Accent2 3 4 4 2 2 2" xfId="17943"/>
    <cellStyle name="40% - Accent2 3 4 4 2 2 2 2" xfId="25246"/>
    <cellStyle name="40% - Accent2 3 4 4 2 2 3" xfId="17942"/>
    <cellStyle name="40% - Accent2 3 4 4 2 3" xfId="13278"/>
    <cellStyle name="40% - Accent2 3 4 4 2 3 2" xfId="17945"/>
    <cellStyle name="40% - Accent2 3 4 4 2 3 2 2" xfId="31096"/>
    <cellStyle name="40% - Accent2 3 4 4 2 3 3" xfId="17944"/>
    <cellStyle name="40% - Accent2 3 4 4 2 4" xfId="17946"/>
    <cellStyle name="40% - Accent2 3 4 4 2 4 2" xfId="34394"/>
    <cellStyle name="40% - Accent2 3 4 4 2 5" xfId="17941"/>
    <cellStyle name="40% - Accent2 3 4 4 3" xfId="7302"/>
    <cellStyle name="40% - Accent2 3 4 4 3 2" xfId="17948"/>
    <cellStyle name="40% - Accent2 3 4 4 3 2 2" xfId="16482"/>
    <cellStyle name="40% - Accent2 3 4 4 3 3" xfId="17947"/>
    <cellStyle name="40% - Accent2 3 4 4 4" xfId="11594"/>
    <cellStyle name="40% - Accent2 3 4 4 4 2" xfId="17950"/>
    <cellStyle name="40% - Accent2 3 4 4 4 2 2" xfId="28053"/>
    <cellStyle name="40% - Accent2 3 4 4 4 3" xfId="17949"/>
    <cellStyle name="40% - Accent2 3 4 4 5" xfId="17951"/>
    <cellStyle name="40% - Accent2 3 4 4 5 2" xfId="34395"/>
    <cellStyle name="40% - Accent2 3 4 4 6" xfId="17940"/>
    <cellStyle name="40% - Accent2 3 4 5" xfId="4460"/>
    <cellStyle name="40% - Accent2 3 4 5 2" xfId="5795"/>
    <cellStyle name="40% - Accent2 3 4 5 2 2" xfId="9175"/>
    <cellStyle name="40% - Accent2 3 4 5 2 2 2" xfId="17955"/>
    <cellStyle name="40% - Accent2 3 4 5 2 2 2 2" xfId="25509"/>
    <cellStyle name="40% - Accent2 3 4 5 2 2 3" xfId="17954"/>
    <cellStyle name="40% - Accent2 3 4 5 2 3" xfId="13465"/>
    <cellStyle name="40% - Accent2 3 4 5 2 3 2" xfId="17957"/>
    <cellStyle name="40% - Accent2 3 4 5 2 3 2 2" xfId="31680"/>
    <cellStyle name="40% - Accent2 3 4 5 2 3 3" xfId="17956"/>
    <cellStyle name="40% - Accent2 3 4 5 2 4" xfId="17958"/>
    <cellStyle name="40% - Accent2 3 4 5 2 4 2" xfId="34392"/>
    <cellStyle name="40% - Accent2 3 4 5 2 5" xfId="17953"/>
    <cellStyle name="40% - Accent2 3 4 5 3" xfId="7863"/>
    <cellStyle name="40% - Accent2 3 4 5 3 2" xfId="17960"/>
    <cellStyle name="40% - Accent2 3 4 5 3 2 2" xfId="23540"/>
    <cellStyle name="40% - Accent2 3 4 5 3 3" xfId="17959"/>
    <cellStyle name="40% - Accent2 3 4 5 4" xfId="12155"/>
    <cellStyle name="40% - Accent2 3 4 5 4 2" xfId="17962"/>
    <cellStyle name="40% - Accent2 3 4 5 4 2 2" xfId="28960"/>
    <cellStyle name="40% - Accent2 3 4 5 4 3" xfId="17961"/>
    <cellStyle name="40% - Accent2 3 4 5 5" xfId="17963"/>
    <cellStyle name="40% - Accent2 3 4 5 5 2" xfId="34393"/>
    <cellStyle name="40% - Accent2 3 4 5 6" xfId="17952"/>
    <cellStyle name="40% - Accent2 3 4 6" xfId="5990"/>
    <cellStyle name="40% - Accent2 3 4 6 2" xfId="9363"/>
    <cellStyle name="40% - Accent2 3 4 6 2 2" xfId="17966"/>
    <cellStyle name="40% - Accent2 3 4 6 2 2 2" xfId="25770"/>
    <cellStyle name="40% - Accent2 3 4 6 2 3" xfId="17965"/>
    <cellStyle name="40% - Accent2 3 4 6 3" xfId="13652"/>
    <cellStyle name="40% - Accent2 3 4 6 3 2" xfId="17968"/>
    <cellStyle name="40% - Accent2 3 4 6 3 2 2" xfId="32417"/>
    <cellStyle name="40% - Accent2 3 4 6 3 3" xfId="17967"/>
    <cellStyle name="40% - Accent2 3 4 6 4" xfId="17969"/>
    <cellStyle name="40% - Accent2 3 4 6 4 2" xfId="34391"/>
    <cellStyle name="40% - Accent2 3 4 6 5" xfId="17964"/>
    <cellStyle name="40% - Accent2 3 4 7" xfId="6188"/>
    <cellStyle name="40% - Accent2 3 4 7 2" xfId="9552"/>
    <cellStyle name="40% - Accent2 3 4 7 2 2" xfId="17972"/>
    <cellStyle name="40% - Accent2 3 4 7 2 2 2" xfId="26030"/>
    <cellStyle name="40% - Accent2 3 4 7 2 3" xfId="17971"/>
    <cellStyle name="40% - Accent2 3 4 7 3" xfId="13840"/>
    <cellStyle name="40% - Accent2 3 4 7 3 2" xfId="17974"/>
    <cellStyle name="40% - Accent2 3 4 7 3 2 2" xfId="33145"/>
    <cellStyle name="40% - Accent2 3 4 7 3 3" xfId="17973"/>
    <cellStyle name="40% - Accent2 3 4 7 4" xfId="17975"/>
    <cellStyle name="40% - Accent2 3 4 7 4 2" xfId="34390"/>
    <cellStyle name="40% - Accent2 3 4 7 5" xfId="17970"/>
    <cellStyle name="40% - Accent2 3 4 8" xfId="5022"/>
    <cellStyle name="40% - Accent2 3 4 8 2" xfId="8424"/>
    <cellStyle name="40% - Accent2 3 4 8 2 2" xfId="17978"/>
    <cellStyle name="40% - Accent2 3 4 8 2 2 2" xfId="24406"/>
    <cellStyle name="40% - Accent2 3 4 8 2 3" xfId="17977"/>
    <cellStyle name="40% - Accent2 3 4 8 3" xfId="12716"/>
    <cellStyle name="40% - Accent2 3 4 8 3 2" xfId="17980"/>
    <cellStyle name="40% - Accent2 3 4 8 3 2 2" xfId="29738"/>
    <cellStyle name="40% - Accent2 3 4 8 3 3" xfId="17979"/>
    <cellStyle name="40% - Accent2 3 4 8 4" xfId="17981"/>
    <cellStyle name="40% - Accent2 3 4 8 4 2" xfId="34389"/>
    <cellStyle name="40% - Accent2 3 4 8 5" xfId="17976"/>
    <cellStyle name="40% - Accent2 3 4 9" xfId="6392"/>
    <cellStyle name="40% - Accent2 3 4 9 2" xfId="17983"/>
    <cellStyle name="40% - Accent2 3 4 9 2 2" xfId="14598"/>
    <cellStyle name="40% - Accent2 3 4 9 3" xfId="17982"/>
    <cellStyle name="40% - Accent2 3 5" xfId="3613"/>
    <cellStyle name="40% - Accent2 3 5 2" xfId="3992"/>
    <cellStyle name="40% - Accent2 3 5 2 2" xfId="7397"/>
    <cellStyle name="40% - Accent2 3 5 2 2 2" xfId="17987"/>
    <cellStyle name="40% - Accent2 3 5 2 2 2 2" xfId="16610"/>
    <cellStyle name="40% - Accent2 3 5 2 2 3" xfId="17986"/>
    <cellStyle name="40% - Accent2 3 5 2 3" xfId="11689"/>
    <cellStyle name="40% - Accent2 3 5 2 3 2" xfId="17989"/>
    <cellStyle name="40% - Accent2 3 5 2 3 2 2" xfId="28185"/>
    <cellStyle name="40% - Accent2 3 5 2 3 3" xfId="17988"/>
    <cellStyle name="40% - Accent2 3 5 2 4" xfId="17990"/>
    <cellStyle name="40% - Accent2 3 5 2 4 2" xfId="34387"/>
    <cellStyle name="40% - Accent2 3 5 2 5" xfId="17985"/>
    <cellStyle name="40% - Accent2 3 5 3" xfId="4555"/>
    <cellStyle name="40% - Accent2 3 5 3 2" xfId="7958"/>
    <cellStyle name="40% - Accent2 3 5 3 2 2" xfId="17993"/>
    <cellStyle name="40% - Accent2 3 5 3 2 2 2" xfId="23672"/>
    <cellStyle name="40% - Accent2 3 5 3 2 3" xfId="17992"/>
    <cellStyle name="40% - Accent2 3 5 3 3" xfId="12250"/>
    <cellStyle name="40% - Accent2 3 5 3 3 2" xfId="17995"/>
    <cellStyle name="40% - Accent2 3 5 3 3 2 2" xfId="29090"/>
    <cellStyle name="40% - Accent2 3 5 3 3 3" xfId="17994"/>
    <cellStyle name="40% - Accent2 3 5 3 4" xfId="17996"/>
    <cellStyle name="40% - Accent2 3 5 3 4 2" xfId="34386"/>
    <cellStyle name="40% - Accent2 3 5 3 5" xfId="17991"/>
    <cellStyle name="40% - Accent2 3 5 4" xfId="5117"/>
    <cellStyle name="40% - Accent2 3 5 4 2" xfId="8519"/>
    <cellStyle name="40% - Accent2 3 5 4 2 2" xfId="17999"/>
    <cellStyle name="40% - Accent2 3 5 4 2 2 2" xfId="24539"/>
    <cellStyle name="40% - Accent2 3 5 4 2 3" xfId="17998"/>
    <cellStyle name="40% - Accent2 3 5 4 3" xfId="12811"/>
    <cellStyle name="40% - Accent2 3 5 4 3 2" xfId="18001"/>
    <cellStyle name="40% - Accent2 3 5 4 3 2 2" xfId="29869"/>
    <cellStyle name="40% - Accent2 3 5 4 3 3" xfId="18000"/>
    <cellStyle name="40% - Accent2 3 5 4 4" xfId="18002"/>
    <cellStyle name="40% - Accent2 3 5 4 4 2" xfId="34385"/>
    <cellStyle name="40% - Accent2 3 5 4 5" xfId="17997"/>
    <cellStyle name="40% - Accent2 3 5 5" xfId="7022"/>
    <cellStyle name="40% - Accent2 3 5 5 2" xfId="18004"/>
    <cellStyle name="40% - Accent2 3 5 5 2 2" xfId="16090"/>
    <cellStyle name="40% - Accent2 3 5 5 3" xfId="18003"/>
    <cellStyle name="40% - Accent2 3 5 6" xfId="11315"/>
    <cellStyle name="40% - Accent2 3 5 6 2" xfId="18006"/>
    <cellStyle name="40% - Accent2 3 5 6 2 2" xfId="27665"/>
    <cellStyle name="40% - Accent2 3 5 6 3" xfId="18005"/>
    <cellStyle name="40% - Accent2 3 5 7" xfId="18007"/>
    <cellStyle name="40% - Accent2 3 5 7 2" xfId="34388"/>
    <cellStyle name="40% - Accent2 3 5 8" xfId="17984"/>
    <cellStyle name="40% - Accent2 3 6" xfId="4181"/>
    <cellStyle name="40% - Accent2 3 6 2" xfId="4742"/>
    <cellStyle name="40% - Accent2 3 6 2 2" xfId="8145"/>
    <cellStyle name="40% - Accent2 3 6 2 2 2" xfId="18011"/>
    <cellStyle name="40% - Accent2 3 6 2 2 2 2" xfId="24016"/>
    <cellStyle name="40% - Accent2 3 6 2 2 3" xfId="18010"/>
    <cellStyle name="40% - Accent2 3 6 2 3" xfId="12437"/>
    <cellStyle name="40% - Accent2 3 6 2 3 2" xfId="18013"/>
    <cellStyle name="40% - Accent2 3 6 2 3 2 2" xfId="29351"/>
    <cellStyle name="40% - Accent2 3 6 2 3 3" xfId="18012"/>
    <cellStyle name="40% - Accent2 3 6 2 4" xfId="18014"/>
    <cellStyle name="40% - Accent2 3 6 2 4 2" xfId="34383"/>
    <cellStyle name="40% - Accent2 3 6 2 5" xfId="18009"/>
    <cellStyle name="40% - Accent2 3 6 3" xfId="5304"/>
    <cellStyle name="40% - Accent2 3 6 3 2" xfId="8706"/>
    <cellStyle name="40% - Accent2 3 6 3 2 2" xfId="18017"/>
    <cellStyle name="40% - Accent2 3 6 3 2 2 2" xfId="24800"/>
    <cellStyle name="40% - Accent2 3 6 3 2 3" xfId="18016"/>
    <cellStyle name="40% - Accent2 3 6 3 3" xfId="12998"/>
    <cellStyle name="40% - Accent2 3 6 3 3 2" xfId="18019"/>
    <cellStyle name="40% - Accent2 3 6 3 3 2 2" xfId="30298"/>
    <cellStyle name="40% - Accent2 3 6 3 3 3" xfId="18018"/>
    <cellStyle name="40% - Accent2 3 6 3 4" xfId="18020"/>
    <cellStyle name="40% - Accent2 3 6 3 4 2" xfId="34382"/>
    <cellStyle name="40% - Accent2 3 6 3 5" xfId="18015"/>
    <cellStyle name="40% - Accent2 3 6 4" xfId="7584"/>
    <cellStyle name="40% - Accent2 3 6 4 2" xfId="18022"/>
    <cellStyle name="40% - Accent2 3 6 4 2 2" xfId="23261"/>
    <cellStyle name="40% - Accent2 3 6 4 3" xfId="18021"/>
    <cellStyle name="40% - Accent2 3 6 5" xfId="11876"/>
    <cellStyle name="40% - Accent2 3 6 5 2" xfId="18024"/>
    <cellStyle name="40% - Accent2 3 6 5 2 2" xfId="28553"/>
    <cellStyle name="40% - Accent2 3 6 5 3" xfId="18023"/>
    <cellStyle name="40% - Accent2 3 6 6" xfId="18025"/>
    <cellStyle name="40% - Accent2 3 6 6 2" xfId="34384"/>
    <cellStyle name="40% - Accent2 3 6 7" xfId="18008"/>
    <cellStyle name="40% - Accent2 3 7" xfId="3805"/>
    <cellStyle name="40% - Accent2 3 7 2" xfId="5501"/>
    <cellStyle name="40% - Accent2 3 7 2 2" xfId="8893"/>
    <cellStyle name="40% - Accent2 3 7 2 2 2" xfId="18029"/>
    <cellStyle name="40% - Accent2 3 7 2 2 2 2" xfId="25117"/>
    <cellStyle name="40% - Accent2 3 7 2 2 3" xfId="18028"/>
    <cellStyle name="40% - Accent2 3 7 2 3" xfId="13186"/>
    <cellStyle name="40% - Accent2 3 7 2 3 2" xfId="18031"/>
    <cellStyle name="40% - Accent2 3 7 2 3 2 2" xfId="30921"/>
    <cellStyle name="40% - Accent2 3 7 2 3 3" xfId="18030"/>
    <cellStyle name="40% - Accent2 3 7 2 4" xfId="18032"/>
    <cellStyle name="40% - Accent2 3 7 2 4 2" xfId="34380"/>
    <cellStyle name="40% - Accent2 3 7 2 5" xfId="18027"/>
    <cellStyle name="40% - Accent2 3 7 3" xfId="7210"/>
    <cellStyle name="40% - Accent2 3 7 3 2" xfId="18034"/>
    <cellStyle name="40% - Accent2 3 7 3 2 2" xfId="16353"/>
    <cellStyle name="40% - Accent2 3 7 3 3" xfId="18033"/>
    <cellStyle name="40% - Accent2 3 7 4" xfId="11502"/>
    <cellStyle name="40% - Accent2 3 7 4 2" xfId="18036"/>
    <cellStyle name="40% - Accent2 3 7 4 2 2" xfId="27924"/>
    <cellStyle name="40% - Accent2 3 7 4 3" xfId="18035"/>
    <cellStyle name="40% - Accent2 3 7 5" xfId="18037"/>
    <cellStyle name="40% - Accent2 3 7 5 2" xfId="34381"/>
    <cellStyle name="40% - Accent2 3 7 6" xfId="18026"/>
    <cellStyle name="40% - Accent2 3 8" xfId="4368"/>
    <cellStyle name="40% - Accent2 3 8 2" xfId="5703"/>
    <cellStyle name="40% - Accent2 3 8 2 2" xfId="9083"/>
    <cellStyle name="40% - Accent2 3 8 2 2 2" xfId="18041"/>
    <cellStyle name="40% - Accent2 3 8 2 2 2 2" xfId="25378"/>
    <cellStyle name="40% - Accent2 3 8 2 2 3" xfId="18040"/>
    <cellStyle name="40% - Accent2 3 8 2 3" xfId="13373"/>
    <cellStyle name="40% - Accent2 3 8 2 3 2" xfId="18043"/>
    <cellStyle name="40% - Accent2 3 8 2 3 2 2" xfId="31311"/>
    <cellStyle name="40% - Accent2 3 8 2 3 3" xfId="18042"/>
    <cellStyle name="40% - Accent2 3 8 2 4" xfId="18044"/>
    <cellStyle name="40% - Accent2 3 8 2 4 2" xfId="34378"/>
    <cellStyle name="40% - Accent2 3 8 2 5" xfId="18039"/>
    <cellStyle name="40% - Accent2 3 8 3" xfId="7771"/>
    <cellStyle name="40% - Accent2 3 8 3 2" xfId="18046"/>
    <cellStyle name="40% - Accent2 3 8 3 2 2" xfId="23435"/>
    <cellStyle name="40% - Accent2 3 8 3 3" xfId="18045"/>
    <cellStyle name="40% - Accent2 3 8 4" xfId="12063"/>
    <cellStyle name="40% - Accent2 3 8 4 2" xfId="18048"/>
    <cellStyle name="40% - Accent2 3 8 4 2 2" xfId="28829"/>
    <cellStyle name="40% - Accent2 3 8 4 3" xfId="18047"/>
    <cellStyle name="40% - Accent2 3 8 5" xfId="18049"/>
    <cellStyle name="40% - Accent2 3 8 5 2" xfId="34379"/>
    <cellStyle name="40% - Accent2 3 8 6" xfId="18038"/>
    <cellStyle name="40% - Accent2 3 9" xfId="5898"/>
    <cellStyle name="40% - Accent2 3 9 2" xfId="9271"/>
    <cellStyle name="40% - Accent2 3 9 2 2" xfId="18052"/>
    <cellStyle name="40% - Accent2 3 9 2 2 2" xfId="25639"/>
    <cellStyle name="40% - Accent2 3 9 2 3" xfId="18051"/>
    <cellStyle name="40% - Accent2 3 9 3" xfId="13560"/>
    <cellStyle name="40% - Accent2 3 9 3 2" xfId="18054"/>
    <cellStyle name="40% - Accent2 3 9 3 2 2" xfId="32050"/>
    <cellStyle name="40% - Accent2 3 9 3 3" xfId="18053"/>
    <cellStyle name="40% - Accent2 3 9 4" xfId="18055"/>
    <cellStyle name="40% - Accent2 3 9 4 2" xfId="34377"/>
    <cellStyle name="40% - Accent2 3 9 5" xfId="18050"/>
    <cellStyle name="40% - Accent2 4" xfId="685"/>
    <cellStyle name="40% - Accent2 4 2" xfId="18057"/>
    <cellStyle name="40% - Accent2 4 2 2" xfId="14554"/>
    <cellStyle name="40% - Accent2 4 3" xfId="18056"/>
    <cellStyle name="40% - Accent2 5" xfId="6581"/>
    <cellStyle name="40% - Accent2 5 2" xfId="18059"/>
    <cellStyle name="40% - Accent2 5 2 2" xfId="15746"/>
    <cellStyle name="40% - Accent2 5 3" xfId="18058"/>
    <cellStyle name="40% - Accent2 6" xfId="11086"/>
    <cellStyle name="40% - Accent2 6 2" xfId="18061"/>
    <cellStyle name="40% - Accent2 6 2 2" xfId="27374"/>
    <cellStyle name="40% - Accent2 6 3" xfId="18060"/>
    <cellStyle name="40% - Accent2 7" xfId="18062"/>
    <cellStyle name="40% - Accent2 7 2" xfId="14046"/>
    <cellStyle name="40% - Accent2 8" xfId="18063"/>
    <cellStyle name="40% - Accent2 8 2" xfId="34454"/>
    <cellStyle name="40% - Accent2 9" xfId="18064"/>
    <cellStyle name="40% - Accent3" xfId="84" builtinId="39" customBuiltin="1"/>
    <cellStyle name="40% - Accent3 2" xfId="298"/>
    <cellStyle name="40% - Accent3 2 2" xfId="18066"/>
    <cellStyle name="40% - Accent3 2 2 2" xfId="14115"/>
    <cellStyle name="40% - Accent3 2 3" xfId="18067"/>
    <cellStyle name="40% - Accent3 2 4" xfId="18065"/>
    <cellStyle name="40% - Accent3 3" xfId="299"/>
    <cellStyle name="40% - Accent3 3 10" xfId="6098"/>
    <cellStyle name="40% - Accent3 3 10 2" xfId="9462"/>
    <cellStyle name="40% - Accent3 3 10 2 2" xfId="18071"/>
    <cellStyle name="40% - Accent3 3 10 2 2 2" xfId="25902"/>
    <cellStyle name="40% - Accent3 3 10 2 3" xfId="18070"/>
    <cellStyle name="40% - Accent3 3 10 3" xfId="13750"/>
    <cellStyle name="40% - Accent3 3 10 3 2" xfId="18073"/>
    <cellStyle name="40% - Accent3 3 10 3 2 2" xfId="32799"/>
    <cellStyle name="40% - Accent3 3 10 3 3" xfId="18072"/>
    <cellStyle name="40% - Accent3 3 10 4" xfId="18074"/>
    <cellStyle name="40% - Accent3 3 10 4 2" xfId="34372"/>
    <cellStyle name="40% - Accent3 3 10 5" xfId="18069"/>
    <cellStyle name="40% - Accent3 3 11" xfId="4932"/>
    <cellStyle name="40% - Accent3 3 11 2" xfId="8334"/>
    <cellStyle name="40% - Accent3 3 11 2 2" xfId="18077"/>
    <cellStyle name="40% - Accent3 3 11 2 2 2" xfId="24281"/>
    <cellStyle name="40% - Accent3 3 11 2 3" xfId="18076"/>
    <cellStyle name="40% - Accent3 3 11 3" xfId="12626"/>
    <cellStyle name="40% - Accent3 3 11 3 2" xfId="18079"/>
    <cellStyle name="40% - Accent3 3 11 3 2 2" xfId="29612"/>
    <cellStyle name="40% - Accent3 3 11 3 3" xfId="18078"/>
    <cellStyle name="40% - Accent3 3 11 4" xfId="18080"/>
    <cellStyle name="40% - Accent3 3 11 4 2" xfId="34371"/>
    <cellStyle name="40% - Accent3 3 11 5" xfId="18075"/>
    <cellStyle name="40% - Accent3 3 12" xfId="6529"/>
    <cellStyle name="40% - Accent3 3 12 2" xfId="18082"/>
    <cellStyle name="40% - Accent3 3 12 2 2" xfId="15693"/>
    <cellStyle name="40% - Accent3 3 12 3" xfId="18081"/>
    <cellStyle name="40% - Accent3 3 13" xfId="11041"/>
    <cellStyle name="40% - Accent3 3 13 2" xfId="18084"/>
    <cellStyle name="40% - Accent3 3 13 2 2" xfId="27334"/>
    <cellStyle name="40% - Accent3 3 13 3" xfId="18083"/>
    <cellStyle name="40% - Accent3 3 14" xfId="18085"/>
    <cellStyle name="40% - Accent3 3 14 2" xfId="34373"/>
    <cellStyle name="40% - Accent3 3 15" xfId="18068"/>
    <cellStyle name="40% - Accent3 3 2" xfId="736"/>
    <cellStyle name="40% - Accent3 3 2 10" xfId="6321"/>
    <cellStyle name="40% - Accent3 3 2 10 2" xfId="18088"/>
    <cellStyle name="40% - Accent3 3 2 10 2 2" xfId="14569"/>
    <cellStyle name="40% - Accent3 3 2 10 3" xfId="18087"/>
    <cellStyle name="40% - Accent3 3 2 11" xfId="6607"/>
    <cellStyle name="40% - Accent3 3 2 11 2" xfId="18090"/>
    <cellStyle name="40% - Accent3 3 2 11 2 2" xfId="15777"/>
    <cellStyle name="40% - Accent3 3 2 11 3" xfId="18089"/>
    <cellStyle name="40% - Accent3 3 2 12" xfId="11107"/>
    <cellStyle name="40% - Accent3 3 2 12 2" xfId="18092"/>
    <cellStyle name="40% - Accent3 3 2 12 2 2" xfId="27401"/>
    <cellStyle name="40% - Accent3 3 2 12 3" xfId="18091"/>
    <cellStyle name="40% - Accent3 3 2 13" xfId="18093"/>
    <cellStyle name="40% - Accent3 3 2 13 2" xfId="34370"/>
    <cellStyle name="40% - Accent3 3 2 14" xfId="18086"/>
    <cellStyle name="40% - Accent3 3 2 2" xfId="870"/>
    <cellStyle name="40% - Accent3 3 2 2 10" xfId="6719"/>
    <cellStyle name="40% - Accent3 3 2 2 10 2" xfId="18096"/>
    <cellStyle name="40% - Accent3 3 2 2 10 2 2" xfId="15928"/>
    <cellStyle name="40% - Accent3 3 2 2 10 3" xfId="18095"/>
    <cellStyle name="40% - Accent3 3 2 2 11" xfId="11218"/>
    <cellStyle name="40% - Accent3 3 2 2 11 2" xfId="18098"/>
    <cellStyle name="40% - Accent3 3 2 2 11 2 2" xfId="27554"/>
    <cellStyle name="40% - Accent3 3 2 2 11 3" xfId="18097"/>
    <cellStyle name="40% - Accent3 3 2 2 12" xfId="18099"/>
    <cellStyle name="40% - Accent3 3 2 2 12 2" xfId="34369"/>
    <cellStyle name="40% - Accent3 3 2 2 13" xfId="18094"/>
    <cellStyle name="40% - Accent3 3 2 2 2" xfId="3746"/>
    <cellStyle name="40% - Accent3 3 2 2 2 2" xfId="4124"/>
    <cellStyle name="40% - Accent3 3 2 2 2 2 2" xfId="7529"/>
    <cellStyle name="40% - Accent3 3 2 2 2 2 2 2" xfId="18103"/>
    <cellStyle name="40% - Accent3 3 2 2 2 2 2 2 2" xfId="16799"/>
    <cellStyle name="40% - Accent3 3 2 2 2 2 2 3" xfId="18102"/>
    <cellStyle name="40% - Accent3 3 2 2 2 2 3" xfId="11821"/>
    <cellStyle name="40% - Accent3 3 2 2 2 2 3 2" xfId="18105"/>
    <cellStyle name="40% - Accent3 3 2 2 2 2 3 2 2" xfId="28403"/>
    <cellStyle name="40% - Accent3 3 2 2 2 2 3 3" xfId="18104"/>
    <cellStyle name="40% - Accent3 3 2 2 2 2 4" xfId="18106"/>
    <cellStyle name="40% - Accent3 3 2 2 2 2 4 2" xfId="34367"/>
    <cellStyle name="40% - Accent3 3 2 2 2 2 5" xfId="18101"/>
    <cellStyle name="40% - Accent3 3 2 2 2 3" xfId="4687"/>
    <cellStyle name="40% - Accent3 3 2 2 2 3 2" xfId="8090"/>
    <cellStyle name="40% - Accent3 3 2 2 2 3 2 2" xfId="18109"/>
    <cellStyle name="40% - Accent3 3 2 2 2 3 2 2 2" xfId="23926"/>
    <cellStyle name="40% - Accent3 3 2 2 2 3 2 3" xfId="18108"/>
    <cellStyle name="40% - Accent3 3 2 2 2 3 3" xfId="12382"/>
    <cellStyle name="40% - Accent3 3 2 2 2 3 3 2" xfId="18111"/>
    <cellStyle name="40% - Accent3 3 2 2 2 3 3 2 2" xfId="29273"/>
    <cellStyle name="40% - Accent3 3 2 2 2 3 3 3" xfId="18110"/>
    <cellStyle name="40% - Accent3 3 2 2 2 3 4" xfId="18112"/>
    <cellStyle name="40% - Accent3 3 2 2 2 3 4 2" xfId="34366"/>
    <cellStyle name="40% - Accent3 3 2 2 2 3 5" xfId="18107"/>
    <cellStyle name="40% - Accent3 3 2 2 2 4" xfId="5249"/>
    <cellStyle name="40% - Accent3 3 2 2 2 4 2" xfId="8651"/>
    <cellStyle name="40% - Accent3 3 2 2 2 4 2 2" xfId="18115"/>
    <cellStyle name="40% - Accent3 3 2 2 2 4 2 2 2" xfId="24722"/>
    <cellStyle name="40% - Accent3 3 2 2 2 4 2 3" xfId="18114"/>
    <cellStyle name="40% - Accent3 3 2 2 2 4 3" xfId="12943"/>
    <cellStyle name="40% - Accent3 3 2 2 2 4 3 2" xfId="18117"/>
    <cellStyle name="40% - Accent3 3 2 2 2 4 3 2 2" xfId="30081"/>
    <cellStyle name="40% - Accent3 3 2 2 2 4 3 3" xfId="18116"/>
    <cellStyle name="40% - Accent3 3 2 2 2 4 4" xfId="18118"/>
    <cellStyle name="40% - Accent3 3 2 2 2 4 4 2" xfId="34365"/>
    <cellStyle name="40% - Accent3 3 2 2 2 4 5" xfId="18113"/>
    <cellStyle name="40% - Accent3 3 2 2 2 5" xfId="7155"/>
    <cellStyle name="40% - Accent3 3 2 2 2 5 2" xfId="18120"/>
    <cellStyle name="40% - Accent3 3 2 2 2 5 2 2" xfId="16274"/>
    <cellStyle name="40% - Accent3 3 2 2 2 5 3" xfId="18119"/>
    <cellStyle name="40% - Accent3 3 2 2 2 6" xfId="11447"/>
    <cellStyle name="40% - Accent3 3 2 2 2 6 2" xfId="18122"/>
    <cellStyle name="40% - Accent3 3 2 2 2 6 2 2" xfId="27848"/>
    <cellStyle name="40% - Accent3 3 2 2 2 6 3" xfId="18121"/>
    <cellStyle name="40% - Accent3 3 2 2 2 7" xfId="18123"/>
    <cellStyle name="40% - Accent3 3 2 2 2 7 2" xfId="34368"/>
    <cellStyle name="40% - Accent3 3 2 2 2 8" xfId="18100"/>
    <cellStyle name="40% - Accent3 3 2 2 3" xfId="4313"/>
    <cellStyle name="40% - Accent3 3 2 2 3 2" xfId="4874"/>
    <cellStyle name="40% - Accent3 3 2 2 3 2 2" xfId="8277"/>
    <cellStyle name="40% - Accent3 3 2 2 3 2 2 2" xfId="18127"/>
    <cellStyle name="40% - Accent3 3 2 2 3 2 2 2 2" xfId="24199"/>
    <cellStyle name="40% - Accent3 3 2 2 3 2 2 3" xfId="18126"/>
    <cellStyle name="40% - Accent3 3 2 2 3 2 3" xfId="12569"/>
    <cellStyle name="40% - Accent3 3 2 2 3 2 3 2" xfId="18129"/>
    <cellStyle name="40% - Accent3 3 2 2 3 2 3 2 2" xfId="29532"/>
    <cellStyle name="40% - Accent3 3 2 2 3 2 3 3" xfId="18128"/>
    <cellStyle name="40% - Accent3 3 2 2 3 2 4" xfId="18130"/>
    <cellStyle name="40% - Accent3 3 2 2 3 2 4 2" xfId="34363"/>
    <cellStyle name="40% - Accent3 3 2 2 3 2 5" xfId="18125"/>
    <cellStyle name="40% - Accent3 3 2 2 3 3" xfId="5436"/>
    <cellStyle name="40% - Accent3 3 2 2 3 3 2" xfId="8838"/>
    <cellStyle name="40% - Accent3 3 2 2 3 3 2 2" xfId="18133"/>
    <cellStyle name="40% - Accent3 3 2 2 3 3 2 2 2" xfId="25019"/>
    <cellStyle name="40% - Accent3 3 2 2 3 3 2 3" xfId="18132"/>
    <cellStyle name="40% - Accent3 3 2 2 3 3 3" xfId="13130"/>
    <cellStyle name="40% - Accent3 3 2 2 3 3 3 2" xfId="18135"/>
    <cellStyle name="40% - Accent3 3 2 2 3 3 3 2 2" xfId="30810"/>
    <cellStyle name="40% - Accent3 3 2 2 3 3 3 3" xfId="18134"/>
    <cellStyle name="40% - Accent3 3 2 2 3 3 4" xfId="18136"/>
    <cellStyle name="40% - Accent3 3 2 2 3 3 4 2" xfId="34362"/>
    <cellStyle name="40% - Accent3 3 2 2 3 3 5" xfId="18131"/>
    <cellStyle name="40% - Accent3 3 2 2 3 4" xfId="7716"/>
    <cellStyle name="40% - Accent3 3 2 2 3 4 2" xfId="18138"/>
    <cellStyle name="40% - Accent3 3 2 2 3 4 2 2" xfId="23387"/>
    <cellStyle name="40% - Accent3 3 2 2 3 4 3" xfId="18137"/>
    <cellStyle name="40% - Accent3 3 2 2 3 5" xfId="12008"/>
    <cellStyle name="40% - Accent3 3 2 2 3 5 2" xfId="18140"/>
    <cellStyle name="40% - Accent3 3 2 2 3 5 2 2" xfId="28752"/>
    <cellStyle name="40% - Accent3 3 2 2 3 5 3" xfId="18139"/>
    <cellStyle name="40% - Accent3 3 2 2 3 6" xfId="18141"/>
    <cellStyle name="40% - Accent3 3 2 2 3 6 2" xfId="34364"/>
    <cellStyle name="40% - Accent3 3 2 2 3 7" xfId="18124"/>
    <cellStyle name="40% - Accent3 3 2 2 4" xfId="3937"/>
    <cellStyle name="40% - Accent3 3 2 2 4 2" xfId="5635"/>
    <cellStyle name="40% - Accent3 3 2 2 4 2 2" xfId="9025"/>
    <cellStyle name="40% - Accent3 3 2 2 4 2 2 2" xfId="18145"/>
    <cellStyle name="40% - Accent3 3 2 2 4 2 2 2 2" xfId="25299"/>
    <cellStyle name="40% - Accent3 3 2 2 4 2 2 3" xfId="18144"/>
    <cellStyle name="40% - Accent3 3 2 2 4 2 3" xfId="13318"/>
    <cellStyle name="40% - Accent3 3 2 2 4 2 3 2" xfId="18147"/>
    <cellStyle name="40% - Accent3 3 2 2 4 2 3 2 2" xfId="31169"/>
    <cellStyle name="40% - Accent3 3 2 2 4 2 3 3" xfId="18146"/>
    <cellStyle name="40% - Accent3 3 2 2 4 2 4" xfId="18148"/>
    <cellStyle name="40% - Accent3 3 2 2 4 2 4 2" xfId="34360"/>
    <cellStyle name="40% - Accent3 3 2 2 4 2 5" xfId="18143"/>
    <cellStyle name="40% - Accent3 3 2 2 4 3" xfId="7342"/>
    <cellStyle name="40% - Accent3 3 2 2 4 3 2" xfId="18150"/>
    <cellStyle name="40% - Accent3 3 2 2 4 3 2 2" xfId="16536"/>
    <cellStyle name="40% - Accent3 3 2 2 4 3 3" xfId="18149"/>
    <cellStyle name="40% - Accent3 3 2 2 4 4" xfId="11634"/>
    <cellStyle name="40% - Accent3 3 2 2 4 4 2" xfId="18152"/>
    <cellStyle name="40% - Accent3 3 2 2 4 4 2 2" xfId="28108"/>
    <cellStyle name="40% - Accent3 3 2 2 4 4 3" xfId="18151"/>
    <cellStyle name="40% - Accent3 3 2 2 4 5" xfId="18153"/>
    <cellStyle name="40% - Accent3 3 2 2 4 5 2" xfId="34361"/>
    <cellStyle name="40% - Accent3 3 2 2 4 6" xfId="18142"/>
    <cellStyle name="40% - Accent3 3 2 2 5" xfId="4500"/>
    <cellStyle name="40% - Accent3 3 2 2 5 2" xfId="5835"/>
    <cellStyle name="40% - Accent3 3 2 2 5 2 2" xfId="9215"/>
    <cellStyle name="40% - Accent3 3 2 2 5 2 2 2" xfId="18157"/>
    <cellStyle name="40% - Accent3 3 2 2 5 2 2 2 2" xfId="25562"/>
    <cellStyle name="40% - Accent3 3 2 2 5 2 2 3" xfId="18156"/>
    <cellStyle name="40% - Accent3 3 2 2 5 2 3" xfId="13505"/>
    <cellStyle name="40% - Accent3 3 2 2 5 2 3 2" xfId="18159"/>
    <cellStyle name="40% - Accent3 3 2 2 5 2 3 2 2" xfId="31830"/>
    <cellStyle name="40% - Accent3 3 2 2 5 2 3 3" xfId="18158"/>
    <cellStyle name="40% - Accent3 3 2 2 5 2 4" xfId="18160"/>
    <cellStyle name="40% - Accent3 3 2 2 5 2 4 2" xfId="34358"/>
    <cellStyle name="40% - Accent3 3 2 2 5 2 5" xfId="18155"/>
    <cellStyle name="40% - Accent3 3 2 2 5 3" xfId="7903"/>
    <cellStyle name="40% - Accent3 3 2 2 5 3 2" xfId="18162"/>
    <cellStyle name="40% - Accent3 3 2 2 5 3 2 2" xfId="23577"/>
    <cellStyle name="40% - Accent3 3 2 2 5 3 3" xfId="18161"/>
    <cellStyle name="40% - Accent3 3 2 2 5 4" xfId="12195"/>
    <cellStyle name="40% - Accent3 3 2 2 5 4 2" xfId="18164"/>
    <cellStyle name="40% - Accent3 3 2 2 5 4 2 2" xfId="29011"/>
    <cellStyle name="40% - Accent3 3 2 2 5 4 3" xfId="18163"/>
    <cellStyle name="40% - Accent3 3 2 2 5 5" xfId="18165"/>
    <cellStyle name="40% - Accent3 3 2 2 5 5 2" xfId="34359"/>
    <cellStyle name="40% - Accent3 3 2 2 5 6" xfId="18154"/>
    <cellStyle name="40% - Accent3 3 2 2 6" xfId="6032"/>
    <cellStyle name="40% - Accent3 3 2 2 6 2" xfId="9404"/>
    <cellStyle name="40% - Accent3 3 2 2 6 2 2" xfId="18168"/>
    <cellStyle name="40% - Accent3 3 2 2 6 2 2 2" xfId="25823"/>
    <cellStyle name="40% - Accent3 3 2 2 6 2 3" xfId="18167"/>
    <cellStyle name="40% - Accent3 3 2 2 6 3" xfId="13692"/>
    <cellStyle name="40% - Accent3 3 2 2 6 3 2" xfId="18170"/>
    <cellStyle name="40% - Accent3 3 2 2 6 3 2 2" xfId="32572"/>
    <cellStyle name="40% - Accent3 3 2 2 6 3 3" xfId="18169"/>
    <cellStyle name="40% - Accent3 3 2 2 6 4" xfId="18171"/>
    <cellStyle name="40% - Accent3 3 2 2 6 4 2" xfId="34357"/>
    <cellStyle name="40% - Accent3 3 2 2 6 5" xfId="18166"/>
    <cellStyle name="40% - Accent3 3 2 2 7" xfId="6230"/>
    <cellStyle name="40% - Accent3 3 2 2 7 2" xfId="9592"/>
    <cellStyle name="40% - Accent3 3 2 2 7 2 2" xfId="18174"/>
    <cellStyle name="40% - Accent3 3 2 2 7 2 2 2" xfId="26085"/>
    <cellStyle name="40% - Accent3 3 2 2 7 2 3" xfId="18173"/>
    <cellStyle name="40% - Accent3 3 2 2 7 3" xfId="13880"/>
    <cellStyle name="40% - Accent3 3 2 2 7 3 2" xfId="18176"/>
    <cellStyle name="40% - Accent3 3 2 2 7 3 2 2" xfId="33220"/>
    <cellStyle name="40% - Accent3 3 2 2 7 3 3" xfId="18175"/>
    <cellStyle name="40% - Accent3 3 2 2 7 4" xfId="18177"/>
    <cellStyle name="40% - Accent3 3 2 2 7 4 2" xfId="34356"/>
    <cellStyle name="40% - Accent3 3 2 2 7 5" xfId="18172"/>
    <cellStyle name="40% - Accent3 3 2 2 8" xfId="5062"/>
    <cellStyle name="40% - Accent3 3 2 2 8 2" xfId="8464"/>
    <cellStyle name="40% - Accent3 3 2 2 8 2 2" xfId="18180"/>
    <cellStyle name="40% - Accent3 3 2 2 8 2 2 2" xfId="24462"/>
    <cellStyle name="40% - Accent3 3 2 2 8 2 3" xfId="18179"/>
    <cellStyle name="40% - Accent3 3 2 2 8 3" xfId="12756"/>
    <cellStyle name="40% - Accent3 3 2 2 8 3 2" xfId="18182"/>
    <cellStyle name="40% - Accent3 3 2 2 8 3 2 2" xfId="29790"/>
    <cellStyle name="40% - Accent3 3 2 2 8 3 3" xfId="18181"/>
    <cellStyle name="40% - Accent3 3 2 2 8 4" xfId="18183"/>
    <cellStyle name="40% - Accent3 3 2 2 8 4 2" xfId="34355"/>
    <cellStyle name="40% - Accent3 3 2 2 8 5" xfId="18178"/>
    <cellStyle name="40% - Accent3 3 2 2 9" xfId="6432"/>
    <cellStyle name="40% - Accent3 3 2 2 9 2" xfId="18185"/>
    <cellStyle name="40% - Accent3 3 2 2 9 2 2" xfId="14612"/>
    <cellStyle name="40% - Accent3 3 2 2 9 3" xfId="18184"/>
    <cellStyle name="40% - Accent3 3 2 3" xfId="3634"/>
    <cellStyle name="40% - Accent3 3 2 3 2" xfId="4013"/>
    <cellStyle name="40% - Accent3 3 2 3 2 2" xfId="7418"/>
    <cellStyle name="40% - Accent3 3 2 3 2 2 2" xfId="18189"/>
    <cellStyle name="40% - Accent3 3 2 3 2 2 2 2" xfId="16640"/>
    <cellStyle name="40% - Accent3 3 2 3 2 2 3" xfId="18188"/>
    <cellStyle name="40% - Accent3 3 2 3 2 3" xfId="11710"/>
    <cellStyle name="40% - Accent3 3 2 3 2 3 2" xfId="18191"/>
    <cellStyle name="40% - Accent3 3 2 3 2 3 2 2" xfId="28216"/>
    <cellStyle name="40% - Accent3 3 2 3 2 3 3" xfId="18190"/>
    <cellStyle name="40% - Accent3 3 2 3 2 4" xfId="18192"/>
    <cellStyle name="40% - Accent3 3 2 3 2 4 2" xfId="34353"/>
    <cellStyle name="40% - Accent3 3 2 3 2 5" xfId="18187"/>
    <cellStyle name="40% - Accent3 3 2 3 3" xfId="4576"/>
    <cellStyle name="40% - Accent3 3 2 3 3 2" xfId="7979"/>
    <cellStyle name="40% - Accent3 3 2 3 3 2 2" xfId="18195"/>
    <cellStyle name="40% - Accent3 3 2 3 3 2 2 2" xfId="23713"/>
    <cellStyle name="40% - Accent3 3 2 3 3 2 3" xfId="18194"/>
    <cellStyle name="40% - Accent3 3 2 3 3 3" xfId="12271"/>
    <cellStyle name="40% - Accent3 3 2 3 3 3 2" xfId="18197"/>
    <cellStyle name="40% - Accent3 3 2 3 3 3 2 2" xfId="29118"/>
    <cellStyle name="40% - Accent3 3 2 3 3 3 3" xfId="18196"/>
    <cellStyle name="40% - Accent3 3 2 3 3 4" xfId="18198"/>
    <cellStyle name="40% - Accent3 3 2 3 3 4 2" xfId="34352"/>
    <cellStyle name="40% - Accent3 3 2 3 3 5" xfId="18193"/>
    <cellStyle name="40% - Accent3 3 2 3 4" xfId="5138"/>
    <cellStyle name="40% - Accent3 3 2 3 4 2" xfId="8540"/>
    <cellStyle name="40% - Accent3 3 2 3 4 2 2" xfId="18201"/>
    <cellStyle name="40% - Accent3 3 2 3 4 2 2 2" xfId="24571"/>
    <cellStyle name="40% - Accent3 3 2 3 4 2 3" xfId="18200"/>
    <cellStyle name="40% - Accent3 3 2 3 4 3" xfId="12832"/>
    <cellStyle name="40% - Accent3 3 2 3 4 3 2" xfId="18203"/>
    <cellStyle name="40% - Accent3 3 2 3 4 3 2 2" xfId="29897"/>
    <cellStyle name="40% - Accent3 3 2 3 4 3 3" xfId="18202"/>
    <cellStyle name="40% - Accent3 3 2 3 4 4" xfId="18204"/>
    <cellStyle name="40% - Accent3 3 2 3 4 4 2" xfId="34351"/>
    <cellStyle name="40% - Accent3 3 2 3 4 5" xfId="18199"/>
    <cellStyle name="40% - Accent3 3 2 3 5" xfId="7043"/>
    <cellStyle name="40% - Accent3 3 2 3 5 2" xfId="18206"/>
    <cellStyle name="40% - Accent3 3 2 3 5 2 2" xfId="16120"/>
    <cellStyle name="40% - Accent3 3 2 3 5 3" xfId="18205"/>
    <cellStyle name="40% - Accent3 3 2 3 6" xfId="11336"/>
    <cellStyle name="40% - Accent3 3 2 3 6 2" xfId="18208"/>
    <cellStyle name="40% - Accent3 3 2 3 6 2 2" xfId="27695"/>
    <cellStyle name="40% - Accent3 3 2 3 6 3" xfId="18207"/>
    <cellStyle name="40% - Accent3 3 2 3 7" xfId="18209"/>
    <cellStyle name="40% - Accent3 3 2 3 7 2" xfId="34354"/>
    <cellStyle name="40% - Accent3 3 2 3 8" xfId="18186"/>
    <cellStyle name="40% - Accent3 3 2 4" xfId="4202"/>
    <cellStyle name="40% - Accent3 3 2 4 2" xfId="4763"/>
    <cellStyle name="40% - Accent3 3 2 4 2 2" xfId="8166"/>
    <cellStyle name="40% - Accent3 3 2 4 2 2 2" xfId="18213"/>
    <cellStyle name="40% - Accent3 3 2 4 2 2 2 2" xfId="24046"/>
    <cellStyle name="40% - Accent3 3 2 4 2 2 3" xfId="18212"/>
    <cellStyle name="40% - Accent3 3 2 4 2 3" xfId="12458"/>
    <cellStyle name="40% - Accent3 3 2 4 2 3 2" xfId="18215"/>
    <cellStyle name="40% - Accent3 3 2 4 2 3 2 2" xfId="29379"/>
    <cellStyle name="40% - Accent3 3 2 4 2 3 3" xfId="18214"/>
    <cellStyle name="40% - Accent3 3 2 4 2 4" xfId="18216"/>
    <cellStyle name="40% - Accent3 3 2 4 2 4 2" xfId="34349"/>
    <cellStyle name="40% - Accent3 3 2 4 2 5" xfId="18211"/>
    <cellStyle name="40% - Accent3 3 2 4 3" xfId="5325"/>
    <cellStyle name="40% - Accent3 3 2 4 3 2" xfId="8727"/>
    <cellStyle name="40% - Accent3 3 2 4 3 2 2" xfId="18219"/>
    <cellStyle name="40% - Accent3 3 2 4 3 2 2 2" xfId="24830"/>
    <cellStyle name="40% - Accent3 3 2 4 3 2 3" xfId="18218"/>
    <cellStyle name="40% - Accent3 3 2 4 3 3" xfId="13019"/>
    <cellStyle name="40% - Accent3 3 2 4 3 3 2" xfId="18221"/>
    <cellStyle name="40% - Accent3 3 2 4 3 3 2 2" xfId="30379"/>
    <cellStyle name="40% - Accent3 3 2 4 3 3 3" xfId="18220"/>
    <cellStyle name="40% - Accent3 3 2 4 3 4" xfId="18222"/>
    <cellStyle name="40% - Accent3 3 2 4 3 4 2" xfId="34348"/>
    <cellStyle name="40% - Accent3 3 2 4 3 5" xfId="18217"/>
    <cellStyle name="40% - Accent3 3 2 4 4" xfId="7605"/>
    <cellStyle name="40% - Accent3 3 2 4 4 2" xfId="18224"/>
    <cellStyle name="40% - Accent3 3 2 4 4 2 2" xfId="23281"/>
    <cellStyle name="40% - Accent3 3 2 4 4 3" xfId="18223"/>
    <cellStyle name="40% - Accent3 3 2 4 5" xfId="11897"/>
    <cellStyle name="40% - Accent3 3 2 4 5 2" xfId="18226"/>
    <cellStyle name="40% - Accent3 3 2 4 5 2 2" xfId="28589"/>
    <cellStyle name="40% - Accent3 3 2 4 5 3" xfId="18225"/>
    <cellStyle name="40% - Accent3 3 2 4 6" xfId="18227"/>
    <cellStyle name="40% - Accent3 3 2 4 6 2" xfId="34350"/>
    <cellStyle name="40% - Accent3 3 2 4 7" xfId="18210"/>
    <cellStyle name="40% - Accent3 3 2 5" xfId="3826"/>
    <cellStyle name="40% - Accent3 3 2 5 2" xfId="5522"/>
    <cellStyle name="40% - Accent3 3 2 5 2 2" xfId="8914"/>
    <cellStyle name="40% - Accent3 3 2 5 2 2 2" xfId="18231"/>
    <cellStyle name="40% - Accent3 3 2 5 2 2 2 2" xfId="25146"/>
    <cellStyle name="40% - Accent3 3 2 5 2 2 3" xfId="18230"/>
    <cellStyle name="40% - Accent3 3 2 5 2 3" xfId="13207"/>
    <cellStyle name="40% - Accent3 3 2 5 2 3 2" xfId="18233"/>
    <cellStyle name="40% - Accent3 3 2 5 2 3 2 2" xfId="30959"/>
    <cellStyle name="40% - Accent3 3 2 5 2 3 3" xfId="18232"/>
    <cellStyle name="40% - Accent3 3 2 5 2 4" xfId="18234"/>
    <cellStyle name="40% - Accent3 3 2 5 2 4 2" xfId="34346"/>
    <cellStyle name="40% - Accent3 3 2 5 2 5" xfId="18229"/>
    <cellStyle name="40% - Accent3 3 2 5 3" xfId="7231"/>
    <cellStyle name="40% - Accent3 3 2 5 3 2" xfId="18236"/>
    <cellStyle name="40% - Accent3 3 2 5 3 2 2" xfId="16383"/>
    <cellStyle name="40% - Accent3 3 2 5 3 3" xfId="18235"/>
    <cellStyle name="40% - Accent3 3 2 5 4" xfId="11523"/>
    <cellStyle name="40% - Accent3 3 2 5 4 2" xfId="18238"/>
    <cellStyle name="40% - Accent3 3 2 5 4 2 2" xfId="27954"/>
    <cellStyle name="40% - Accent3 3 2 5 4 3" xfId="18237"/>
    <cellStyle name="40% - Accent3 3 2 5 5" xfId="18239"/>
    <cellStyle name="40% - Accent3 3 2 5 5 2" xfId="34347"/>
    <cellStyle name="40% - Accent3 3 2 5 6" xfId="18228"/>
    <cellStyle name="40% - Accent3 3 2 6" xfId="4389"/>
    <cellStyle name="40% - Accent3 3 2 6 2" xfId="5724"/>
    <cellStyle name="40% - Accent3 3 2 6 2 2" xfId="9104"/>
    <cellStyle name="40% - Accent3 3 2 6 2 2 2" xfId="18243"/>
    <cellStyle name="40% - Accent3 3 2 6 2 2 2 2" xfId="25409"/>
    <cellStyle name="40% - Accent3 3 2 6 2 2 3" xfId="18242"/>
    <cellStyle name="40% - Accent3 3 2 6 2 3" xfId="13394"/>
    <cellStyle name="40% - Accent3 3 2 6 2 3 2" xfId="18245"/>
    <cellStyle name="40% - Accent3 3 2 6 2 3 2 2" xfId="31397"/>
    <cellStyle name="40% - Accent3 3 2 6 2 3 3" xfId="18244"/>
    <cellStyle name="40% - Accent3 3 2 6 2 4" xfId="18246"/>
    <cellStyle name="40% - Accent3 3 2 6 2 4 2" xfId="34344"/>
    <cellStyle name="40% - Accent3 3 2 6 2 5" xfId="18241"/>
    <cellStyle name="40% - Accent3 3 2 6 3" xfId="7792"/>
    <cellStyle name="40% - Accent3 3 2 6 3 2" xfId="18248"/>
    <cellStyle name="40% - Accent3 3 2 6 3 2 2" xfId="23475"/>
    <cellStyle name="40% - Accent3 3 2 6 3 3" xfId="18247"/>
    <cellStyle name="40% - Accent3 3 2 6 4" xfId="12084"/>
    <cellStyle name="40% - Accent3 3 2 6 4 2" xfId="18250"/>
    <cellStyle name="40% - Accent3 3 2 6 4 2 2" xfId="28858"/>
    <cellStyle name="40% - Accent3 3 2 6 4 3" xfId="18249"/>
    <cellStyle name="40% - Accent3 3 2 6 5" xfId="18251"/>
    <cellStyle name="40% - Accent3 3 2 6 5 2" xfId="34345"/>
    <cellStyle name="40% - Accent3 3 2 6 6" xfId="18240"/>
    <cellStyle name="40% - Accent3 3 2 7" xfId="5919"/>
    <cellStyle name="40% - Accent3 3 2 7 2" xfId="9292"/>
    <cellStyle name="40% - Accent3 3 2 7 2 2" xfId="18254"/>
    <cellStyle name="40% - Accent3 3 2 7 2 2 2" xfId="25669"/>
    <cellStyle name="40% - Accent3 3 2 7 2 3" xfId="18253"/>
    <cellStyle name="40% - Accent3 3 2 7 3" xfId="13581"/>
    <cellStyle name="40% - Accent3 3 2 7 3 2" xfId="18256"/>
    <cellStyle name="40% - Accent3 3 2 7 3 2 2" xfId="32132"/>
    <cellStyle name="40% - Accent3 3 2 7 3 3" xfId="18255"/>
    <cellStyle name="40% - Accent3 3 2 7 4" xfId="18257"/>
    <cellStyle name="40% - Accent3 3 2 7 4 2" xfId="34343"/>
    <cellStyle name="40% - Accent3 3 2 7 5" xfId="18252"/>
    <cellStyle name="40% - Accent3 3 2 8" xfId="6117"/>
    <cellStyle name="40% - Accent3 3 2 8 2" xfId="9481"/>
    <cellStyle name="40% - Accent3 3 2 8 2 2" xfId="18260"/>
    <cellStyle name="40% - Accent3 3 2 8 2 2 2" xfId="25927"/>
    <cellStyle name="40% - Accent3 3 2 8 2 3" xfId="18259"/>
    <cellStyle name="40% - Accent3 3 2 8 3" xfId="13769"/>
    <cellStyle name="40% - Accent3 3 2 8 3 2" xfId="18262"/>
    <cellStyle name="40% - Accent3 3 2 8 3 2 2" xfId="32872"/>
    <cellStyle name="40% - Accent3 3 2 8 3 3" xfId="18261"/>
    <cellStyle name="40% - Accent3 3 2 8 4" xfId="18263"/>
    <cellStyle name="40% - Accent3 3 2 8 4 2" xfId="34342"/>
    <cellStyle name="40% - Accent3 3 2 8 5" xfId="18258"/>
    <cellStyle name="40% - Accent3 3 2 9" xfId="4951"/>
    <cellStyle name="40% - Accent3 3 2 9 2" xfId="8353"/>
    <cellStyle name="40% - Accent3 3 2 9 2 2" xfId="18266"/>
    <cellStyle name="40% - Accent3 3 2 9 2 2 2" xfId="24305"/>
    <cellStyle name="40% - Accent3 3 2 9 2 3" xfId="18265"/>
    <cellStyle name="40% - Accent3 3 2 9 3" xfId="12645"/>
    <cellStyle name="40% - Accent3 3 2 9 3 2" xfId="18268"/>
    <cellStyle name="40% - Accent3 3 2 9 3 2 2" xfId="29638"/>
    <cellStyle name="40% - Accent3 3 2 9 3 3" xfId="18267"/>
    <cellStyle name="40% - Accent3 3 2 9 4" xfId="18269"/>
    <cellStyle name="40% - Accent3 3 2 9 4 2" xfId="34341"/>
    <cellStyle name="40% - Accent3 3 2 9 5" xfId="18264"/>
    <cellStyle name="40% - Accent3 3 3" xfId="765"/>
    <cellStyle name="40% - Accent3 3 3 10" xfId="6636"/>
    <cellStyle name="40% - Accent3 3 3 10 2" xfId="18272"/>
    <cellStyle name="40% - Accent3 3 3 10 2 2" xfId="15816"/>
    <cellStyle name="40% - Accent3 3 3 10 3" xfId="18271"/>
    <cellStyle name="40% - Accent3 3 3 11" xfId="11136"/>
    <cellStyle name="40% - Accent3 3 3 11 2" xfId="18274"/>
    <cellStyle name="40% - Accent3 3 3 11 2 2" xfId="27443"/>
    <cellStyle name="40% - Accent3 3 3 11 3" xfId="18273"/>
    <cellStyle name="40% - Accent3 3 3 12" xfId="18275"/>
    <cellStyle name="40% - Accent3 3 3 12 2" xfId="34340"/>
    <cellStyle name="40% - Accent3 3 3 13" xfId="18270"/>
    <cellStyle name="40% - Accent3 3 3 2" xfId="3663"/>
    <cellStyle name="40% - Accent3 3 3 2 2" xfId="4042"/>
    <cellStyle name="40% - Accent3 3 3 2 2 2" xfId="7447"/>
    <cellStyle name="40% - Accent3 3 3 2 2 2 2" xfId="18279"/>
    <cellStyle name="40% - Accent3 3 3 2 2 2 2 2" xfId="16687"/>
    <cellStyle name="40% - Accent3 3 3 2 2 2 3" xfId="18278"/>
    <cellStyle name="40% - Accent3 3 3 2 2 3" xfId="11739"/>
    <cellStyle name="40% - Accent3 3 3 2 2 3 2" xfId="18281"/>
    <cellStyle name="40% - Accent3 3 3 2 2 3 2 2" xfId="28257"/>
    <cellStyle name="40% - Accent3 3 3 2 2 3 3" xfId="18280"/>
    <cellStyle name="40% - Accent3 3 3 2 2 4" xfId="18282"/>
    <cellStyle name="40% - Accent3 3 3 2 2 4 2" xfId="34338"/>
    <cellStyle name="40% - Accent3 3 3 2 2 5" xfId="18277"/>
    <cellStyle name="40% - Accent3 3 3 2 3" xfId="4605"/>
    <cellStyle name="40% - Accent3 3 3 2 3 2" xfId="8008"/>
    <cellStyle name="40% - Accent3 3 3 2 3 2 2" xfId="18285"/>
    <cellStyle name="40% - Accent3 3 3 2 3 2 2 2" xfId="23756"/>
    <cellStyle name="40% - Accent3 3 3 2 3 2 3" xfId="18284"/>
    <cellStyle name="40% - Accent3 3 3 2 3 3" xfId="12300"/>
    <cellStyle name="40% - Accent3 3 3 2 3 3 2" xfId="18287"/>
    <cellStyle name="40% - Accent3 3 3 2 3 3 2 2" xfId="29161"/>
    <cellStyle name="40% - Accent3 3 3 2 3 3 3" xfId="18286"/>
    <cellStyle name="40% - Accent3 3 3 2 3 4" xfId="18288"/>
    <cellStyle name="40% - Accent3 3 3 2 3 4 2" xfId="34337"/>
    <cellStyle name="40% - Accent3 3 3 2 3 5" xfId="18283"/>
    <cellStyle name="40% - Accent3 3 3 2 4" xfId="5167"/>
    <cellStyle name="40% - Accent3 3 3 2 4 2" xfId="8569"/>
    <cellStyle name="40% - Accent3 3 3 2 4 2 2" xfId="18291"/>
    <cellStyle name="40% - Accent3 3 3 2 4 2 2 2" xfId="24612"/>
    <cellStyle name="40% - Accent3 3 3 2 4 2 3" xfId="18290"/>
    <cellStyle name="40% - Accent3 3 3 2 4 3" xfId="12861"/>
    <cellStyle name="40% - Accent3 3 3 2 4 3 2" xfId="18293"/>
    <cellStyle name="40% - Accent3 3 3 2 4 3 2 2" xfId="29942"/>
    <cellStyle name="40% - Accent3 3 3 2 4 3 3" xfId="18292"/>
    <cellStyle name="40% - Accent3 3 3 2 4 4" xfId="18294"/>
    <cellStyle name="40% - Accent3 3 3 2 4 4 2" xfId="34336"/>
    <cellStyle name="40% - Accent3 3 3 2 4 5" xfId="18289"/>
    <cellStyle name="40% - Accent3 3 3 2 5" xfId="7072"/>
    <cellStyle name="40% - Accent3 3 3 2 5 2" xfId="18296"/>
    <cellStyle name="40% - Accent3 3 3 2 5 2 2" xfId="16164"/>
    <cellStyle name="40% - Accent3 3 3 2 5 3" xfId="18295"/>
    <cellStyle name="40% - Accent3 3 3 2 6" xfId="11365"/>
    <cellStyle name="40% - Accent3 3 3 2 6 2" xfId="18298"/>
    <cellStyle name="40% - Accent3 3 3 2 6 2 2" xfId="27737"/>
    <cellStyle name="40% - Accent3 3 3 2 6 3" xfId="18297"/>
    <cellStyle name="40% - Accent3 3 3 2 7" xfId="18299"/>
    <cellStyle name="40% - Accent3 3 3 2 7 2" xfId="34339"/>
    <cellStyle name="40% - Accent3 3 3 2 8" xfId="18276"/>
    <cellStyle name="40% - Accent3 3 3 3" xfId="4231"/>
    <cellStyle name="40% - Accent3 3 3 3 2" xfId="4792"/>
    <cellStyle name="40% - Accent3 3 3 3 2 2" xfId="8195"/>
    <cellStyle name="40% - Accent3 3 3 3 2 2 2" xfId="18303"/>
    <cellStyle name="40% - Accent3 3 3 3 2 2 2 2" xfId="24090"/>
    <cellStyle name="40% - Accent3 3 3 3 2 2 3" xfId="18302"/>
    <cellStyle name="40% - Accent3 3 3 3 2 3" xfId="12487"/>
    <cellStyle name="40% - Accent3 3 3 3 2 3 2" xfId="18305"/>
    <cellStyle name="40% - Accent3 3 3 3 2 3 2 2" xfId="29422"/>
    <cellStyle name="40% - Accent3 3 3 3 2 3 3" xfId="18304"/>
    <cellStyle name="40% - Accent3 3 3 3 2 4" xfId="18306"/>
    <cellStyle name="40% - Accent3 3 3 3 2 4 2" xfId="34334"/>
    <cellStyle name="40% - Accent3 3 3 3 2 5" xfId="18301"/>
    <cellStyle name="40% - Accent3 3 3 3 3" xfId="5354"/>
    <cellStyle name="40% - Accent3 3 3 3 3 2" xfId="8756"/>
    <cellStyle name="40% - Accent3 3 3 3 3 2 2" xfId="18309"/>
    <cellStyle name="40% - Accent3 3 3 3 3 2 2 2" xfId="24871"/>
    <cellStyle name="40% - Accent3 3 3 3 3 2 3" xfId="18308"/>
    <cellStyle name="40% - Accent3 3 3 3 3 3" xfId="13048"/>
    <cellStyle name="40% - Accent3 3 3 3 3 3 2" xfId="18311"/>
    <cellStyle name="40% - Accent3 3 3 3 3 3 2 2" xfId="30495"/>
    <cellStyle name="40% - Accent3 3 3 3 3 3 3" xfId="18310"/>
    <cellStyle name="40% - Accent3 3 3 3 3 4" xfId="18312"/>
    <cellStyle name="40% - Accent3 3 3 3 3 4 2" xfId="34333"/>
    <cellStyle name="40% - Accent3 3 3 3 3 5" xfId="18307"/>
    <cellStyle name="40% - Accent3 3 3 3 4" xfId="7634"/>
    <cellStyle name="40% - Accent3 3 3 3 4 2" xfId="18314"/>
    <cellStyle name="40% - Accent3 3 3 3 4 2 2" xfId="23310"/>
    <cellStyle name="40% - Accent3 3 3 3 4 3" xfId="18313"/>
    <cellStyle name="40% - Accent3 3 3 3 5" xfId="11926"/>
    <cellStyle name="40% - Accent3 3 3 3 5 2" xfId="18316"/>
    <cellStyle name="40% - Accent3 3 3 3 5 2 2" xfId="28639"/>
    <cellStyle name="40% - Accent3 3 3 3 5 3" xfId="18315"/>
    <cellStyle name="40% - Accent3 3 3 3 6" xfId="18317"/>
    <cellStyle name="40% - Accent3 3 3 3 6 2" xfId="34335"/>
    <cellStyle name="40% - Accent3 3 3 3 7" xfId="18300"/>
    <cellStyle name="40% - Accent3 3 3 4" xfId="3855"/>
    <cellStyle name="40% - Accent3 3 3 4 2" xfId="5551"/>
    <cellStyle name="40% - Accent3 3 3 4 2 2" xfId="8943"/>
    <cellStyle name="40% - Accent3 3 3 4 2 2 2" xfId="18321"/>
    <cellStyle name="40% - Accent3 3 3 4 2 2 2 2" xfId="25189"/>
    <cellStyle name="40% - Accent3 3 3 4 2 2 3" xfId="18320"/>
    <cellStyle name="40% - Accent3 3 3 4 2 3" xfId="13236"/>
    <cellStyle name="40% - Accent3 3 3 4 2 3 2" xfId="18323"/>
    <cellStyle name="40% - Accent3 3 3 4 2 3 2 2" xfId="31018"/>
    <cellStyle name="40% - Accent3 3 3 4 2 3 3" xfId="18322"/>
    <cellStyle name="40% - Accent3 3 3 4 2 4" xfId="18324"/>
    <cellStyle name="40% - Accent3 3 3 4 2 4 2" xfId="34331"/>
    <cellStyle name="40% - Accent3 3 3 4 2 5" xfId="18319"/>
    <cellStyle name="40% - Accent3 3 3 4 3" xfId="7260"/>
    <cellStyle name="40% - Accent3 3 3 4 3 2" xfId="18326"/>
    <cellStyle name="40% - Accent3 3 3 4 3 2 2" xfId="16426"/>
    <cellStyle name="40% - Accent3 3 3 4 3 3" xfId="18325"/>
    <cellStyle name="40% - Accent3 3 3 4 4" xfId="11552"/>
    <cellStyle name="40% - Accent3 3 3 4 4 2" xfId="18328"/>
    <cellStyle name="40% - Accent3 3 3 4 4 2 2" xfId="27995"/>
    <cellStyle name="40% - Accent3 3 3 4 4 3" xfId="18327"/>
    <cellStyle name="40% - Accent3 3 3 4 5" xfId="18329"/>
    <cellStyle name="40% - Accent3 3 3 4 5 2" xfId="34332"/>
    <cellStyle name="40% - Accent3 3 3 4 6" xfId="18318"/>
    <cellStyle name="40% - Accent3 3 3 5" xfId="4418"/>
    <cellStyle name="40% - Accent3 3 3 5 2" xfId="5753"/>
    <cellStyle name="40% - Accent3 3 3 5 2 2" xfId="9133"/>
    <cellStyle name="40% - Accent3 3 3 5 2 2 2" xfId="18333"/>
    <cellStyle name="40% - Accent3 3 3 5 2 2 2 2" xfId="25451"/>
    <cellStyle name="40% - Accent3 3 3 5 2 2 3" xfId="18332"/>
    <cellStyle name="40% - Accent3 3 3 5 2 3" xfId="13423"/>
    <cellStyle name="40% - Accent3 3 3 5 2 3 2" xfId="18335"/>
    <cellStyle name="40% - Accent3 3 3 5 2 3 2 2" xfId="31511"/>
    <cellStyle name="40% - Accent3 3 3 5 2 3 3" xfId="18334"/>
    <cellStyle name="40% - Accent3 3 3 5 2 4" xfId="18336"/>
    <cellStyle name="40% - Accent3 3 3 5 2 4 2" xfId="34329"/>
    <cellStyle name="40% - Accent3 3 3 5 2 5" xfId="18331"/>
    <cellStyle name="40% - Accent3 3 3 5 3" xfId="7821"/>
    <cellStyle name="40% - Accent3 3 3 5 3 2" xfId="18338"/>
    <cellStyle name="40% - Accent3 3 3 5 3 2 2" xfId="23499"/>
    <cellStyle name="40% - Accent3 3 3 5 3 3" xfId="18337"/>
    <cellStyle name="40% - Accent3 3 3 5 4" xfId="12113"/>
    <cellStyle name="40% - Accent3 3 3 5 4 2" xfId="18340"/>
    <cellStyle name="40% - Accent3 3 3 5 4 2 2" xfId="28901"/>
    <cellStyle name="40% - Accent3 3 3 5 4 3" xfId="18339"/>
    <cellStyle name="40% - Accent3 3 3 5 5" xfId="18341"/>
    <cellStyle name="40% - Accent3 3 3 5 5 2" xfId="34330"/>
    <cellStyle name="40% - Accent3 3 3 5 6" xfId="18330"/>
    <cellStyle name="40% - Accent3 3 3 6" xfId="5948"/>
    <cellStyle name="40% - Accent3 3 3 6 2" xfId="9321"/>
    <cellStyle name="40% - Accent3 3 3 6 2 2" xfId="18344"/>
    <cellStyle name="40% - Accent3 3 3 6 2 2 2" xfId="25712"/>
    <cellStyle name="40% - Accent3 3 3 6 2 3" xfId="18343"/>
    <cellStyle name="40% - Accent3 3 3 6 3" xfId="13610"/>
    <cellStyle name="40% - Accent3 3 3 6 3 2" xfId="18346"/>
    <cellStyle name="40% - Accent3 3 3 6 3 2 2" xfId="32250"/>
    <cellStyle name="40% - Accent3 3 3 6 3 3" xfId="18345"/>
    <cellStyle name="40% - Accent3 3 3 6 4" xfId="18347"/>
    <cellStyle name="40% - Accent3 3 3 6 4 2" xfId="34328"/>
    <cellStyle name="40% - Accent3 3 3 6 5" xfId="18342"/>
    <cellStyle name="40% - Accent3 3 3 7" xfId="6146"/>
    <cellStyle name="40% - Accent3 3 3 7 2" xfId="9510"/>
    <cellStyle name="40% - Accent3 3 3 7 2 2" xfId="18350"/>
    <cellStyle name="40% - Accent3 3 3 7 2 2 2" xfId="25969"/>
    <cellStyle name="40% - Accent3 3 3 7 2 3" xfId="18349"/>
    <cellStyle name="40% - Accent3 3 3 7 3" xfId="13798"/>
    <cellStyle name="40% - Accent3 3 3 7 3 2" xfId="18352"/>
    <cellStyle name="40% - Accent3 3 3 7 3 2 2" xfId="32990"/>
    <cellStyle name="40% - Accent3 3 3 7 3 3" xfId="18351"/>
    <cellStyle name="40% - Accent3 3 3 7 4" xfId="18353"/>
    <cellStyle name="40% - Accent3 3 3 7 4 2" xfId="34327"/>
    <cellStyle name="40% - Accent3 3 3 7 5" xfId="18348"/>
    <cellStyle name="40% - Accent3 3 3 8" xfId="4980"/>
    <cellStyle name="40% - Accent3 3 3 8 2" xfId="8382"/>
    <cellStyle name="40% - Accent3 3 3 8 2 2" xfId="18356"/>
    <cellStyle name="40% - Accent3 3 3 8 2 2 2" xfId="24347"/>
    <cellStyle name="40% - Accent3 3 3 8 2 3" xfId="18355"/>
    <cellStyle name="40% - Accent3 3 3 8 3" xfId="12674"/>
    <cellStyle name="40% - Accent3 3 3 8 3 2" xfId="18358"/>
    <cellStyle name="40% - Accent3 3 3 8 3 2 2" xfId="29681"/>
    <cellStyle name="40% - Accent3 3 3 8 3 3" xfId="18357"/>
    <cellStyle name="40% - Accent3 3 3 8 4" xfId="18359"/>
    <cellStyle name="40% - Accent3 3 3 8 4 2" xfId="34326"/>
    <cellStyle name="40% - Accent3 3 3 8 5" xfId="18354"/>
    <cellStyle name="40% - Accent3 3 3 9" xfId="6350"/>
    <cellStyle name="40% - Accent3 3 3 9 2" xfId="18361"/>
    <cellStyle name="40% - Accent3 3 3 9 2 2" xfId="14583"/>
    <cellStyle name="40% - Accent3 3 3 9 3" xfId="18360"/>
    <cellStyle name="40% - Accent3 3 4" xfId="808"/>
    <cellStyle name="40% - Accent3 3 4 10" xfId="6679"/>
    <cellStyle name="40% - Accent3 3 4 10 2" xfId="18364"/>
    <cellStyle name="40% - Accent3 3 4 10 2 2" xfId="15877"/>
    <cellStyle name="40% - Accent3 3 4 10 3" xfId="18363"/>
    <cellStyle name="40% - Accent3 3 4 11" xfId="11179"/>
    <cellStyle name="40% - Accent3 3 4 11 2" xfId="18366"/>
    <cellStyle name="40% - Accent3 3 4 11 2 2" xfId="27502"/>
    <cellStyle name="40% - Accent3 3 4 11 3" xfId="18365"/>
    <cellStyle name="40% - Accent3 3 4 12" xfId="18367"/>
    <cellStyle name="40% - Accent3 3 4 12 2" xfId="34325"/>
    <cellStyle name="40% - Accent3 3 4 13" xfId="18362"/>
    <cellStyle name="40% - Accent3 3 4 2" xfId="3706"/>
    <cellStyle name="40% - Accent3 3 4 2 2" xfId="4085"/>
    <cellStyle name="40% - Accent3 3 4 2 2 2" xfId="7490"/>
    <cellStyle name="40% - Accent3 3 4 2 2 2 2" xfId="18371"/>
    <cellStyle name="40% - Accent3 3 4 2 2 2 2 2" xfId="16748"/>
    <cellStyle name="40% - Accent3 3 4 2 2 2 3" xfId="18370"/>
    <cellStyle name="40% - Accent3 3 4 2 2 3" xfId="11782"/>
    <cellStyle name="40% - Accent3 3 4 2 2 3 2" xfId="18373"/>
    <cellStyle name="40% - Accent3 3 4 2 2 3 2 2" xfId="28317"/>
    <cellStyle name="40% - Accent3 3 4 2 2 3 3" xfId="18372"/>
    <cellStyle name="40% - Accent3 3 4 2 2 4" xfId="18374"/>
    <cellStyle name="40% - Accent3 3 4 2 2 4 2" xfId="34323"/>
    <cellStyle name="40% - Accent3 3 4 2 2 5" xfId="18369"/>
    <cellStyle name="40% - Accent3 3 4 2 3" xfId="4648"/>
    <cellStyle name="40% - Accent3 3 4 2 3 2" xfId="8051"/>
    <cellStyle name="40% - Accent3 3 4 2 3 2 2" xfId="18377"/>
    <cellStyle name="40% - Accent3 3 4 2 3 2 2 2" xfId="23829"/>
    <cellStyle name="40% - Accent3 3 4 2 3 2 3" xfId="18376"/>
    <cellStyle name="40% - Accent3 3 4 2 3 3" xfId="12343"/>
    <cellStyle name="40% - Accent3 3 4 2 3 3 2" xfId="18379"/>
    <cellStyle name="40% - Accent3 3 4 2 3 3 2 2" xfId="29220"/>
    <cellStyle name="40% - Accent3 3 4 2 3 3 3" xfId="18378"/>
    <cellStyle name="40% - Accent3 3 4 2 3 4" xfId="18380"/>
    <cellStyle name="40% - Accent3 3 4 2 3 4 2" xfId="34322"/>
    <cellStyle name="40% - Accent3 3 4 2 3 5" xfId="18375"/>
    <cellStyle name="40% - Accent3 3 4 2 4" xfId="5210"/>
    <cellStyle name="40% - Accent3 3 4 2 4 2" xfId="8612"/>
    <cellStyle name="40% - Accent3 3 4 2 4 2 2" xfId="18383"/>
    <cellStyle name="40% - Accent3 3 4 2 4 2 2 2" xfId="24672"/>
    <cellStyle name="40% - Accent3 3 4 2 4 2 3" xfId="18382"/>
    <cellStyle name="40% - Accent3 3 4 2 4 3" xfId="12904"/>
    <cellStyle name="40% - Accent3 3 4 2 4 3 2" xfId="18385"/>
    <cellStyle name="40% - Accent3 3 4 2 4 3 2 2" xfId="30010"/>
    <cellStyle name="40% - Accent3 3 4 2 4 3 3" xfId="18384"/>
    <cellStyle name="40% - Accent3 3 4 2 4 4" xfId="18386"/>
    <cellStyle name="40% - Accent3 3 4 2 4 4 2" xfId="34321"/>
    <cellStyle name="40% - Accent3 3 4 2 4 5" xfId="18381"/>
    <cellStyle name="40% - Accent3 3 4 2 5" xfId="7115"/>
    <cellStyle name="40% - Accent3 3 4 2 5 2" xfId="18388"/>
    <cellStyle name="40% - Accent3 3 4 2 5 2 2" xfId="16223"/>
    <cellStyle name="40% - Accent3 3 4 2 5 3" xfId="18387"/>
    <cellStyle name="40% - Accent3 3 4 2 6" xfId="11408"/>
    <cellStyle name="40% - Accent3 3 4 2 6 2" xfId="18390"/>
    <cellStyle name="40% - Accent3 3 4 2 6 2 2" xfId="27797"/>
    <cellStyle name="40% - Accent3 3 4 2 6 3" xfId="18389"/>
    <cellStyle name="40% - Accent3 3 4 2 7" xfId="18391"/>
    <cellStyle name="40% - Accent3 3 4 2 7 2" xfId="34324"/>
    <cellStyle name="40% - Accent3 3 4 2 8" xfId="18368"/>
    <cellStyle name="40% - Accent3 3 4 3" xfId="4274"/>
    <cellStyle name="40% - Accent3 3 4 3 2" xfId="4835"/>
    <cellStyle name="40% - Accent3 3 4 3 2 2" xfId="8238"/>
    <cellStyle name="40% - Accent3 3 4 3 2 2 2" xfId="18395"/>
    <cellStyle name="40% - Accent3 3 4 3 2 2 2 2" xfId="24149"/>
    <cellStyle name="40% - Accent3 3 4 3 2 2 3" xfId="18394"/>
    <cellStyle name="40% - Accent3 3 4 3 2 3" xfId="12530"/>
    <cellStyle name="40% - Accent3 3 4 3 2 3 2" xfId="18397"/>
    <cellStyle name="40% - Accent3 3 4 3 2 3 2 2" xfId="29481"/>
    <cellStyle name="40% - Accent3 3 4 3 2 3 3" xfId="18396"/>
    <cellStyle name="40% - Accent3 3 4 3 2 4" xfId="18398"/>
    <cellStyle name="40% - Accent3 3 4 3 2 4 2" xfId="34319"/>
    <cellStyle name="40% - Accent3 3 4 3 2 5" xfId="18393"/>
    <cellStyle name="40% - Accent3 3 4 3 3" xfId="5397"/>
    <cellStyle name="40% - Accent3 3 4 3 3 2" xfId="8799"/>
    <cellStyle name="40% - Accent3 3 4 3 3 2 2" xfId="18401"/>
    <cellStyle name="40% - Accent3 3 4 3 3 2 2 2" xfId="24930"/>
    <cellStyle name="40% - Accent3 3 4 3 3 2 3" xfId="18400"/>
    <cellStyle name="40% - Accent3 3 4 3 3 3" xfId="13091"/>
    <cellStyle name="40% - Accent3 3 4 3 3 3 2" xfId="18403"/>
    <cellStyle name="40% - Accent3 3 4 3 3 3 2 2" xfId="30667"/>
    <cellStyle name="40% - Accent3 3 4 3 3 3 3" xfId="18402"/>
    <cellStyle name="40% - Accent3 3 4 3 3 4" xfId="18404"/>
    <cellStyle name="40% - Accent3 3 4 3 3 4 2" xfId="34318"/>
    <cellStyle name="40% - Accent3 3 4 3 3 5" xfId="18399"/>
    <cellStyle name="40% - Accent3 3 4 3 4" xfId="7677"/>
    <cellStyle name="40% - Accent3 3 4 3 4 2" xfId="18406"/>
    <cellStyle name="40% - Accent3 3 4 3 4 2 2" xfId="23353"/>
    <cellStyle name="40% - Accent3 3 4 3 4 3" xfId="18405"/>
    <cellStyle name="40% - Accent3 3 4 3 5" xfId="11969"/>
    <cellStyle name="40% - Accent3 3 4 3 5 2" xfId="18408"/>
    <cellStyle name="40% - Accent3 3 4 3 5 2 2" xfId="28700"/>
    <cellStyle name="40% - Accent3 3 4 3 5 3" xfId="18407"/>
    <cellStyle name="40% - Accent3 3 4 3 6" xfId="18409"/>
    <cellStyle name="40% - Accent3 3 4 3 6 2" xfId="34320"/>
    <cellStyle name="40% - Accent3 3 4 3 7" xfId="18392"/>
    <cellStyle name="40% - Accent3 3 4 4" xfId="3898"/>
    <cellStyle name="40% - Accent3 3 4 4 2" xfId="5594"/>
    <cellStyle name="40% - Accent3 3 4 4 2 2" xfId="8986"/>
    <cellStyle name="40% - Accent3 3 4 4 2 2 2" xfId="18413"/>
    <cellStyle name="40% - Accent3 3 4 4 2 2 2 2" xfId="25249"/>
    <cellStyle name="40% - Accent3 3 4 4 2 2 3" xfId="18412"/>
    <cellStyle name="40% - Accent3 3 4 4 2 3" xfId="13279"/>
    <cellStyle name="40% - Accent3 3 4 4 2 3 2" xfId="18415"/>
    <cellStyle name="40% - Accent3 3 4 4 2 3 2 2" xfId="31100"/>
    <cellStyle name="40% - Accent3 3 4 4 2 3 3" xfId="18414"/>
    <cellStyle name="40% - Accent3 3 4 4 2 4" xfId="18416"/>
    <cellStyle name="40% - Accent3 3 4 4 2 4 2" xfId="34314"/>
    <cellStyle name="40% - Accent3 3 4 4 2 5" xfId="18411"/>
    <cellStyle name="40% - Accent3 3 4 4 3" xfId="7303"/>
    <cellStyle name="40% - Accent3 3 4 4 3 2" xfId="18418"/>
    <cellStyle name="40% - Accent3 3 4 4 3 2 2" xfId="16485"/>
    <cellStyle name="40% - Accent3 3 4 4 3 3" xfId="18417"/>
    <cellStyle name="40% - Accent3 3 4 4 4" xfId="11595"/>
    <cellStyle name="40% - Accent3 3 4 4 4 2" xfId="18420"/>
    <cellStyle name="40% - Accent3 3 4 4 4 2 2" xfId="28054"/>
    <cellStyle name="40% - Accent3 3 4 4 4 3" xfId="18419"/>
    <cellStyle name="40% - Accent3 3 4 4 5" xfId="18421"/>
    <cellStyle name="40% - Accent3 3 4 4 5 2" xfId="34315"/>
    <cellStyle name="40% - Accent3 3 4 4 6" xfId="18410"/>
    <cellStyle name="40% - Accent3 3 4 5" xfId="4461"/>
    <cellStyle name="40% - Accent3 3 4 5 2" xfId="5796"/>
    <cellStyle name="40% - Accent3 3 4 5 2 2" xfId="9176"/>
    <cellStyle name="40% - Accent3 3 4 5 2 2 2" xfId="18425"/>
    <cellStyle name="40% - Accent3 3 4 5 2 2 2 2" xfId="25510"/>
    <cellStyle name="40% - Accent3 3 4 5 2 2 3" xfId="18424"/>
    <cellStyle name="40% - Accent3 3 4 5 2 3" xfId="13466"/>
    <cellStyle name="40% - Accent3 3 4 5 2 3 2" xfId="18427"/>
    <cellStyle name="40% - Accent3 3 4 5 2 3 2 2" xfId="31681"/>
    <cellStyle name="40% - Accent3 3 4 5 2 3 3" xfId="18426"/>
    <cellStyle name="40% - Accent3 3 4 5 2 4" xfId="18428"/>
    <cellStyle name="40% - Accent3 3 4 5 2 4 2" xfId="34312"/>
    <cellStyle name="40% - Accent3 3 4 5 2 5" xfId="18423"/>
    <cellStyle name="40% - Accent3 3 4 5 3" xfId="7864"/>
    <cellStyle name="40% - Accent3 3 4 5 3 2" xfId="18430"/>
    <cellStyle name="40% - Accent3 3 4 5 3 2 2" xfId="23542"/>
    <cellStyle name="40% - Accent3 3 4 5 3 3" xfId="18429"/>
    <cellStyle name="40% - Accent3 3 4 5 4" xfId="12156"/>
    <cellStyle name="40% - Accent3 3 4 5 4 2" xfId="18432"/>
    <cellStyle name="40% - Accent3 3 4 5 4 2 2" xfId="28961"/>
    <cellStyle name="40% - Accent3 3 4 5 4 3" xfId="18431"/>
    <cellStyle name="40% - Accent3 3 4 5 5" xfId="18433"/>
    <cellStyle name="40% - Accent3 3 4 5 5 2" xfId="34313"/>
    <cellStyle name="40% - Accent3 3 4 5 6" xfId="18422"/>
    <cellStyle name="40% - Accent3 3 4 6" xfId="5991"/>
    <cellStyle name="40% - Accent3 3 4 6 2" xfId="9364"/>
    <cellStyle name="40% - Accent3 3 4 6 2 2" xfId="18436"/>
    <cellStyle name="40% - Accent3 3 4 6 2 2 2" xfId="25773"/>
    <cellStyle name="40% - Accent3 3 4 6 2 3" xfId="18435"/>
    <cellStyle name="40% - Accent3 3 4 6 3" xfId="13653"/>
    <cellStyle name="40% - Accent3 3 4 6 3 2" xfId="18438"/>
    <cellStyle name="40% - Accent3 3 4 6 3 2 2" xfId="32423"/>
    <cellStyle name="40% - Accent3 3 4 6 3 3" xfId="18437"/>
    <cellStyle name="40% - Accent3 3 4 6 4" xfId="18439"/>
    <cellStyle name="40% - Accent3 3 4 6 4 2" xfId="34311"/>
    <cellStyle name="40% - Accent3 3 4 6 5" xfId="18434"/>
    <cellStyle name="40% - Accent3 3 4 7" xfId="6189"/>
    <cellStyle name="40% - Accent3 3 4 7 2" xfId="9553"/>
    <cellStyle name="40% - Accent3 3 4 7 2 2" xfId="18442"/>
    <cellStyle name="40% - Accent3 3 4 7 2 2 2" xfId="26033"/>
    <cellStyle name="40% - Accent3 3 4 7 2 3" xfId="18441"/>
    <cellStyle name="40% - Accent3 3 4 7 3" xfId="13841"/>
    <cellStyle name="40% - Accent3 3 4 7 3 2" xfId="18444"/>
    <cellStyle name="40% - Accent3 3 4 7 3 2 2" xfId="33146"/>
    <cellStyle name="40% - Accent3 3 4 7 3 3" xfId="18443"/>
    <cellStyle name="40% - Accent3 3 4 7 4" xfId="18445"/>
    <cellStyle name="40% - Accent3 3 4 7 4 2" xfId="34310"/>
    <cellStyle name="40% - Accent3 3 4 7 5" xfId="18440"/>
    <cellStyle name="40% - Accent3 3 4 8" xfId="5023"/>
    <cellStyle name="40% - Accent3 3 4 8 2" xfId="8425"/>
    <cellStyle name="40% - Accent3 3 4 8 2 2" xfId="18448"/>
    <cellStyle name="40% - Accent3 3 4 8 2 2 2" xfId="24409"/>
    <cellStyle name="40% - Accent3 3 4 8 2 3" xfId="18447"/>
    <cellStyle name="40% - Accent3 3 4 8 3" xfId="12717"/>
    <cellStyle name="40% - Accent3 3 4 8 3 2" xfId="18450"/>
    <cellStyle name="40% - Accent3 3 4 8 3 2 2" xfId="29741"/>
    <cellStyle name="40% - Accent3 3 4 8 3 3" xfId="18449"/>
    <cellStyle name="40% - Accent3 3 4 8 4" xfId="18451"/>
    <cellStyle name="40% - Accent3 3 4 8 4 2" xfId="34309"/>
    <cellStyle name="40% - Accent3 3 4 8 5" xfId="18446"/>
    <cellStyle name="40% - Accent3 3 4 9" xfId="6393"/>
    <cellStyle name="40% - Accent3 3 4 9 2" xfId="18453"/>
    <cellStyle name="40% - Accent3 3 4 9 2 2" xfId="14599"/>
    <cellStyle name="40% - Accent3 3 4 9 3" xfId="18452"/>
    <cellStyle name="40% - Accent3 3 5" xfId="3615"/>
    <cellStyle name="40% - Accent3 3 5 2" xfId="3994"/>
    <cellStyle name="40% - Accent3 3 5 2 2" xfId="7399"/>
    <cellStyle name="40% - Accent3 3 5 2 2 2" xfId="18457"/>
    <cellStyle name="40% - Accent3 3 5 2 2 2 2" xfId="16614"/>
    <cellStyle name="40% - Accent3 3 5 2 2 3" xfId="18456"/>
    <cellStyle name="40% - Accent3 3 5 2 3" xfId="11691"/>
    <cellStyle name="40% - Accent3 3 5 2 3 2" xfId="18459"/>
    <cellStyle name="40% - Accent3 3 5 2 3 2 2" xfId="28187"/>
    <cellStyle name="40% - Accent3 3 5 2 3 3" xfId="18458"/>
    <cellStyle name="40% - Accent3 3 5 2 4" xfId="18460"/>
    <cellStyle name="40% - Accent3 3 5 2 4 2" xfId="34307"/>
    <cellStyle name="40% - Accent3 3 5 2 5" xfId="18455"/>
    <cellStyle name="40% - Accent3 3 5 3" xfId="4557"/>
    <cellStyle name="40% - Accent3 3 5 3 2" xfId="7960"/>
    <cellStyle name="40% - Accent3 3 5 3 2 2" xfId="18463"/>
    <cellStyle name="40% - Accent3 3 5 3 2 2 2" xfId="23675"/>
    <cellStyle name="40% - Accent3 3 5 3 2 3" xfId="18462"/>
    <cellStyle name="40% - Accent3 3 5 3 3" xfId="12252"/>
    <cellStyle name="40% - Accent3 3 5 3 3 2" xfId="18465"/>
    <cellStyle name="40% - Accent3 3 5 3 3 2 2" xfId="29092"/>
    <cellStyle name="40% - Accent3 3 5 3 3 3" xfId="18464"/>
    <cellStyle name="40% - Accent3 3 5 3 4" xfId="18466"/>
    <cellStyle name="40% - Accent3 3 5 3 4 2" xfId="34306"/>
    <cellStyle name="40% - Accent3 3 5 3 5" xfId="18461"/>
    <cellStyle name="40% - Accent3 3 5 4" xfId="5119"/>
    <cellStyle name="40% - Accent3 3 5 4 2" xfId="8521"/>
    <cellStyle name="40% - Accent3 3 5 4 2 2" xfId="18469"/>
    <cellStyle name="40% - Accent3 3 5 4 2 2 2" xfId="24542"/>
    <cellStyle name="40% - Accent3 3 5 4 2 3" xfId="18468"/>
    <cellStyle name="40% - Accent3 3 5 4 3" xfId="12813"/>
    <cellStyle name="40% - Accent3 3 5 4 3 2" xfId="18471"/>
    <cellStyle name="40% - Accent3 3 5 4 3 2 2" xfId="29871"/>
    <cellStyle name="40% - Accent3 3 5 4 3 3" xfId="18470"/>
    <cellStyle name="40% - Accent3 3 5 4 4" xfId="18472"/>
    <cellStyle name="40% - Accent3 3 5 4 4 2" xfId="34305"/>
    <cellStyle name="40% - Accent3 3 5 4 5" xfId="18467"/>
    <cellStyle name="40% - Accent3 3 5 5" xfId="7024"/>
    <cellStyle name="40% - Accent3 3 5 5 2" xfId="18474"/>
    <cellStyle name="40% - Accent3 3 5 5 2 2" xfId="16093"/>
    <cellStyle name="40% - Accent3 3 5 5 3" xfId="18473"/>
    <cellStyle name="40% - Accent3 3 5 6" xfId="11317"/>
    <cellStyle name="40% - Accent3 3 5 6 2" xfId="18476"/>
    <cellStyle name="40% - Accent3 3 5 6 2 2" xfId="27669"/>
    <cellStyle name="40% - Accent3 3 5 6 3" xfId="18475"/>
    <cellStyle name="40% - Accent3 3 5 7" xfId="18477"/>
    <cellStyle name="40% - Accent3 3 5 7 2" xfId="34308"/>
    <cellStyle name="40% - Accent3 3 5 8" xfId="18454"/>
    <cellStyle name="40% - Accent3 3 6" xfId="4183"/>
    <cellStyle name="40% - Accent3 3 6 2" xfId="4744"/>
    <cellStyle name="40% - Accent3 3 6 2 2" xfId="8147"/>
    <cellStyle name="40% - Accent3 3 6 2 2 2" xfId="18481"/>
    <cellStyle name="40% - Accent3 3 6 2 2 2 2" xfId="24019"/>
    <cellStyle name="40% - Accent3 3 6 2 2 3" xfId="18480"/>
    <cellStyle name="40% - Accent3 3 6 2 3" xfId="12439"/>
    <cellStyle name="40% - Accent3 3 6 2 3 2" xfId="18483"/>
    <cellStyle name="40% - Accent3 3 6 2 3 2 2" xfId="29354"/>
    <cellStyle name="40% - Accent3 3 6 2 3 3" xfId="18482"/>
    <cellStyle name="40% - Accent3 3 6 2 4" xfId="18484"/>
    <cellStyle name="40% - Accent3 3 6 2 4 2" xfId="34303"/>
    <cellStyle name="40% - Accent3 3 6 2 5" xfId="18479"/>
    <cellStyle name="40% - Accent3 3 6 3" xfId="5306"/>
    <cellStyle name="40% - Accent3 3 6 3 2" xfId="8708"/>
    <cellStyle name="40% - Accent3 3 6 3 2 2" xfId="18487"/>
    <cellStyle name="40% - Accent3 3 6 3 2 2 2" xfId="24804"/>
    <cellStyle name="40% - Accent3 3 6 3 2 3" xfId="18486"/>
    <cellStyle name="40% - Accent3 3 6 3 3" xfId="13000"/>
    <cellStyle name="40% - Accent3 3 6 3 3 2" xfId="18489"/>
    <cellStyle name="40% - Accent3 3 6 3 3 2 2" xfId="30304"/>
    <cellStyle name="40% - Accent3 3 6 3 3 3" xfId="18488"/>
    <cellStyle name="40% - Accent3 3 6 3 4" xfId="18490"/>
    <cellStyle name="40% - Accent3 3 6 3 4 2" xfId="34302"/>
    <cellStyle name="40% - Accent3 3 6 3 5" xfId="18485"/>
    <cellStyle name="40% - Accent3 3 6 4" xfId="7586"/>
    <cellStyle name="40% - Accent3 3 6 4 2" xfId="18492"/>
    <cellStyle name="40% - Accent3 3 6 4 2 2" xfId="23263"/>
    <cellStyle name="40% - Accent3 3 6 4 3" xfId="18491"/>
    <cellStyle name="40% - Accent3 3 6 5" xfId="11878"/>
    <cellStyle name="40% - Accent3 3 6 5 2" xfId="18494"/>
    <cellStyle name="40% - Accent3 3 6 5 2 2" xfId="28556"/>
    <cellStyle name="40% - Accent3 3 6 5 3" xfId="18493"/>
    <cellStyle name="40% - Accent3 3 6 6" xfId="18495"/>
    <cellStyle name="40% - Accent3 3 6 6 2" xfId="34304"/>
    <cellStyle name="40% - Accent3 3 6 7" xfId="18478"/>
    <cellStyle name="40% - Accent3 3 7" xfId="3807"/>
    <cellStyle name="40% - Accent3 3 7 2" xfId="5503"/>
    <cellStyle name="40% - Accent3 3 7 2 2" xfId="8895"/>
    <cellStyle name="40% - Accent3 3 7 2 2 2" xfId="18499"/>
    <cellStyle name="40% - Accent3 3 7 2 2 2 2" xfId="25121"/>
    <cellStyle name="40% - Accent3 3 7 2 2 3" xfId="18498"/>
    <cellStyle name="40% - Accent3 3 7 2 3" xfId="13188"/>
    <cellStyle name="40% - Accent3 3 7 2 3 2" xfId="18501"/>
    <cellStyle name="40% - Accent3 3 7 2 3 2 2" xfId="30924"/>
    <cellStyle name="40% - Accent3 3 7 2 3 3" xfId="18500"/>
    <cellStyle name="40% - Accent3 3 7 2 4" xfId="18502"/>
    <cellStyle name="40% - Accent3 3 7 2 4 2" xfId="34300"/>
    <cellStyle name="40% - Accent3 3 7 2 5" xfId="18497"/>
    <cellStyle name="40% - Accent3 3 7 3" xfId="7212"/>
    <cellStyle name="40% - Accent3 3 7 3 2" xfId="18504"/>
    <cellStyle name="40% - Accent3 3 7 3 2 2" xfId="16356"/>
    <cellStyle name="40% - Accent3 3 7 3 3" xfId="18503"/>
    <cellStyle name="40% - Accent3 3 7 4" xfId="11504"/>
    <cellStyle name="40% - Accent3 3 7 4 2" xfId="18506"/>
    <cellStyle name="40% - Accent3 3 7 4 2 2" xfId="27926"/>
    <cellStyle name="40% - Accent3 3 7 4 3" xfId="18505"/>
    <cellStyle name="40% - Accent3 3 7 5" xfId="18507"/>
    <cellStyle name="40% - Accent3 3 7 5 2" xfId="34301"/>
    <cellStyle name="40% - Accent3 3 7 6" xfId="18496"/>
    <cellStyle name="40% - Accent3 3 8" xfId="4370"/>
    <cellStyle name="40% - Accent3 3 8 2" xfId="5705"/>
    <cellStyle name="40% - Accent3 3 8 2 2" xfId="9085"/>
    <cellStyle name="40% - Accent3 3 8 2 2 2" xfId="18511"/>
    <cellStyle name="40% - Accent3 3 8 2 2 2 2" xfId="25382"/>
    <cellStyle name="40% - Accent3 3 8 2 2 3" xfId="18510"/>
    <cellStyle name="40% - Accent3 3 8 2 3" xfId="13375"/>
    <cellStyle name="40% - Accent3 3 8 2 3 2" xfId="18513"/>
    <cellStyle name="40% - Accent3 3 8 2 3 2 2" xfId="31319"/>
    <cellStyle name="40% - Accent3 3 8 2 3 3" xfId="18512"/>
    <cellStyle name="40% - Accent3 3 8 2 4" xfId="18514"/>
    <cellStyle name="40% - Accent3 3 8 2 4 2" xfId="34298"/>
    <cellStyle name="40% - Accent3 3 8 2 5" xfId="18509"/>
    <cellStyle name="40% - Accent3 3 8 3" xfId="7773"/>
    <cellStyle name="40% - Accent3 3 8 3 2" xfId="18516"/>
    <cellStyle name="40% - Accent3 3 8 3 2 2" xfId="23436"/>
    <cellStyle name="40% - Accent3 3 8 3 3" xfId="18515"/>
    <cellStyle name="40% - Accent3 3 8 4" xfId="12065"/>
    <cellStyle name="40% - Accent3 3 8 4 2" xfId="18518"/>
    <cellStyle name="40% - Accent3 3 8 4 2 2" xfId="28832"/>
    <cellStyle name="40% - Accent3 3 8 4 3" xfId="18517"/>
    <cellStyle name="40% - Accent3 3 8 5" xfId="18519"/>
    <cellStyle name="40% - Accent3 3 8 5 2" xfId="34299"/>
    <cellStyle name="40% - Accent3 3 8 6" xfId="18508"/>
    <cellStyle name="40% - Accent3 3 9" xfId="5900"/>
    <cellStyle name="40% - Accent3 3 9 2" xfId="9273"/>
    <cellStyle name="40% - Accent3 3 9 2 2" xfId="18522"/>
    <cellStyle name="40% - Accent3 3 9 2 2 2" xfId="25641"/>
    <cellStyle name="40% - Accent3 3 9 2 3" xfId="18521"/>
    <cellStyle name="40% - Accent3 3 9 3" xfId="13562"/>
    <cellStyle name="40% - Accent3 3 9 3 2" xfId="18524"/>
    <cellStyle name="40% - Accent3 3 9 3 2 2" xfId="32060"/>
    <cellStyle name="40% - Accent3 3 9 3 3" xfId="18523"/>
    <cellStyle name="40% - Accent3 3 9 4" xfId="18525"/>
    <cellStyle name="40% - Accent3 3 9 4 2" xfId="34297"/>
    <cellStyle name="40% - Accent3 3 9 5" xfId="18520"/>
    <cellStyle name="40% - Accent3 4" xfId="686"/>
    <cellStyle name="40% - Accent3 4 2" xfId="18527"/>
    <cellStyle name="40% - Accent3 4 2 2" xfId="14555"/>
    <cellStyle name="40% - Accent3 4 3" xfId="18526"/>
    <cellStyle name="40% - Accent3 5" xfId="6583"/>
    <cellStyle name="40% - Accent3 5 2" xfId="18529"/>
    <cellStyle name="40% - Accent3 5 2 2" xfId="15748"/>
    <cellStyle name="40% - Accent3 5 3" xfId="18528"/>
    <cellStyle name="40% - Accent3 6" xfId="11088"/>
    <cellStyle name="40% - Accent3 6 2" xfId="18531"/>
    <cellStyle name="40% - Accent3 6 2 2" xfId="27378"/>
    <cellStyle name="40% - Accent3 6 3" xfId="18530"/>
    <cellStyle name="40% - Accent3 7" xfId="18532"/>
    <cellStyle name="40% - Accent3 7 2" xfId="14047"/>
    <cellStyle name="40% - Accent3 8" xfId="18533"/>
    <cellStyle name="40% - Accent3 8 2" xfId="34374"/>
    <cellStyle name="40% - Accent3 9" xfId="18534"/>
    <cellStyle name="40% - Accent4" xfId="88" builtinId="43" customBuiltin="1"/>
    <cellStyle name="40% - Accent4 2" xfId="300"/>
    <cellStyle name="40% - Accent4 2 2" xfId="18536"/>
    <cellStyle name="40% - Accent4 2 2 2" xfId="14116"/>
    <cellStyle name="40% - Accent4 2 3" xfId="18537"/>
    <cellStyle name="40% - Accent4 2 4" xfId="18535"/>
    <cellStyle name="40% - Accent4 3" xfId="301"/>
    <cellStyle name="40% - Accent4 3 10" xfId="6100"/>
    <cellStyle name="40% - Accent4 3 10 2" xfId="9464"/>
    <cellStyle name="40% - Accent4 3 10 2 2" xfId="18541"/>
    <cellStyle name="40% - Accent4 3 10 2 2 2" xfId="25904"/>
    <cellStyle name="40% - Accent4 3 10 2 3" xfId="18540"/>
    <cellStyle name="40% - Accent4 3 10 3" xfId="13752"/>
    <cellStyle name="40% - Accent4 3 10 3 2" xfId="18543"/>
    <cellStyle name="40% - Accent4 3 10 3 2 2" xfId="32807"/>
    <cellStyle name="40% - Accent4 3 10 3 3" xfId="18542"/>
    <cellStyle name="40% - Accent4 3 10 4" xfId="18544"/>
    <cellStyle name="40% - Accent4 3 10 4 2" xfId="34294"/>
    <cellStyle name="40% - Accent4 3 10 5" xfId="18539"/>
    <cellStyle name="40% - Accent4 3 11" xfId="4934"/>
    <cellStyle name="40% - Accent4 3 11 2" xfId="8336"/>
    <cellStyle name="40% - Accent4 3 11 2 2" xfId="18547"/>
    <cellStyle name="40% - Accent4 3 11 2 2 2" xfId="24282"/>
    <cellStyle name="40% - Accent4 3 11 2 3" xfId="18546"/>
    <cellStyle name="40% - Accent4 3 11 3" xfId="12628"/>
    <cellStyle name="40% - Accent4 3 11 3 2" xfId="18549"/>
    <cellStyle name="40% - Accent4 3 11 3 2 2" xfId="29614"/>
    <cellStyle name="40% - Accent4 3 11 3 3" xfId="18548"/>
    <cellStyle name="40% - Accent4 3 11 4" xfId="18550"/>
    <cellStyle name="40% - Accent4 3 11 4 2" xfId="34293"/>
    <cellStyle name="40% - Accent4 3 11 5" xfId="18545"/>
    <cellStyle name="40% - Accent4 3 12" xfId="6530"/>
    <cellStyle name="40% - Accent4 3 12 2" xfId="18552"/>
    <cellStyle name="40% - Accent4 3 12 2 2" xfId="15695"/>
    <cellStyle name="40% - Accent4 3 12 3" xfId="18551"/>
    <cellStyle name="40% - Accent4 3 13" xfId="11042"/>
    <cellStyle name="40% - Accent4 3 13 2" xfId="18554"/>
    <cellStyle name="40% - Accent4 3 13 2 2" xfId="27335"/>
    <cellStyle name="40% - Accent4 3 13 3" xfId="18553"/>
    <cellStyle name="40% - Accent4 3 14" xfId="18555"/>
    <cellStyle name="40% - Accent4 3 14 2" xfId="34295"/>
    <cellStyle name="40% - Accent4 3 15" xfId="18538"/>
    <cellStyle name="40% - Accent4 3 2" xfId="737"/>
    <cellStyle name="40% - Accent4 3 2 10" xfId="6322"/>
    <cellStyle name="40% - Accent4 3 2 10 2" xfId="18558"/>
    <cellStyle name="40% - Accent4 3 2 10 2 2" xfId="14570"/>
    <cellStyle name="40% - Accent4 3 2 10 3" xfId="18557"/>
    <cellStyle name="40% - Accent4 3 2 11" xfId="6608"/>
    <cellStyle name="40% - Accent4 3 2 11 2" xfId="18560"/>
    <cellStyle name="40% - Accent4 3 2 11 2 2" xfId="15778"/>
    <cellStyle name="40% - Accent4 3 2 11 3" xfId="18559"/>
    <cellStyle name="40% - Accent4 3 2 12" xfId="11108"/>
    <cellStyle name="40% - Accent4 3 2 12 2" xfId="18562"/>
    <cellStyle name="40% - Accent4 3 2 12 2 2" xfId="27404"/>
    <cellStyle name="40% - Accent4 3 2 12 3" xfId="18561"/>
    <cellStyle name="40% - Accent4 3 2 13" xfId="18563"/>
    <cellStyle name="40% - Accent4 3 2 13 2" xfId="34292"/>
    <cellStyle name="40% - Accent4 3 2 14" xfId="18556"/>
    <cellStyle name="40% - Accent4 3 2 2" xfId="871"/>
    <cellStyle name="40% - Accent4 3 2 2 10" xfId="6720"/>
    <cellStyle name="40% - Accent4 3 2 2 10 2" xfId="18566"/>
    <cellStyle name="40% - Accent4 3 2 2 10 2 2" xfId="15931"/>
    <cellStyle name="40% - Accent4 3 2 2 10 3" xfId="18565"/>
    <cellStyle name="40% - Accent4 3 2 2 11" xfId="11219"/>
    <cellStyle name="40% - Accent4 3 2 2 11 2" xfId="18568"/>
    <cellStyle name="40% - Accent4 3 2 2 11 2 2" xfId="27556"/>
    <cellStyle name="40% - Accent4 3 2 2 11 3" xfId="18567"/>
    <cellStyle name="40% - Accent4 3 2 2 12" xfId="18569"/>
    <cellStyle name="40% - Accent4 3 2 2 12 2" xfId="34291"/>
    <cellStyle name="40% - Accent4 3 2 2 13" xfId="18564"/>
    <cellStyle name="40% - Accent4 3 2 2 2" xfId="3747"/>
    <cellStyle name="40% - Accent4 3 2 2 2 2" xfId="4125"/>
    <cellStyle name="40% - Accent4 3 2 2 2 2 2" xfId="7530"/>
    <cellStyle name="40% - Accent4 3 2 2 2 2 2 2" xfId="18573"/>
    <cellStyle name="40% - Accent4 3 2 2 2 2 2 2 2" xfId="16802"/>
    <cellStyle name="40% - Accent4 3 2 2 2 2 2 3" xfId="18572"/>
    <cellStyle name="40% - Accent4 3 2 2 2 2 3" xfId="11822"/>
    <cellStyle name="40% - Accent4 3 2 2 2 2 3 2" xfId="18575"/>
    <cellStyle name="40% - Accent4 3 2 2 2 2 3 2 2" xfId="28404"/>
    <cellStyle name="40% - Accent4 3 2 2 2 2 3 3" xfId="18574"/>
    <cellStyle name="40% - Accent4 3 2 2 2 2 4" xfId="18576"/>
    <cellStyle name="40% - Accent4 3 2 2 2 2 4 2" xfId="34289"/>
    <cellStyle name="40% - Accent4 3 2 2 2 2 5" xfId="18571"/>
    <cellStyle name="40% - Accent4 3 2 2 2 3" xfId="4688"/>
    <cellStyle name="40% - Accent4 3 2 2 2 3 2" xfId="8091"/>
    <cellStyle name="40% - Accent4 3 2 2 2 3 2 2" xfId="18579"/>
    <cellStyle name="40% - Accent4 3 2 2 2 3 2 2 2" xfId="23932"/>
    <cellStyle name="40% - Accent4 3 2 2 2 3 2 3" xfId="18578"/>
    <cellStyle name="40% - Accent4 3 2 2 2 3 3" xfId="12383"/>
    <cellStyle name="40% - Accent4 3 2 2 2 3 3 2" xfId="18581"/>
    <cellStyle name="40% - Accent4 3 2 2 2 3 3 2 2" xfId="29275"/>
    <cellStyle name="40% - Accent4 3 2 2 2 3 3 3" xfId="18580"/>
    <cellStyle name="40% - Accent4 3 2 2 2 3 4" xfId="18582"/>
    <cellStyle name="40% - Accent4 3 2 2 2 3 4 2" xfId="34288"/>
    <cellStyle name="40% - Accent4 3 2 2 2 3 5" xfId="18577"/>
    <cellStyle name="40% - Accent4 3 2 2 2 4" xfId="5250"/>
    <cellStyle name="40% - Accent4 3 2 2 2 4 2" xfId="8652"/>
    <cellStyle name="40% - Accent4 3 2 2 2 4 2 2" xfId="18585"/>
    <cellStyle name="40% - Accent4 3 2 2 2 4 2 2 2" xfId="24725"/>
    <cellStyle name="40% - Accent4 3 2 2 2 4 2 3" xfId="18584"/>
    <cellStyle name="40% - Accent4 3 2 2 2 4 3" xfId="12944"/>
    <cellStyle name="40% - Accent4 3 2 2 2 4 3 2" xfId="18587"/>
    <cellStyle name="40% - Accent4 3 2 2 2 4 3 2 2" xfId="30087"/>
    <cellStyle name="40% - Accent4 3 2 2 2 4 3 3" xfId="18586"/>
    <cellStyle name="40% - Accent4 3 2 2 2 4 4" xfId="18588"/>
    <cellStyle name="40% - Accent4 3 2 2 2 4 4 2" xfId="34287"/>
    <cellStyle name="40% - Accent4 3 2 2 2 4 5" xfId="18583"/>
    <cellStyle name="40% - Accent4 3 2 2 2 5" xfId="7156"/>
    <cellStyle name="40% - Accent4 3 2 2 2 5 2" xfId="18590"/>
    <cellStyle name="40% - Accent4 3 2 2 2 5 2 2" xfId="16275"/>
    <cellStyle name="40% - Accent4 3 2 2 2 5 3" xfId="18589"/>
    <cellStyle name="40% - Accent4 3 2 2 2 6" xfId="11448"/>
    <cellStyle name="40% - Accent4 3 2 2 2 6 2" xfId="18592"/>
    <cellStyle name="40% - Accent4 3 2 2 2 6 2 2" xfId="27851"/>
    <cellStyle name="40% - Accent4 3 2 2 2 6 3" xfId="18591"/>
    <cellStyle name="40% - Accent4 3 2 2 2 7" xfId="18593"/>
    <cellStyle name="40% - Accent4 3 2 2 2 7 2" xfId="34290"/>
    <cellStyle name="40% - Accent4 3 2 2 2 8" xfId="18570"/>
    <cellStyle name="40% - Accent4 3 2 2 3" xfId="4314"/>
    <cellStyle name="40% - Accent4 3 2 2 3 2" xfId="4875"/>
    <cellStyle name="40% - Accent4 3 2 2 3 2 2" xfId="8278"/>
    <cellStyle name="40% - Accent4 3 2 2 3 2 2 2" xfId="18597"/>
    <cellStyle name="40% - Accent4 3 2 2 3 2 2 2 2" xfId="24202"/>
    <cellStyle name="40% - Accent4 3 2 2 3 2 2 3" xfId="18596"/>
    <cellStyle name="40% - Accent4 3 2 2 3 2 3" xfId="12570"/>
    <cellStyle name="40% - Accent4 3 2 2 3 2 3 2" xfId="18599"/>
    <cellStyle name="40% - Accent4 3 2 2 3 2 3 2 2" xfId="29534"/>
    <cellStyle name="40% - Accent4 3 2 2 3 2 3 3" xfId="18598"/>
    <cellStyle name="40% - Accent4 3 2 2 3 2 4" xfId="18600"/>
    <cellStyle name="40% - Accent4 3 2 2 3 2 4 2" xfId="34285"/>
    <cellStyle name="40% - Accent4 3 2 2 3 2 5" xfId="18595"/>
    <cellStyle name="40% - Accent4 3 2 2 3 3" xfId="5437"/>
    <cellStyle name="40% - Accent4 3 2 2 3 3 2" xfId="8839"/>
    <cellStyle name="40% - Accent4 3 2 2 3 3 2 2" xfId="18603"/>
    <cellStyle name="40% - Accent4 3 2 2 3 3 2 2 2" xfId="25020"/>
    <cellStyle name="40% - Accent4 3 2 2 3 3 2 3" xfId="18602"/>
    <cellStyle name="40% - Accent4 3 2 2 3 3 3" xfId="13131"/>
    <cellStyle name="40% - Accent4 3 2 2 3 3 3 2" xfId="18605"/>
    <cellStyle name="40% - Accent4 3 2 2 3 3 3 2 2" xfId="30811"/>
    <cellStyle name="40% - Accent4 3 2 2 3 3 3 3" xfId="18604"/>
    <cellStyle name="40% - Accent4 3 2 2 3 3 4" xfId="18606"/>
    <cellStyle name="40% - Accent4 3 2 2 3 3 4 2" xfId="34284"/>
    <cellStyle name="40% - Accent4 3 2 2 3 3 5" xfId="18601"/>
    <cellStyle name="40% - Accent4 3 2 2 3 4" xfId="7717"/>
    <cellStyle name="40% - Accent4 3 2 2 3 4 2" xfId="18608"/>
    <cellStyle name="40% - Accent4 3 2 2 3 4 2 2" xfId="23388"/>
    <cellStyle name="40% - Accent4 3 2 2 3 4 3" xfId="18607"/>
    <cellStyle name="40% - Accent4 3 2 2 3 5" xfId="12009"/>
    <cellStyle name="40% - Accent4 3 2 2 3 5 2" xfId="18610"/>
    <cellStyle name="40% - Accent4 3 2 2 3 5 2 2" xfId="28754"/>
    <cellStyle name="40% - Accent4 3 2 2 3 5 3" xfId="18609"/>
    <cellStyle name="40% - Accent4 3 2 2 3 6" xfId="18611"/>
    <cellStyle name="40% - Accent4 3 2 2 3 6 2" xfId="34286"/>
    <cellStyle name="40% - Accent4 3 2 2 3 7" xfId="18594"/>
    <cellStyle name="40% - Accent4 3 2 2 4" xfId="3938"/>
    <cellStyle name="40% - Accent4 3 2 2 4 2" xfId="5636"/>
    <cellStyle name="40% - Accent4 3 2 2 4 2 2" xfId="9026"/>
    <cellStyle name="40% - Accent4 3 2 2 4 2 2 2" xfId="18615"/>
    <cellStyle name="40% - Accent4 3 2 2 4 2 2 2 2" xfId="25301"/>
    <cellStyle name="40% - Accent4 3 2 2 4 2 2 3" xfId="18614"/>
    <cellStyle name="40% - Accent4 3 2 2 4 2 3" xfId="13319"/>
    <cellStyle name="40% - Accent4 3 2 2 4 2 3 2" xfId="18617"/>
    <cellStyle name="40% - Accent4 3 2 2 4 2 3 2 2" xfId="31173"/>
    <cellStyle name="40% - Accent4 3 2 2 4 2 3 3" xfId="18616"/>
    <cellStyle name="40% - Accent4 3 2 2 4 2 4" xfId="18618"/>
    <cellStyle name="40% - Accent4 3 2 2 4 2 4 2" xfId="34282"/>
    <cellStyle name="40% - Accent4 3 2 2 4 2 5" xfId="18613"/>
    <cellStyle name="40% - Accent4 3 2 2 4 3" xfId="7343"/>
    <cellStyle name="40% - Accent4 3 2 2 4 3 2" xfId="18620"/>
    <cellStyle name="40% - Accent4 3 2 2 4 3 2 2" xfId="16537"/>
    <cellStyle name="40% - Accent4 3 2 2 4 3 3" xfId="18619"/>
    <cellStyle name="40% - Accent4 3 2 2 4 4" xfId="11635"/>
    <cellStyle name="40% - Accent4 3 2 2 4 4 2" xfId="18622"/>
    <cellStyle name="40% - Accent4 3 2 2 4 4 2 2" xfId="28111"/>
    <cellStyle name="40% - Accent4 3 2 2 4 4 3" xfId="18621"/>
    <cellStyle name="40% - Accent4 3 2 2 4 5" xfId="18623"/>
    <cellStyle name="40% - Accent4 3 2 2 4 5 2" xfId="34283"/>
    <cellStyle name="40% - Accent4 3 2 2 4 6" xfId="18612"/>
    <cellStyle name="40% - Accent4 3 2 2 5" xfId="4501"/>
    <cellStyle name="40% - Accent4 3 2 2 5 2" xfId="5836"/>
    <cellStyle name="40% - Accent4 3 2 2 5 2 2" xfId="9216"/>
    <cellStyle name="40% - Accent4 3 2 2 5 2 2 2" xfId="18627"/>
    <cellStyle name="40% - Accent4 3 2 2 5 2 2 2 2" xfId="25564"/>
    <cellStyle name="40% - Accent4 3 2 2 5 2 2 3" xfId="18626"/>
    <cellStyle name="40% - Accent4 3 2 2 5 2 3" xfId="13506"/>
    <cellStyle name="40% - Accent4 3 2 2 5 2 3 2" xfId="18629"/>
    <cellStyle name="40% - Accent4 3 2 2 5 2 3 2 2" xfId="31836"/>
    <cellStyle name="40% - Accent4 3 2 2 5 2 3 3" xfId="18628"/>
    <cellStyle name="40% - Accent4 3 2 2 5 2 4" xfId="18630"/>
    <cellStyle name="40% - Accent4 3 2 2 5 2 4 2" xfId="34280"/>
    <cellStyle name="40% - Accent4 3 2 2 5 2 5" xfId="18625"/>
    <cellStyle name="40% - Accent4 3 2 2 5 3" xfId="7904"/>
    <cellStyle name="40% - Accent4 3 2 2 5 3 2" xfId="18632"/>
    <cellStyle name="40% - Accent4 3 2 2 5 3 2 2" xfId="23578"/>
    <cellStyle name="40% - Accent4 3 2 2 5 3 3" xfId="18631"/>
    <cellStyle name="40% - Accent4 3 2 2 5 4" xfId="12196"/>
    <cellStyle name="40% - Accent4 3 2 2 5 4 2" xfId="18634"/>
    <cellStyle name="40% - Accent4 3 2 2 5 4 2 2" xfId="29014"/>
    <cellStyle name="40% - Accent4 3 2 2 5 4 3" xfId="18633"/>
    <cellStyle name="40% - Accent4 3 2 2 5 5" xfId="18635"/>
    <cellStyle name="40% - Accent4 3 2 2 5 5 2" xfId="34281"/>
    <cellStyle name="40% - Accent4 3 2 2 5 6" xfId="18624"/>
    <cellStyle name="40% - Accent4 3 2 2 6" xfId="6033"/>
    <cellStyle name="40% - Accent4 3 2 2 6 2" xfId="9405"/>
    <cellStyle name="40% - Accent4 3 2 2 6 2 2" xfId="18638"/>
    <cellStyle name="40% - Accent4 3 2 2 6 2 2 2" xfId="25826"/>
    <cellStyle name="40% - Accent4 3 2 2 6 2 3" xfId="18637"/>
    <cellStyle name="40% - Accent4 3 2 2 6 3" xfId="13693"/>
    <cellStyle name="40% - Accent4 3 2 2 6 3 2" xfId="18640"/>
    <cellStyle name="40% - Accent4 3 2 2 6 3 2 2" xfId="32575"/>
    <cellStyle name="40% - Accent4 3 2 2 6 3 3" xfId="18639"/>
    <cellStyle name="40% - Accent4 3 2 2 6 4" xfId="18641"/>
    <cellStyle name="40% - Accent4 3 2 2 6 4 2" xfId="34279"/>
    <cellStyle name="40% - Accent4 3 2 2 6 5" xfId="18636"/>
    <cellStyle name="40% - Accent4 3 2 2 7" xfId="6231"/>
    <cellStyle name="40% - Accent4 3 2 2 7 2" xfId="9593"/>
    <cellStyle name="40% - Accent4 3 2 2 7 2 2" xfId="18644"/>
    <cellStyle name="40% - Accent4 3 2 2 7 2 2 2" xfId="26086"/>
    <cellStyle name="40% - Accent4 3 2 2 7 2 3" xfId="18643"/>
    <cellStyle name="40% - Accent4 3 2 2 7 3" xfId="13881"/>
    <cellStyle name="40% - Accent4 3 2 2 7 3 2" xfId="18646"/>
    <cellStyle name="40% - Accent4 3 2 2 7 3 2 2" xfId="33221"/>
    <cellStyle name="40% - Accent4 3 2 2 7 3 3" xfId="18645"/>
    <cellStyle name="40% - Accent4 3 2 2 7 4" xfId="18647"/>
    <cellStyle name="40% - Accent4 3 2 2 7 4 2" xfId="34278"/>
    <cellStyle name="40% - Accent4 3 2 2 7 5" xfId="18642"/>
    <cellStyle name="40% - Accent4 3 2 2 8" xfId="5063"/>
    <cellStyle name="40% - Accent4 3 2 2 8 2" xfId="8465"/>
    <cellStyle name="40% - Accent4 3 2 2 8 2 2" xfId="18650"/>
    <cellStyle name="40% - Accent4 3 2 2 8 2 2 2" xfId="24465"/>
    <cellStyle name="40% - Accent4 3 2 2 8 2 3" xfId="18649"/>
    <cellStyle name="40% - Accent4 3 2 2 8 3" xfId="12757"/>
    <cellStyle name="40% - Accent4 3 2 2 8 3 2" xfId="18652"/>
    <cellStyle name="40% - Accent4 3 2 2 8 3 2 2" xfId="29792"/>
    <cellStyle name="40% - Accent4 3 2 2 8 3 3" xfId="18651"/>
    <cellStyle name="40% - Accent4 3 2 2 8 4" xfId="18653"/>
    <cellStyle name="40% - Accent4 3 2 2 8 4 2" xfId="34277"/>
    <cellStyle name="40% - Accent4 3 2 2 8 5" xfId="18648"/>
    <cellStyle name="40% - Accent4 3 2 2 9" xfId="6433"/>
    <cellStyle name="40% - Accent4 3 2 2 9 2" xfId="18655"/>
    <cellStyle name="40% - Accent4 3 2 2 9 2 2" xfId="14613"/>
    <cellStyle name="40% - Accent4 3 2 2 9 3" xfId="18654"/>
    <cellStyle name="40% - Accent4 3 2 3" xfId="3635"/>
    <cellStyle name="40% - Accent4 3 2 3 2" xfId="4014"/>
    <cellStyle name="40% - Accent4 3 2 3 2 2" xfId="7419"/>
    <cellStyle name="40% - Accent4 3 2 3 2 2 2" xfId="18659"/>
    <cellStyle name="40% - Accent4 3 2 3 2 2 2 2" xfId="16642"/>
    <cellStyle name="40% - Accent4 3 2 3 2 2 3" xfId="18658"/>
    <cellStyle name="40% - Accent4 3 2 3 2 3" xfId="11711"/>
    <cellStyle name="40% - Accent4 3 2 3 2 3 2" xfId="18661"/>
    <cellStyle name="40% - Accent4 3 2 3 2 3 2 2" xfId="28218"/>
    <cellStyle name="40% - Accent4 3 2 3 2 3 3" xfId="18660"/>
    <cellStyle name="40% - Accent4 3 2 3 2 4" xfId="18662"/>
    <cellStyle name="40% - Accent4 3 2 3 2 4 2" xfId="34275"/>
    <cellStyle name="40% - Accent4 3 2 3 2 5" xfId="18657"/>
    <cellStyle name="40% - Accent4 3 2 3 3" xfId="4577"/>
    <cellStyle name="40% - Accent4 3 2 3 3 2" xfId="7980"/>
    <cellStyle name="40% - Accent4 3 2 3 3 2 2" xfId="18665"/>
    <cellStyle name="40% - Accent4 3 2 3 3 2 2 2" xfId="23715"/>
    <cellStyle name="40% - Accent4 3 2 3 3 2 3" xfId="18664"/>
    <cellStyle name="40% - Accent4 3 2 3 3 3" xfId="12272"/>
    <cellStyle name="40% - Accent4 3 2 3 3 3 2" xfId="18667"/>
    <cellStyle name="40% - Accent4 3 2 3 3 3 2 2" xfId="29120"/>
    <cellStyle name="40% - Accent4 3 2 3 3 3 3" xfId="18666"/>
    <cellStyle name="40% - Accent4 3 2 3 3 4" xfId="18668"/>
    <cellStyle name="40% - Accent4 3 2 3 3 4 2" xfId="34274"/>
    <cellStyle name="40% - Accent4 3 2 3 3 5" xfId="18663"/>
    <cellStyle name="40% - Accent4 3 2 3 4" xfId="5139"/>
    <cellStyle name="40% - Accent4 3 2 3 4 2" xfId="8541"/>
    <cellStyle name="40% - Accent4 3 2 3 4 2 2" xfId="18671"/>
    <cellStyle name="40% - Accent4 3 2 3 4 2 2 2" xfId="24572"/>
    <cellStyle name="40% - Accent4 3 2 3 4 2 3" xfId="18670"/>
    <cellStyle name="40% - Accent4 3 2 3 4 3" xfId="12833"/>
    <cellStyle name="40% - Accent4 3 2 3 4 3 2" xfId="18673"/>
    <cellStyle name="40% - Accent4 3 2 3 4 3 2 2" xfId="29899"/>
    <cellStyle name="40% - Accent4 3 2 3 4 3 3" xfId="18672"/>
    <cellStyle name="40% - Accent4 3 2 3 4 4" xfId="18674"/>
    <cellStyle name="40% - Accent4 3 2 3 4 4 2" xfId="34273"/>
    <cellStyle name="40% - Accent4 3 2 3 4 5" xfId="18669"/>
    <cellStyle name="40% - Accent4 3 2 3 5" xfId="7044"/>
    <cellStyle name="40% - Accent4 3 2 3 5 2" xfId="18676"/>
    <cellStyle name="40% - Accent4 3 2 3 5 2 2" xfId="16121"/>
    <cellStyle name="40% - Accent4 3 2 3 5 3" xfId="18675"/>
    <cellStyle name="40% - Accent4 3 2 3 6" xfId="11337"/>
    <cellStyle name="40% - Accent4 3 2 3 6 2" xfId="18678"/>
    <cellStyle name="40% - Accent4 3 2 3 6 2 2" xfId="27697"/>
    <cellStyle name="40% - Accent4 3 2 3 6 3" xfId="18677"/>
    <cellStyle name="40% - Accent4 3 2 3 7" xfId="18679"/>
    <cellStyle name="40% - Accent4 3 2 3 7 2" xfId="34276"/>
    <cellStyle name="40% - Accent4 3 2 3 8" xfId="18656"/>
    <cellStyle name="40% - Accent4 3 2 4" xfId="4203"/>
    <cellStyle name="40% - Accent4 3 2 4 2" xfId="4764"/>
    <cellStyle name="40% - Accent4 3 2 4 2 2" xfId="8167"/>
    <cellStyle name="40% - Accent4 3 2 4 2 2 2" xfId="18683"/>
    <cellStyle name="40% - Accent4 3 2 4 2 2 2 2" xfId="24047"/>
    <cellStyle name="40% - Accent4 3 2 4 2 2 3" xfId="18682"/>
    <cellStyle name="40% - Accent4 3 2 4 2 3" xfId="12459"/>
    <cellStyle name="40% - Accent4 3 2 4 2 3 2" xfId="18685"/>
    <cellStyle name="40% - Accent4 3 2 4 2 3 2 2" xfId="29381"/>
    <cellStyle name="40% - Accent4 3 2 4 2 3 3" xfId="18684"/>
    <cellStyle name="40% - Accent4 3 2 4 2 4" xfId="18686"/>
    <cellStyle name="40% - Accent4 3 2 4 2 4 2" xfId="34271"/>
    <cellStyle name="40% - Accent4 3 2 4 2 5" xfId="18681"/>
    <cellStyle name="40% - Accent4 3 2 4 3" xfId="5326"/>
    <cellStyle name="40% - Accent4 3 2 4 3 2" xfId="8728"/>
    <cellStyle name="40% - Accent4 3 2 4 3 2 2" xfId="18689"/>
    <cellStyle name="40% - Accent4 3 2 4 3 2 2 2" xfId="24832"/>
    <cellStyle name="40% - Accent4 3 2 4 3 2 3" xfId="18688"/>
    <cellStyle name="40% - Accent4 3 2 4 3 3" xfId="13020"/>
    <cellStyle name="40% - Accent4 3 2 4 3 3 2" xfId="18691"/>
    <cellStyle name="40% - Accent4 3 2 4 3 3 2 2" xfId="30387"/>
    <cellStyle name="40% - Accent4 3 2 4 3 3 3" xfId="18690"/>
    <cellStyle name="40% - Accent4 3 2 4 3 4" xfId="18692"/>
    <cellStyle name="40% - Accent4 3 2 4 3 4 2" xfId="34270"/>
    <cellStyle name="40% - Accent4 3 2 4 3 5" xfId="18687"/>
    <cellStyle name="40% - Accent4 3 2 4 4" xfId="7606"/>
    <cellStyle name="40% - Accent4 3 2 4 4 2" xfId="18694"/>
    <cellStyle name="40% - Accent4 3 2 4 4 2 2" xfId="23283"/>
    <cellStyle name="40% - Accent4 3 2 4 4 3" xfId="18693"/>
    <cellStyle name="40% - Accent4 3 2 4 5" xfId="11898"/>
    <cellStyle name="40% - Accent4 3 2 4 5 2" xfId="18696"/>
    <cellStyle name="40% - Accent4 3 2 4 5 2 2" xfId="28592"/>
    <cellStyle name="40% - Accent4 3 2 4 5 3" xfId="18695"/>
    <cellStyle name="40% - Accent4 3 2 4 6" xfId="18697"/>
    <cellStyle name="40% - Accent4 3 2 4 6 2" xfId="34272"/>
    <cellStyle name="40% - Accent4 3 2 4 7" xfId="18680"/>
    <cellStyle name="40% - Accent4 3 2 5" xfId="3827"/>
    <cellStyle name="40% - Accent4 3 2 5 2" xfId="5523"/>
    <cellStyle name="40% - Accent4 3 2 5 2 2" xfId="8915"/>
    <cellStyle name="40% - Accent4 3 2 5 2 2 2" xfId="18701"/>
    <cellStyle name="40% - Accent4 3 2 5 2 2 2 2" xfId="25149"/>
    <cellStyle name="40% - Accent4 3 2 5 2 2 3" xfId="18700"/>
    <cellStyle name="40% - Accent4 3 2 5 2 3" xfId="13208"/>
    <cellStyle name="40% - Accent4 3 2 5 2 3 2" xfId="18703"/>
    <cellStyle name="40% - Accent4 3 2 5 2 3 2 2" xfId="30963"/>
    <cellStyle name="40% - Accent4 3 2 5 2 3 3" xfId="18702"/>
    <cellStyle name="40% - Accent4 3 2 5 2 4" xfId="18704"/>
    <cellStyle name="40% - Accent4 3 2 5 2 4 2" xfId="34268"/>
    <cellStyle name="40% - Accent4 3 2 5 2 5" xfId="18699"/>
    <cellStyle name="40% - Accent4 3 2 5 3" xfId="7232"/>
    <cellStyle name="40% - Accent4 3 2 5 3 2" xfId="18706"/>
    <cellStyle name="40% - Accent4 3 2 5 3 2 2" xfId="16384"/>
    <cellStyle name="40% - Accent4 3 2 5 3 3" xfId="18705"/>
    <cellStyle name="40% - Accent4 3 2 5 4" xfId="11524"/>
    <cellStyle name="40% - Accent4 3 2 5 4 2" xfId="18708"/>
    <cellStyle name="40% - Accent4 3 2 5 4 2 2" xfId="27955"/>
    <cellStyle name="40% - Accent4 3 2 5 4 3" xfId="18707"/>
    <cellStyle name="40% - Accent4 3 2 5 5" xfId="18709"/>
    <cellStyle name="40% - Accent4 3 2 5 5 2" xfId="34269"/>
    <cellStyle name="40% - Accent4 3 2 5 6" xfId="18698"/>
    <cellStyle name="40% - Accent4 3 2 6" xfId="4390"/>
    <cellStyle name="40% - Accent4 3 2 6 2" xfId="5725"/>
    <cellStyle name="40% - Accent4 3 2 6 2 2" xfId="9105"/>
    <cellStyle name="40% - Accent4 3 2 6 2 2 2" xfId="18713"/>
    <cellStyle name="40% - Accent4 3 2 6 2 2 2 2" xfId="25412"/>
    <cellStyle name="40% - Accent4 3 2 6 2 2 3" xfId="18712"/>
    <cellStyle name="40% - Accent4 3 2 6 2 3" xfId="13395"/>
    <cellStyle name="40% - Accent4 3 2 6 2 3 2" xfId="18715"/>
    <cellStyle name="40% - Accent4 3 2 6 2 3 2 2" xfId="31400"/>
    <cellStyle name="40% - Accent4 3 2 6 2 3 3" xfId="18714"/>
    <cellStyle name="40% - Accent4 3 2 6 2 4" xfId="18716"/>
    <cellStyle name="40% - Accent4 3 2 6 2 4 2" xfId="34266"/>
    <cellStyle name="40% - Accent4 3 2 6 2 5" xfId="18711"/>
    <cellStyle name="40% - Accent4 3 2 6 3" xfId="7793"/>
    <cellStyle name="40% - Accent4 3 2 6 3 2" xfId="18718"/>
    <cellStyle name="40% - Accent4 3 2 6 3 2 2" xfId="23476"/>
    <cellStyle name="40% - Accent4 3 2 6 3 3" xfId="18717"/>
    <cellStyle name="40% - Accent4 3 2 6 4" xfId="12085"/>
    <cellStyle name="40% - Accent4 3 2 6 4 2" xfId="18720"/>
    <cellStyle name="40% - Accent4 3 2 6 4 2 2" xfId="28860"/>
    <cellStyle name="40% - Accent4 3 2 6 4 3" xfId="18719"/>
    <cellStyle name="40% - Accent4 3 2 6 5" xfId="18721"/>
    <cellStyle name="40% - Accent4 3 2 6 5 2" xfId="34267"/>
    <cellStyle name="40% - Accent4 3 2 6 6" xfId="18710"/>
    <cellStyle name="40% - Accent4 3 2 7" xfId="5920"/>
    <cellStyle name="40% - Accent4 3 2 7 2" xfId="9293"/>
    <cellStyle name="40% - Accent4 3 2 7 2 2" xfId="18724"/>
    <cellStyle name="40% - Accent4 3 2 7 2 2 2" xfId="25670"/>
    <cellStyle name="40% - Accent4 3 2 7 2 3" xfId="18723"/>
    <cellStyle name="40% - Accent4 3 2 7 3" xfId="13582"/>
    <cellStyle name="40% - Accent4 3 2 7 3 2" xfId="18726"/>
    <cellStyle name="40% - Accent4 3 2 7 3 2 2" xfId="32138"/>
    <cellStyle name="40% - Accent4 3 2 7 3 3" xfId="18725"/>
    <cellStyle name="40% - Accent4 3 2 7 4" xfId="18727"/>
    <cellStyle name="40% - Accent4 3 2 7 4 2" xfId="34265"/>
    <cellStyle name="40% - Accent4 3 2 7 5" xfId="18722"/>
    <cellStyle name="40% - Accent4 3 2 8" xfId="6118"/>
    <cellStyle name="40% - Accent4 3 2 8 2" xfId="9482"/>
    <cellStyle name="40% - Accent4 3 2 8 2 2" xfId="18730"/>
    <cellStyle name="40% - Accent4 3 2 8 2 2 2" xfId="25929"/>
    <cellStyle name="40% - Accent4 3 2 8 2 3" xfId="18729"/>
    <cellStyle name="40% - Accent4 3 2 8 3" xfId="13770"/>
    <cellStyle name="40% - Accent4 3 2 8 3 2" xfId="18732"/>
    <cellStyle name="40% - Accent4 3 2 8 3 2 2" xfId="32878"/>
    <cellStyle name="40% - Accent4 3 2 8 3 3" xfId="18731"/>
    <cellStyle name="40% - Accent4 3 2 8 4" xfId="18733"/>
    <cellStyle name="40% - Accent4 3 2 8 4 2" xfId="34264"/>
    <cellStyle name="40% - Accent4 3 2 8 5" xfId="18728"/>
    <cellStyle name="40% - Accent4 3 2 9" xfId="4952"/>
    <cellStyle name="40% - Accent4 3 2 9 2" xfId="8354"/>
    <cellStyle name="40% - Accent4 3 2 9 2 2" xfId="18736"/>
    <cellStyle name="40% - Accent4 3 2 9 2 2 2" xfId="24307"/>
    <cellStyle name="40% - Accent4 3 2 9 2 3" xfId="18735"/>
    <cellStyle name="40% - Accent4 3 2 9 3" xfId="12646"/>
    <cellStyle name="40% - Accent4 3 2 9 3 2" xfId="18738"/>
    <cellStyle name="40% - Accent4 3 2 9 3 2 2" xfId="29639"/>
    <cellStyle name="40% - Accent4 3 2 9 3 3" xfId="18737"/>
    <cellStyle name="40% - Accent4 3 2 9 4" xfId="18739"/>
    <cellStyle name="40% - Accent4 3 2 9 4 2" xfId="34263"/>
    <cellStyle name="40% - Accent4 3 2 9 5" xfId="18734"/>
    <cellStyle name="40% - Accent4 3 3" xfId="766"/>
    <cellStyle name="40% - Accent4 3 3 10" xfId="6637"/>
    <cellStyle name="40% - Accent4 3 3 10 2" xfId="18742"/>
    <cellStyle name="40% - Accent4 3 3 10 2 2" xfId="15818"/>
    <cellStyle name="40% - Accent4 3 3 10 3" xfId="18741"/>
    <cellStyle name="40% - Accent4 3 3 11" xfId="11137"/>
    <cellStyle name="40% - Accent4 3 3 11 2" xfId="18744"/>
    <cellStyle name="40% - Accent4 3 3 11 2 2" xfId="27445"/>
    <cellStyle name="40% - Accent4 3 3 11 3" xfId="18743"/>
    <cellStyle name="40% - Accent4 3 3 12" xfId="18745"/>
    <cellStyle name="40% - Accent4 3 3 12 2" xfId="34262"/>
    <cellStyle name="40% - Accent4 3 3 13" xfId="18740"/>
    <cellStyle name="40% - Accent4 3 3 2" xfId="3664"/>
    <cellStyle name="40% - Accent4 3 3 2 2" xfId="4043"/>
    <cellStyle name="40% - Accent4 3 3 2 2 2" xfId="7448"/>
    <cellStyle name="40% - Accent4 3 3 2 2 2 2" xfId="18749"/>
    <cellStyle name="40% - Accent4 3 3 2 2 2 2 2" xfId="16690"/>
    <cellStyle name="40% - Accent4 3 3 2 2 2 3" xfId="18748"/>
    <cellStyle name="40% - Accent4 3 3 2 2 3" xfId="11740"/>
    <cellStyle name="40% - Accent4 3 3 2 2 3 2" xfId="18751"/>
    <cellStyle name="40% - Accent4 3 3 2 2 3 2 2" xfId="28259"/>
    <cellStyle name="40% - Accent4 3 3 2 2 3 3" xfId="18750"/>
    <cellStyle name="40% - Accent4 3 3 2 2 4" xfId="18752"/>
    <cellStyle name="40% - Accent4 3 3 2 2 4 2" xfId="34260"/>
    <cellStyle name="40% - Accent4 3 3 2 2 5" xfId="18747"/>
    <cellStyle name="40% - Accent4 3 3 2 3" xfId="4606"/>
    <cellStyle name="40% - Accent4 3 3 2 3 2" xfId="8009"/>
    <cellStyle name="40% - Accent4 3 3 2 3 2 2" xfId="18755"/>
    <cellStyle name="40% - Accent4 3 3 2 3 2 2 2" xfId="23758"/>
    <cellStyle name="40% - Accent4 3 3 2 3 2 3" xfId="18754"/>
    <cellStyle name="40% - Accent4 3 3 2 3 3" xfId="12301"/>
    <cellStyle name="40% - Accent4 3 3 2 3 3 2" xfId="18757"/>
    <cellStyle name="40% - Accent4 3 3 2 3 3 2 2" xfId="29163"/>
    <cellStyle name="40% - Accent4 3 3 2 3 3 3" xfId="18756"/>
    <cellStyle name="40% - Accent4 3 3 2 3 4" xfId="18758"/>
    <cellStyle name="40% - Accent4 3 3 2 3 4 2" xfId="34259"/>
    <cellStyle name="40% - Accent4 3 3 2 3 5" xfId="18753"/>
    <cellStyle name="40% - Accent4 3 3 2 4" xfId="5168"/>
    <cellStyle name="40% - Accent4 3 3 2 4 2" xfId="8570"/>
    <cellStyle name="40% - Accent4 3 3 2 4 2 2" xfId="18761"/>
    <cellStyle name="40% - Accent4 3 3 2 4 2 2 2" xfId="24613"/>
    <cellStyle name="40% - Accent4 3 3 2 4 2 3" xfId="18760"/>
    <cellStyle name="40% - Accent4 3 3 2 4 3" xfId="12862"/>
    <cellStyle name="40% - Accent4 3 3 2 4 3 2" xfId="18763"/>
    <cellStyle name="40% - Accent4 3 3 2 4 3 2 2" xfId="29943"/>
    <cellStyle name="40% - Accent4 3 3 2 4 3 3" xfId="18762"/>
    <cellStyle name="40% - Accent4 3 3 2 4 4" xfId="18764"/>
    <cellStyle name="40% - Accent4 3 3 2 4 4 2" xfId="34258"/>
    <cellStyle name="40% - Accent4 3 3 2 4 5" xfId="18759"/>
    <cellStyle name="40% - Accent4 3 3 2 5" xfId="7073"/>
    <cellStyle name="40% - Accent4 3 3 2 5 2" xfId="18766"/>
    <cellStyle name="40% - Accent4 3 3 2 5 2 2" xfId="16165"/>
    <cellStyle name="40% - Accent4 3 3 2 5 3" xfId="18765"/>
    <cellStyle name="40% - Accent4 3 3 2 6" xfId="11366"/>
    <cellStyle name="40% - Accent4 3 3 2 6 2" xfId="18768"/>
    <cellStyle name="40% - Accent4 3 3 2 6 2 2" xfId="27739"/>
    <cellStyle name="40% - Accent4 3 3 2 6 3" xfId="18767"/>
    <cellStyle name="40% - Accent4 3 3 2 7" xfId="18769"/>
    <cellStyle name="40% - Accent4 3 3 2 7 2" xfId="34261"/>
    <cellStyle name="40% - Accent4 3 3 2 8" xfId="18746"/>
    <cellStyle name="40% - Accent4 3 3 3" xfId="4232"/>
    <cellStyle name="40% - Accent4 3 3 3 2" xfId="4793"/>
    <cellStyle name="40% - Accent4 3 3 3 2 2" xfId="8196"/>
    <cellStyle name="40% - Accent4 3 3 3 2 2 2" xfId="18773"/>
    <cellStyle name="40% - Accent4 3 3 3 2 2 2 2" xfId="24091"/>
    <cellStyle name="40% - Accent4 3 3 3 2 2 3" xfId="18772"/>
    <cellStyle name="40% - Accent4 3 3 3 2 3" xfId="12488"/>
    <cellStyle name="40% - Accent4 3 3 3 2 3 2" xfId="18775"/>
    <cellStyle name="40% - Accent4 3 3 3 2 3 2 2" xfId="29424"/>
    <cellStyle name="40% - Accent4 3 3 3 2 3 3" xfId="18774"/>
    <cellStyle name="40% - Accent4 3 3 3 2 4" xfId="18776"/>
    <cellStyle name="40% - Accent4 3 3 3 2 4 2" xfId="34255"/>
    <cellStyle name="40% - Accent4 3 3 3 2 5" xfId="18771"/>
    <cellStyle name="40% - Accent4 3 3 3 3" xfId="5355"/>
    <cellStyle name="40% - Accent4 3 3 3 3 2" xfId="8757"/>
    <cellStyle name="40% - Accent4 3 3 3 3 2 2" xfId="18779"/>
    <cellStyle name="40% - Accent4 3 3 3 3 2 2 2" xfId="24873"/>
    <cellStyle name="40% - Accent4 3 3 3 3 2 3" xfId="18778"/>
    <cellStyle name="40% - Accent4 3 3 3 3 3" xfId="13049"/>
    <cellStyle name="40% - Accent4 3 3 3 3 3 2" xfId="18781"/>
    <cellStyle name="40% - Accent4 3 3 3 3 3 2 2" xfId="30498"/>
    <cellStyle name="40% - Accent4 3 3 3 3 3 3" xfId="18780"/>
    <cellStyle name="40% - Accent4 3 3 3 3 4" xfId="18782"/>
    <cellStyle name="40% - Accent4 3 3 3 3 4 2" xfId="34254"/>
    <cellStyle name="40% - Accent4 3 3 3 3 5" xfId="18777"/>
    <cellStyle name="40% - Accent4 3 3 3 4" xfId="7635"/>
    <cellStyle name="40% - Accent4 3 3 3 4 2" xfId="18784"/>
    <cellStyle name="40% - Accent4 3 3 3 4 2 2" xfId="23312"/>
    <cellStyle name="40% - Accent4 3 3 3 4 3" xfId="18783"/>
    <cellStyle name="40% - Accent4 3 3 3 5" xfId="11927"/>
    <cellStyle name="40% - Accent4 3 3 3 5 2" xfId="18786"/>
    <cellStyle name="40% - Accent4 3 3 3 5 2 2" xfId="28641"/>
    <cellStyle name="40% - Accent4 3 3 3 5 3" xfId="18785"/>
    <cellStyle name="40% - Accent4 3 3 3 6" xfId="18787"/>
    <cellStyle name="40% - Accent4 3 3 3 6 2" xfId="34256"/>
    <cellStyle name="40% - Accent4 3 3 3 7" xfId="18770"/>
    <cellStyle name="40% - Accent4 3 3 4" xfId="3856"/>
    <cellStyle name="40% - Accent4 3 3 4 2" xfId="5552"/>
    <cellStyle name="40% - Accent4 3 3 4 2 2" xfId="8944"/>
    <cellStyle name="40% - Accent4 3 3 4 2 2 2" xfId="18791"/>
    <cellStyle name="40% - Accent4 3 3 4 2 2 2 2" xfId="25192"/>
    <cellStyle name="40% - Accent4 3 3 4 2 2 3" xfId="18790"/>
    <cellStyle name="40% - Accent4 3 3 4 2 3" xfId="13237"/>
    <cellStyle name="40% - Accent4 3 3 4 2 3 2" xfId="18793"/>
    <cellStyle name="40% - Accent4 3 3 4 2 3 2 2" xfId="31022"/>
    <cellStyle name="40% - Accent4 3 3 4 2 3 3" xfId="18792"/>
    <cellStyle name="40% - Accent4 3 3 4 2 4" xfId="18794"/>
    <cellStyle name="40% - Accent4 3 3 4 2 4 2" xfId="34252"/>
    <cellStyle name="40% - Accent4 3 3 4 2 5" xfId="18789"/>
    <cellStyle name="40% - Accent4 3 3 4 3" xfId="7261"/>
    <cellStyle name="40% - Accent4 3 3 4 3 2" xfId="18796"/>
    <cellStyle name="40% - Accent4 3 3 4 3 2 2" xfId="16428"/>
    <cellStyle name="40% - Accent4 3 3 4 3 3" xfId="18795"/>
    <cellStyle name="40% - Accent4 3 3 4 4" xfId="11553"/>
    <cellStyle name="40% - Accent4 3 3 4 4 2" xfId="18798"/>
    <cellStyle name="40% - Accent4 3 3 4 4 2 2" xfId="27997"/>
    <cellStyle name="40% - Accent4 3 3 4 4 3" xfId="18797"/>
    <cellStyle name="40% - Accent4 3 3 4 5" xfId="18799"/>
    <cellStyle name="40% - Accent4 3 3 4 5 2" xfId="34253"/>
    <cellStyle name="40% - Accent4 3 3 4 6" xfId="18788"/>
    <cellStyle name="40% - Accent4 3 3 5" xfId="4419"/>
    <cellStyle name="40% - Accent4 3 3 5 2" xfId="5754"/>
    <cellStyle name="40% - Accent4 3 3 5 2 2" xfId="9134"/>
    <cellStyle name="40% - Accent4 3 3 5 2 2 2" xfId="18803"/>
    <cellStyle name="40% - Accent4 3 3 5 2 2 2 2" xfId="25453"/>
    <cellStyle name="40% - Accent4 3 3 5 2 2 3" xfId="18802"/>
    <cellStyle name="40% - Accent4 3 3 5 2 3" xfId="13424"/>
    <cellStyle name="40% - Accent4 3 3 5 2 3 2" xfId="18805"/>
    <cellStyle name="40% - Accent4 3 3 5 2 3 2 2" xfId="31517"/>
    <cellStyle name="40% - Accent4 3 3 5 2 3 3" xfId="18804"/>
    <cellStyle name="40% - Accent4 3 3 5 2 4" xfId="18806"/>
    <cellStyle name="40% - Accent4 3 3 5 2 4 2" xfId="34250"/>
    <cellStyle name="40% - Accent4 3 3 5 2 5" xfId="18801"/>
    <cellStyle name="40% - Accent4 3 3 5 3" xfId="7822"/>
    <cellStyle name="40% - Accent4 3 3 5 3 2" xfId="18808"/>
    <cellStyle name="40% - Accent4 3 3 5 3 2 2" xfId="23501"/>
    <cellStyle name="40% - Accent4 3 3 5 3 3" xfId="18807"/>
    <cellStyle name="40% - Accent4 3 3 5 4" xfId="12114"/>
    <cellStyle name="40% - Accent4 3 3 5 4 2" xfId="18810"/>
    <cellStyle name="40% - Accent4 3 3 5 4 2 2" xfId="28903"/>
    <cellStyle name="40% - Accent4 3 3 5 4 3" xfId="18809"/>
    <cellStyle name="40% - Accent4 3 3 5 5" xfId="18811"/>
    <cellStyle name="40% - Accent4 3 3 5 5 2" xfId="34251"/>
    <cellStyle name="40% - Accent4 3 3 5 6" xfId="18800"/>
    <cellStyle name="40% - Accent4 3 3 6" xfId="5949"/>
    <cellStyle name="40% - Accent4 3 3 6 2" xfId="9322"/>
    <cellStyle name="40% - Accent4 3 3 6 2 2" xfId="18814"/>
    <cellStyle name="40% - Accent4 3 3 6 2 2 2" xfId="25715"/>
    <cellStyle name="40% - Accent4 3 3 6 2 3" xfId="18813"/>
    <cellStyle name="40% - Accent4 3 3 6 3" xfId="13611"/>
    <cellStyle name="40% - Accent4 3 3 6 3 2" xfId="18816"/>
    <cellStyle name="40% - Accent4 3 3 6 3 2 2" xfId="32253"/>
    <cellStyle name="40% - Accent4 3 3 6 3 3" xfId="18815"/>
    <cellStyle name="40% - Accent4 3 3 6 4" xfId="18817"/>
    <cellStyle name="40% - Accent4 3 3 6 4 2" xfId="34249"/>
    <cellStyle name="40% - Accent4 3 3 6 5" xfId="18812"/>
    <cellStyle name="40% - Accent4 3 3 7" xfId="6147"/>
    <cellStyle name="40% - Accent4 3 3 7 2" xfId="9511"/>
    <cellStyle name="40% - Accent4 3 3 7 2 2" xfId="18820"/>
    <cellStyle name="40% - Accent4 3 3 7 2 2 2" xfId="25972"/>
    <cellStyle name="40% - Accent4 3 3 7 2 3" xfId="18819"/>
    <cellStyle name="40% - Accent4 3 3 7 3" xfId="13799"/>
    <cellStyle name="40% - Accent4 3 3 7 3 2" xfId="18822"/>
    <cellStyle name="40% - Accent4 3 3 7 3 2 2" xfId="32991"/>
    <cellStyle name="40% - Accent4 3 3 7 3 3" xfId="18821"/>
    <cellStyle name="40% - Accent4 3 3 7 4" xfId="18823"/>
    <cellStyle name="40% - Accent4 3 3 7 4 2" xfId="34248"/>
    <cellStyle name="40% - Accent4 3 3 7 5" xfId="18818"/>
    <cellStyle name="40% - Accent4 3 3 8" xfId="4981"/>
    <cellStyle name="40% - Accent4 3 3 8 2" xfId="8383"/>
    <cellStyle name="40% - Accent4 3 3 8 2 2" xfId="18826"/>
    <cellStyle name="40% - Accent4 3 3 8 2 2 2" xfId="24349"/>
    <cellStyle name="40% - Accent4 3 3 8 2 3" xfId="18825"/>
    <cellStyle name="40% - Accent4 3 3 8 3" xfId="12675"/>
    <cellStyle name="40% - Accent4 3 3 8 3 2" xfId="18828"/>
    <cellStyle name="40% - Accent4 3 3 8 3 2 2" xfId="29683"/>
    <cellStyle name="40% - Accent4 3 3 8 3 3" xfId="18827"/>
    <cellStyle name="40% - Accent4 3 3 8 4" xfId="18829"/>
    <cellStyle name="40% - Accent4 3 3 8 4 2" xfId="34247"/>
    <cellStyle name="40% - Accent4 3 3 8 5" xfId="18824"/>
    <cellStyle name="40% - Accent4 3 3 9" xfId="6351"/>
    <cellStyle name="40% - Accent4 3 3 9 2" xfId="18831"/>
    <cellStyle name="40% - Accent4 3 3 9 2 2" xfId="14584"/>
    <cellStyle name="40% - Accent4 3 3 9 3" xfId="18830"/>
    <cellStyle name="40% - Accent4 3 4" xfId="809"/>
    <cellStyle name="40% - Accent4 3 4 10" xfId="6680"/>
    <cellStyle name="40% - Accent4 3 4 10 2" xfId="18834"/>
    <cellStyle name="40% - Accent4 3 4 10 2 2" xfId="15878"/>
    <cellStyle name="40% - Accent4 3 4 10 3" xfId="18833"/>
    <cellStyle name="40% - Accent4 3 4 11" xfId="11180"/>
    <cellStyle name="40% - Accent4 3 4 11 2" xfId="18836"/>
    <cellStyle name="40% - Accent4 3 4 11 2 2" xfId="27505"/>
    <cellStyle name="40% - Accent4 3 4 11 3" xfId="18835"/>
    <cellStyle name="40% - Accent4 3 4 12" xfId="18837"/>
    <cellStyle name="40% - Accent4 3 4 12 2" xfId="34246"/>
    <cellStyle name="40% - Accent4 3 4 13" xfId="18832"/>
    <cellStyle name="40% - Accent4 3 4 2" xfId="3707"/>
    <cellStyle name="40% - Accent4 3 4 2 2" xfId="4086"/>
    <cellStyle name="40% - Accent4 3 4 2 2 2" xfId="7491"/>
    <cellStyle name="40% - Accent4 3 4 2 2 2 2" xfId="18841"/>
    <cellStyle name="40% - Accent4 3 4 2 2 2 2 2" xfId="16749"/>
    <cellStyle name="40% - Accent4 3 4 2 2 2 3" xfId="18840"/>
    <cellStyle name="40% - Accent4 3 4 2 2 3" xfId="11783"/>
    <cellStyle name="40% - Accent4 3 4 2 2 3 2" xfId="18843"/>
    <cellStyle name="40% - Accent4 3 4 2 2 3 2 2" xfId="28319"/>
    <cellStyle name="40% - Accent4 3 4 2 2 3 3" xfId="18842"/>
    <cellStyle name="40% - Accent4 3 4 2 2 4" xfId="18844"/>
    <cellStyle name="40% - Accent4 3 4 2 2 4 2" xfId="34244"/>
    <cellStyle name="40% - Accent4 3 4 2 2 5" xfId="18839"/>
    <cellStyle name="40% - Accent4 3 4 2 3" xfId="4649"/>
    <cellStyle name="40% - Accent4 3 4 2 3 2" xfId="8052"/>
    <cellStyle name="40% - Accent4 3 4 2 3 2 2" xfId="18847"/>
    <cellStyle name="40% - Accent4 3 4 2 3 2 2 2" xfId="23831"/>
    <cellStyle name="40% - Accent4 3 4 2 3 2 3" xfId="18846"/>
    <cellStyle name="40% - Accent4 3 4 2 3 3" xfId="12344"/>
    <cellStyle name="40% - Accent4 3 4 2 3 3 2" xfId="18849"/>
    <cellStyle name="40% - Accent4 3 4 2 3 3 2 2" xfId="29223"/>
    <cellStyle name="40% - Accent4 3 4 2 3 3 3" xfId="18848"/>
    <cellStyle name="40% - Accent4 3 4 2 3 4" xfId="18850"/>
    <cellStyle name="40% - Accent4 3 4 2 3 4 2" xfId="34243"/>
    <cellStyle name="40% - Accent4 3 4 2 3 5" xfId="18845"/>
    <cellStyle name="40% - Accent4 3 4 2 4" xfId="5211"/>
    <cellStyle name="40% - Accent4 3 4 2 4 2" xfId="8613"/>
    <cellStyle name="40% - Accent4 3 4 2 4 2 2" xfId="18853"/>
    <cellStyle name="40% - Accent4 3 4 2 4 2 2 2" xfId="24673"/>
    <cellStyle name="40% - Accent4 3 4 2 4 2 3" xfId="18852"/>
    <cellStyle name="40% - Accent4 3 4 2 4 3" xfId="12905"/>
    <cellStyle name="40% - Accent4 3 4 2 4 3 2" xfId="18855"/>
    <cellStyle name="40% - Accent4 3 4 2 4 3 2 2" xfId="30014"/>
    <cellStyle name="40% - Accent4 3 4 2 4 3 3" xfId="18854"/>
    <cellStyle name="40% - Accent4 3 4 2 4 4" xfId="18856"/>
    <cellStyle name="40% - Accent4 3 4 2 4 4 2" xfId="34242"/>
    <cellStyle name="40% - Accent4 3 4 2 4 5" xfId="18851"/>
    <cellStyle name="40% - Accent4 3 4 2 5" xfId="7116"/>
    <cellStyle name="40% - Accent4 3 4 2 5 2" xfId="18858"/>
    <cellStyle name="40% - Accent4 3 4 2 5 2 2" xfId="16224"/>
    <cellStyle name="40% - Accent4 3 4 2 5 3" xfId="18857"/>
    <cellStyle name="40% - Accent4 3 4 2 6" xfId="11409"/>
    <cellStyle name="40% - Accent4 3 4 2 6 2" xfId="18860"/>
    <cellStyle name="40% - Accent4 3 4 2 6 2 2" xfId="27800"/>
    <cellStyle name="40% - Accent4 3 4 2 6 3" xfId="18859"/>
    <cellStyle name="40% - Accent4 3 4 2 7" xfId="18861"/>
    <cellStyle name="40% - Accent4 3 4 2 7 2" xfId="34245"/>
    <cellStyle name="40% - Accent4 3 4 2 8" xfId="18838"/>
    <cellStyle name="40% - Accent4 3 4 3" xfId="4275"/>
    <cellStyle name="40% - Accent4 3 4 3 2" xfId="4836"/>
    <cellStyle name="40% - Accent4 3 4 3 2 2" xfId="8239"/>
    <cellStyle name="40% - Accent4 3 4 3 2 2 2" xfId="18865"/>
    <cellStyle name="40% - Accent4 3 4 3 2 2 2 2" xfId="24150"/>
    <cellStyle name="40% - Accent4 3 4 3 2 2 3" xfId="18864"/>
    <cellStyle name="40% - Accent4 3 4 3 2 3" xfId="12531"/>
    <cellStyle name="40% - Accent4 3 4 3 2 3 2" xfId="18867"/>
    <cellStyle name="40% - Accent4 3 4 3 2 3 2 2" xfId="29483"/>
    <cellStyle name="40% - Accent4 3 4 3 2 3 3" xfId="18866"/>
    <cellStyle name="40% - Accent4 3 4 3 2 4" xfId="18868"/>
    <cellStyle name="40% - Accent4 3 4 3 2 4 2" xfId="34240"/>
    <cellStyle name="40% - Accent4 3 4 3 2 5" xfId="18863"/>
    <cellStyle name="40% - Accent4 3 4 3 3" xfId="5398"/>
    <cellStyle name="40% - Accent4 3 4 3 3 2" xfId="8800"/>
    <cellStyle name="40% - Accent4 3 4 3 3 2 2" xfId="18871"/>
    <cellStyle name="40% - Accent4 3 4 3 3 2 2 2" xfId="24932"/>
    <cellStyle name="40% - Accent4 3 4 3 3 2 3" xfId="18870"/>
    <cellStyle name="40% - Accent4 3 4 3 3 3" xfId="13092"/>
    <cellStyle name="40% - Accent4 3 4 3 3 3 2" xfId="18873"/>
    <cellStyle name="40% - Accent4 3 4 3 3 3 2 2" xfId="30668"/>
    <cellStyle name="40% - Accent4 3 4 3 3 3 3" xfId="18872"/>
    <cellStyle name="40% - Accent4 3 4 3 3 4" xfId="18874"/>
    <cellStyle name="40% - Accent4 3 4 3 3 4 2" xfId="34239"/>
    <cellStyle name="40% - Accent4 3 4 3 3 5" xfId="18869"/>
    <cellStyle name="40% - Accent4 3 4 3 4" xfId="7678"/>
    <cellStyle name="40% - Accent4 3 4 3 4 2" xfId="18876"/>
    <cellStyle name="40% - Accent4 3 4 3 4 2 2" xfId="23354"/>
    <cellStyle name="40% - Accent4 3 4 3 4 3" xfId="18875"/>
    <cellStyle name="40% - Accent4 3 4 3 5" xfId="11970"/>
    <cellStyle name="40% - Accent4 3 4 3 5 2" xfId="18878"/>
    <cellStyle name="40% - Accent4 3 4 3 5 2 2" xfId="28702"/>
    <cellStyle name="40% - Accent4 3 4 3 5 3" xfId="18877"/>
    <cellStyle name="40% - Accent4 3 4 3 6" xfId="18879"/>
    <cellStyle name="40% - Accent4 3 4 3 6 2" xfId="34241"/>
    <cellStyle name="40% - Accent4 3 4 3 7" xfId="18862"/>
    <cellStyle name="40% - Accent4 3 4 4" xfId="3899"/>
    <cellStyle name="40% - Accent4 3 4 4 2" xfId="5595"/>
    <cellStyle name="40% - Accent4 3 4 4 2 2" xfId="8987"/>
    <cellStyle name="40% - Accent4 3 4 4 2 2 2" xfId="18883"/>
    <cellStyle name="40% - Accent4 3 4 4 2 2 2 2" xfId="25250"/>
    <cellStyle name="40% - Accent4 3 4 4 2 2 3" xfId="18882"/>
    <cellStyle name="40% - Accent4 3 4 4 2 3" xfId="13280"/>
    <cellStyle name="40% - Accent4 3 4 4 2 3 2" xfId="18885"/>
    <cellStyle name="40% - Accent4 3 4 4 2 3 2 2" xfId="31101"/>
    <cellStyle name="40% - Accent4 3 4 4 2 3 3" xfId="18884"/>
    <cellStyle name="40% - Accent4 3 4 4 2 4" xfId="18886"/>
    <cellStyle name="40% - Accent4 3 4 4 2 4 2" xfId="34237"/>
    <cellStyle name="40% - Accent4 3 4 4 2 5" xfId="18881"/>
    <cellStyle name="40% - Accent4 3 4 4 3" xfId="7304"/>
    <cellStyle name="40% - Accent4 3 4 4 3 2" xfId="18888"/>
    <cellStyle name="40% - Accent4 3 4 4 3 2 2" xfId="16486"/>
    <cellStyle name="40% - Accent4 3 4 4 3 3" xfId="18887"/>
    <cellStyle name="40% - Accent4 3 4 4 4" xfId="11596"/>
    <cellStyle name="40% - Accent4 3 4 4 4 2" xfId="18890"/>
    <cellStyle name="40% - Accent4 3 4 4 4 2 2" xfId="28056"/>
    <cellStyle name="40% - Accent4 3 4 4 4 3" xfId="18889"/>
    <cellStyle name="40% - Accent4 3 4 4 5" xfId="18891"/>
    <cellStyle name="40% - Accent4 3 4 4 5 2" xfId="34238"/>
    <cellStyle name="40% - Accent4 3 4 4 6" xfId="18880"/>
    <cellStyle name="40% - Accent4 3 4 5" xfId="4462"/>
    <cellStyle name="40% - Accent4 3 4 5 2" xfId="5797"/>
    <cellStyle name="40% - Accent4 3 4 5 2 2" xfId="9177"/>
    <cellStyle name="40% - Accent4 3 4 5 2 2 2" xfId="18895"/>
    <cellStyle name="40% - Accent4 3 4 5 2 2 2 2" xfId="25512"/>
    <cellStyle name="40% - Accent4 3 4 5 2 2 3" xfId="18894"/>
    <cellStyle name="40% - Accent4 3 4 5 2 3" xfId="13467"/>
    <cellStyle name="40% - Accent4 3 4 5 2 3 2" xfId="18897"/>
    <cellStyle name="40% - Accent4 3 4 5 2 3 2 2" xfId="31684"/>
    <cellStyle name="40% - Accent4 3 4 5 2 3 3" xfId="18896"/>
    <cellStyle name="40% - Accent4 3 4 5 2 4" xfId="18898"/>
    <cellStyle name="40% - Accent4 3 4 5 2 4 2" xfId="34235"/>
    <cellStyle name="40% - Accent4 3 4 5 2 5" xfId="18893"/>
    <cellStyle name="40% - Accent4 3 4 5 3" xfId="7865"/>
    <cellStyle name="40% - Accent4 3 4 5 3 2" xfId="18900"/>
    <cellStyle name="40% - Accent4 3 4 5 3 2 2" xfId="23543"/>
    <cellStyle name="40% - Accent4 3 4 5 3 3" xfId="18899"/>
    <cellStyle name="40% - Accent4 3 4 5 4" xfId="12157"/>
    <cellStyle name="40% - Accent4 3 4 5 4 2" xfId="18902"/>
    <cellStyle name="40% - Accent4 3 4 5 4 2 2" xfId="28962"/>
    <cellStyle name="40% - Accent4 3 4 5 4 3" xfId="18901"/>
    <cellStyle name="40% - Accent4 3 4 5 5" xfId="18903"/>
    <cellStyle name="40% - Accent4 3 4 5 5 2" xfId="34236"/>
    <cellStyle name="40% - Accent4 3 4 5 6" xfId="18892"/>
    <cellStyle name="40% - Accent4 3 4 6" xfId="5992"/>
    <cellStyle name="40% - Accent4 3 4 6 2" xfId="9365"/>
    <cellStyle name="40% - Accent4 3 4 6 2 2" xfId="18906"/>
    <cellStyle name="40% - Accent4 3 4 6 2 2 2" xfId="25775"/>
    <cellStyle name="40% - Accent4 3 4 6 2 3" xfId="18905"/>
    <cellStyle name="40% - Accent4 3 4 6 3" xfId="13654"/>
    <cellStyle name="40% - Accent4 3 4 6 3 2" xfId="18908"/>
    <cellStyle name="40% - Accent4 3 4 6 3 2 2" xfId="32424"/>
    <cellStyle name="40% - Accent4 3 4 6 3 3" xfId="18907"/>
    <cellStyle name="40% - Accent4 3 4 6 4" xfId="18909"/>
    <cellStyle name="40% - Accent4 3 4 6 4 2" xfId="34234"/>
    <cellStyle name="40% - Accent4 3 4 6 5" xfId="18904"/>
    <cellStyle name="40% - Accent4 3 4 7" xfId="6190"/>
    <cellStyle name="40% - Accent4 3 4 7 2" xfId="9554"/>
    <cellStyle name="40% - Accent4 3 4 7 2 2" xfId="18912"/>
    <cellStyle name="40% - Accent4 3 4 7 2 2 2" xfId="26034"/>
    <cellStyle name="40% - Accent4 3 4 7 2 3" xfId="18911"/>
    <cellStyle name="40% - Accent4 3 4 7 3" xfId="13842"/>
    <cellStyle name="40% - Accent4 3 4 7 3 2" xfId="18914"/>
    <cellStyle name="40% - Accent4 3 4 7 3 2 2" xfId="33150"/>
    <cellStyle name="40% - Accent4 3 4 7 3 3" xfId="18913"/>
    <cellStyle name="40% - Accent4 3 4 7 4" xfId="18915"/>
    <cellStyle name="40% - Accent4 3 4 7 4 2" xfId="34233"/>
    <cellStyle name="40% - Accent4 3 4 7 5" xfId="18910"/>
    <cellStyle name="40% - Accent4 3 4 8" xfId="5024"/>
    <cellStyle name="40% - Accent4 3 4 8 2" xfId="8426"/>
    <cellStyle name="40% - Accent4 3 4 8 2 2" xfId="18918"/>
    <cellStyle name="40% - Accent4 3 4 8 2 2 2" xfId="24411"/>
    <cellStyle name="40% - Accent4 3 4 8 2 3" xfId="18917"/>
    <cellStyle name="40% - Accent4 3 4 8 3" xfId="12718"/>
    <cellStyle name="40% - Accent4 3 4 8 3 2" xfId="18920"/>
    <cellStyle name="40% - Accent4 3 4 8 3 2 2" xfId="29742"/>
    <cellStyle name="40% - Accent4 3 4 8 3 3" xfId="18919"/>
    <cellStyle name="40% - Accent4 3 4 8 4" xfId="18921"/>
    <cellStyle name="40% - Accent4 3 4 8 4 2" xfId="34232"/>
    <cellStyle name="40% - Accent4 3 4 8 5" xfId="18916"/>
    <cellStyle name="40% - Accent4 3 4 9" xfId="6394"/>
    <cellStyle name="40% - Accent4 3 4 9 2" xfId="18923"/>
    <cellStyle name="40% - Accent4 3 4 9 2 2" xfId="14600"/>
    <cellStyle name="40% - Accent4 3 4 9 3" xfId="18922"/>
    <cellStyle name="40% - Accent4 3 5" xfId="3617"/>
    <cellStyle name="40% - Accent4 3 5 2" xfId="3996"/>
    <cellStyle name="40% - Accent4 3 5 2 2" xfId="7401"/>
    <cellStyle name="40% - Accent4 3 5 2 2 2" xfId="18927"/>
    <cellStyle name="40% - Accent4 3 5 2 2 2 2" xfId="16616"/>
    <cellStyle name="40% - Accent4 3 5 2 2 3" xfId="18926"/>
    <cellStyle name="40% - Accent4 3 5 2 3" xfId="11693"/>
    <cellStyle name="40% - Accent4 3 5 2 3 2" xfId="18929"/>
    <cellStyle name="40% - Accent4 3 5 2 3 2 2" xfId="28190"/>
    <cellStyle name="40% - Accent4 3 5 2 3 3" xfId="18928"/>
    <cellStyle name="40% - Accent4 3 5 2 4" xfId="18930"/>
    <cellStyle name="40% - Accent4 3 5 2 4 2" xfId="34230"/>
    <cellStyle name="40% - Accent4 3 5 2 5" xfId="18925"/>
    <cellStyle name="40% - Accent4 3 5 3" xfId="4559"/>
    <cellStyle name="40% - Accent4 3 5 3 2" xfId="7962"/>
    <cellStyle name="40% - Accent4 3 5 3 2 2" xfId="18933"/>
    <cellStyle name="40% - Accent4 3 5 3 2 2 2" xfId="23678"/>
    <cellStyle name="40% - Accent4 3 5 3 2 3" xfId="18932"/>
    <cellStyle name="40% - Accent4 3 5 3 3" xfId="12254"/>
    <cellStyle name="40% - Accent4 3 5 3 3 2" xfId="18935"/>
    <cellStyle name="40% - Accent4 3 5 3 3 2 2" xfId="29095"/>
    <cellStyle name="40% - Accent4 3 5 3 3 3" xfId="18934"/>
    <cellStyle name="40% - Accent4 3 5 3 4" xfId="18936"/>
    <cellStyle name="40% - Accent4 3 5 3 4 2" xfId="34229"/>
    <cellStyle name="40% - Accent4 3 5 3 5" xfId="18931"/>
    <cellStyle name="40% - Accent4 3 5 4" xfId="5121"/>
    <cellStyle name="40% - Accent4 3 5 4 2" xfId="8523"/>
    <cellStyle name="40% - Accent4 3 5 4 2 2" xfId="18939"/>
    <cellStyle name="40% - Accent4 3 5 4 2 2 2" xfId="24546"/>
    <cellStyle name="40% - Accent4 3 5 4 2 3" xfId="18938"/>
    <cellStyle name="40% - Accent4 3 5 4 3" xfId="12815"/>
    <cellStyle name="40% - Accent4 3 5 4 3 2" xfId="18941"/>
    <cellStyle name="40% - Accent4 3 5 4 3 2 2" xfId="29875"/>
    <cellStyle name="40% - Accent4 3 5 4 3 3" xfId="18940"/>
    <cellStyle name="40% - Accent4 3 5 4 4" xfId="18942"/>
    <cellStyle name="40% - Accent4 3 5 4 4 2" xfId="34228"/>
    <cellStyle name="40% - Accent4 3 5 4 5" xfId="18937"/>
    <cellStyle name="40% - Accent4 3 5 5" xfId="7026"/>
    <cellStyle name="40% - Accent4 3 5 5 2" xfId="18944"/>
    <cellStyle name="40% - Accent4 3 5 5 2 2" xfId="16097"/>
    <cellStyle name="40% - Accent4 3 5 5 3" xfId="18943"/>
    <cellStyle name="40% - Accent4 3 5 6" xfId="11319"/>
    <cellStyle name="40% - Accent4 3 5 6 2" xfId="18946"/>
    <cellStyle name="40% - Accent4 3 5 6 2 2" xfId="27671"/>
    <cellStyle name="40% - Accent4 3 5 6 3" xfId="18945"/>
    <cellStyle name="40% - Accent4 3 5 7" xfId="18947"/>
    <cellStyle name="40% - Accent4 3 5 7 2" xfId="34231"/>
    <cellStyle name="40% - Accent4 3 5 8" xfId="18924"/>
    <cellStyle name="40% - Accent4 3 6" xfId="4185"/>
    <cellStyle name="40% - Accent4 3 6 2" xfId="4746"/>
    <cellStyle name="40% - Accent4 3 6 2 2" xfId="8149"/>
    <cellStyle name="40% - Accent4 3 6 2 2 2" xfId="18951"/>
    <cellStyle name="40% - Accent4 3 6 2 2 2 2" xfId="24021"/>
    <cellStyle name="40% - Accent4 3 6 2 2 3" xfId="18950"/>
    <cellStyle name="40% - Accent4 3 6 2 3" xfId="12441"/>
    <cellStyle name="40% - Accent4 3 6 2 3 2" xfId="18953"/>
    <cellStyle name="40% - Accent4 3 6 2 3 2 2" xfId="29356"/>
    <cellStyle name="40% - Accent4 3 6 2 3 3" xfId="18952"/>
    <cellStyle name="40% - Accent4 3 6 2 4" xfId="18954"/>
    <cellStyle name="40% - Accent4 3 6 2 4 2" xfId="34226"/>
    <cellStyle name="40% - Accent4 3 6 2 5" xfId="18949"/>
    <cellStyle name="40% - Accent4 3 6 3" xfId="5308"/>
    <cellStyle name="40% - Accent4 3 6 3 2" xfId="8710"/>
    <cellStyle name="40% - Accent4 3 6 3 2 2" xfId="18957"/>
    <cellStyle name="40% - Accent4 3 6 3 2 2 2" xfId="24805"/>
    <cellStyle name="40% - Accent4 3 6 3 2 3" xfId="18956"/>
    <cellStyle name="40% - Accent4 3 6 3 3" xfId="13002"/>
    <cellStyle name="40% - Accent4 3 6 3 3 2" xfId="18959"/>
    <cellStyle name="40% - Accent4 3 6 3 3 2 2" xfId="30314"/>
    <cellStyle name="40% - Accent4 3 6 3 3 3" xfId="18958"/>
    <cellStyle name="40% - Accent4 3 6 3 4" xfId="18960"/>
    <cellStyle name="40% - Accent4 3 6 3 4 2" xfId="34225"/>
    <cellStyle name="40% - Accent4 3 6 3 5" xfId="18955"/>
    <cellStyle name="40% - Accent4 3 6 4" xfId="7588"/>
    <cellStyle name="40% - Accent4 3 6 4 2" xfId="18962"/>
    <cellStyle name="40% - Accent4 3 6 4 2 2" xfId="23265"/>
    <cellStyle name="40% - Accent4 3 6 4 3" xfId="18961"/>
    <cellStyle name="40% - Accent4 3 6 5" xfId="11880"/>
    <cellStyle name="40% - Accent4 3 6 5 2" xfId="18964"/>
    <cellStyle name="40% - Accent4 3 6 5 2 2" xfId="28559"/>
    <cellStyle name="40% - Accent4 3 6 5 3" xfId="18963"/>
    <cellStyle name="40% - Accent4 3 6 6" xfId="18965"/>
    <cellStyle name="40% - Accent4 3 6 6 2" xfId="34227"/>
    <cellStyle name="40% - Accent4 3 6 7" xfId="18948"/>
    <cellStyle name="40% - Accent4 3 7" xfId="3809"/>
    <cellStyle name="40% - Accent4 3 7 2" xfId="5505"/>
    <cellStyle name="40% - Accent4 3 7 2 2" xfId="8897"/>
    <cellStyle name="40% - Accent4 3 7 2 2 2" xfId="18969"/>
    <cellStyle name="40% - Accent4 3 7 2 2 2 2" xfId="25123"/>
    <cellStyle name="40% - Accent4 3 7 2 2 3" xfId="18968"/>
    <cellStyle name="40% - Accent4 3 7 2 3" xfId="13190"/>
    <cellStyle name="40% - Accent4 3 7 2 3 2" xfId="18971"/>
    <cellStyle name="40% - Accent4 3 7 2 3 2 2" xfId="30928"/>
    <cellStyle name="40% - Accent4 3 7 2 3 3" xfId="18970"/>
    <cellStyle name="40% - Accent4 3 7 2 4" xfId="18972"/>
    <cellStyle name="40% - Accent4 3 7 2 4 2" xfId="34223"/>
    <cellStyle name="40% - Accent4 3 7 2 5" xfId="18967"/>
    <cellStyle name="40% - Accent4 3 7 3" xfId="7214"/>
    <cellStyle name="40% - Accent4 3 7 3 2" xfId="18974"/>
    <cellStyle name="40% - Accent4 3 7 3 2 2" xfId="16359"/>
    <cellStyle name="40% - Accent4 3 7 3 3" xfId="18973"/>
    <cellStyle name="40% - Accent4 3 7 4" xfId="11506"/>
    <cellStyle name="40% - Accent4 3 7 4 2" xfId="18976"/>
    <cellStyle name="40% - Accent4 3 7 4 2 2" xfId="27929"/>
    <cellStyle name="40% - Accent4 3 7 4 3" xfId="18975"/>
    <cellStyle name="40% - Accent4 3 7 5" xfId="18977"/>
    <cellStyle name="40% - Accent4 3 7 5 2" xfId="34224"/>
    <cellStyle name="40% - Accent4 3 7 6" xfId="18966"/>
    <cellStyle name="40% - Accent4 3 8" xfId="4372"/>
    <cellStyle name="40% - Accent4 3 8 2" xfId="5707"/>
    <cellStyle name="40% - Accent4 3 8 2 2" xfId="9087"/>
    <cellStyle name="40% - Accent4 3 8 2 2 2" xfId="18981"/>
    <cellStyle name="40% - Accent4 3 8 2 2 2 2" xfId="25385"/>
    <cellStyle name="40% - Accent4 3 8 2 2 3" xfId="18980"/>
    <cellStyle name="40% - Accent4 3 8 2 3" xfId="13377"/>
    <cellStyle name="40% - Accent4 3 8 2 3 2" xfId="18983"/>
    <cellStyle name="40% - Accent4 3 8 2 3 2 2" xfId="31332"/>
    <cellStyle name="40% - Accent4 3 8 2 3 3" xfId="18982"/>
    <cellStyle name="40% - Accent4 3 8 2 4" xfId="18984"/>
    <cellStyle name="40% - Accent4 3 8 2 4 2" xfId="34221"/>
    <cellStyle name="40% - Accent4 3 8 2 5" xfId="18979"/>
    <cellStyle name="40% - Accent4 3 8 3" xfId="7775"/>
    <cellStyle name="40% - Accent4 3 8 3 2" xfId="18986"/>
    <cellStyle name="40% - Accent4 3 8 3 2 2" xfId="23440"/>
    <cellStyle name="40% - Accent4 3 8 3 3" xfId="18985"/>
    <cellStyle name="40% - Accent4 3 8 4" xfId="12067"/>
    <cellStyle name="40% - Accent4 3 8 4 2" xfId="18988"/>
    <cellStyle name="40% - Accent4 3 8 4 2 2" xfId="28834"/>
    <cellStyle name="40% - Accent4 3 8 4 3" xfId="18987"/>
    <cellStyle name="40% - Accent4 3 8 5" xfId="18989"/>
    <cellStyle name="40% - Accent4 3 8 5 2" xfId="34222"/>
    <cellStyle name="40% - Accent4 3 8 6" xfId="18978"/>
    <cellStyle name="40% - Accent4 3 9" xfId="5902"/>
    <cellStyle name="40% - Accent4 3 9 2" xfId="9275"/>
    <cellStyle name="40% - Accent4 3 9 2 2" xfId="18992"/>
    <cellStyle name="40% - Accent4 3 9 2 2 2" xfId="25644"/>
    <cellStyle name="40% - Accent4 3 9 2 3" xfId="18991"/>
    <cellStyle name="40% - Accent4 3 9 3" xfId="13564"/>
    <cellStyle name="40% - Accent4 3 9 3 2" xfId="18994"/>
    <cellStyle name="40% - Accent4 3 9 3 2 2" xfId="32069"/>
    <cellStyle name="40% - Accent4 3 9 3 3" xfId="18993"/>
    <cellStyle name="40% - Accent4 3 9 4" xfId="18995"/>
    <cellStyle name="40% - Accent4 3 9 4 2" xfId="34220"/>
    <cellStyle name="40% - Accent4 3 9 5" xfId="18990"/>
    <cellStyle name="40% - Accent4 4" xfId="687"/>
    <cellStyle name="40% - Accent4 4 2" xfId="18997"/>
    <cellStyle name="40% - Accent4 4 2 2" xfId="14556"/>
    <cellStyle name="40% - Accent4 4 3" xfId="18996"/>
    <cellStyle name="40% - Accent4 5" xfId="6585"/>
    <cellStyle name="40% - Accent4 5 2" xfId="18999"/>
    <cellStyle name="40% - Accent4 5 2 2" xfId="15752"/>
    <cellStyle name="40% - Accent4 5 3" xfId="18998"/>
    <cellStyle name="40% - Accent4 6" xfId="11090"/>
    <cellStyle name="40% - Accent4 6 2" xfId="19001"/>
    <cellStyle name="40% - Accent4 6 2 2" xfId="27380"/>
    <cellStyle name="40% - Accent4 6 3" xfId="19000"/>
    <cellStyle name="40% - Accent4 7" xfId="19002"/>
    <cellStyle name="40% - Accent4 7 2" xfId="14048"/>
    <cellStyle name="40% - Accent4 8" xfId="19003"/>
    <cellStyle name="40% - Accent4 8 2" xfId="34296"/>
    <cellStyle name="40% - Accent4 9" xfId="19004"/>
    <cellStyle name="40% - Accent5" xfId="92" builtinId="47" customBuiltin="1"/>
    <cellStyle name="40% - Accent5 2" xfId="302"/>
    <cellStyle name="40% - Accent5 2 2" xfId="19006"/>
    <cellStyle name="40% - Accent5 2 2 2" xfId="14117"/>
    <cellStyle name="40% - Accent5 2 3" xfId="19007"/>
    <cellStyle name="40% - Accent5 2 4" xfId="19005"/>
    <cellStyle name="40% - Accent5 3" xfId="303"/>
    <cellStyle name="40% - Accent5 3 10" xfId="6102"/>
    <cellStyle name="40% - Accent5 3 10 2" xfId="9466"/>
    <cellStyle name="40% - Accent5 3 10 2 2" xfId="19011"/>
    <cellStyle name="40% - Accent5 3 10 2 2 2" xfId="25907"/>
    <cellStyle name="40% - Accent5 3 10 2 3" xfId="19010"/>
    <cellStyle name="40% - Accent5 3 10 3" xfId="13754"/>
    <cellStyle name="40% - Accent5 3 10 3 2" xfId="19013"/>
    <cellStyle name="40% - Accent5 3 10 3 2 2" xfId="32810"/>
    <cellStyle name="40% - Accent5 3 10 3 3" xfId="19012"/>
    <cellStyle name="40% - Accent5 3 10 4" xfId="19014"/>
    <cellStyle name="40% - Accent5 3 10 4 2" xfId="34217"/>
    <cellStyle name="40% - Accent5 3 10 5" xfId="19009"/>
    <cellStyle name="40% - Accent5 3 11" xfId="4936"/>
    <cellStyle name="40% - Accent5 3 11 2" xfId="8338"/>
    <cellStyle name="40% - Accent5 3 11 2 2" xfId="19017"/>
    <cellStyle name="40% - Accent5 3 11 2 2 2" xfId="24286"/>
    <cellStyle name="40% - Accent5 3 11 2 3" xfId="19016"/>
    <cellStyle name="40% - Accent5 3 11 3" xfId="12630"/>
    <cellStyle name="40% - Accent5 3 11 3 2" xfId="19019"/>
    <cellStyle name="40% - Accent5 3 11 3 2 2" xfId="29617"/>
    <cellStyle name="40% - Accent5 3 11 3 3" xfId="19018"/>
    <cellStyle name="40% - Accent5 3 11 4" xfId="19020"/>
    <cellStyle name="40% - Accent5 3 11 4 2" xfId="34216"/>
    <cellStyle name="40% - Accent5 3 11 5" xfId="19015"/>
    <cellStyle name="40% - Accent5 3 12" xfId="6531"/>
    <cellStyle name="40% - Accent5 3 12 2" xfId="19022"/>
    <cellStyle name="40% - Accent5 3 12 2 2" xfId="15698"/>
    <cellStyle name="40% - Accent5 3 12 3" xfId="19021"/>
    <cellStyle name="40% - Accent5 3 13" xfId="11043"/>
    <cellStyle name="40% - Accent5 3 13 2" xfId="19024"/>
    <cellStyle name="40% - Accent5 3 13 2 2" xfId="27337"/>
    <cellStyle name="40% - Accent5 3 13 3" xfId="19023"/>
    <cellStyle name="40% - Accent5 3 14" xfId="19025"/>
    <cellStyle name="40% - Accent5 3 14 2" xfId="34218"/>
    <cellStyle name="40% - Accent5 3 15" xfId="19008"/>
    <cellStyle name="40% - Accent5 3 2" xfId="738"/>
    <cellStyle name="40% - Accent5 3 2 10" xfId="6323"/>
    <cellStyle name="40% - Accent5 3 2 10 2" xfId="19028"/>
    <cellStyle name="40% - Accent5 3 2 10 2 2" xfId="14571"/>
    <cellStyle name="40% - Accent5 3 2 10 3" xfId="19027"/>
    <cellStyle name="40% - Accent5 3 2 11" xfId="6609"/>
    <cellStyle name="40% - Accent5 3 2 11 2" xfId="19030"/>
    <cellStyle name="40% - Accent5 3 2 11 2 2" xfId="15779"/>
    <cellStyle name="40% - Accent5 3 2 11 3" xfId="19029"/>
    <cellStyle name="40% - Accent5 3 2 12" xfId="11109"/>
    <cellStyle name="40% - Accent5 3 2 12 2" xfId="19032"/>
    <cellStyle name="40% - Accent5 3 2 12 2 2" xfId="27405"/>
    <cellStyle name="40% - Accent5 3 2 12 3" xfId="19031"/>
    <cellStyle name="40% - Accent5 3 2 13" xfId="19033"/>
    <cellStyle name="40% - Accent5 3 2 13 2" xfId="34215"/>
    <cellStyle name="40% - Accent5 3 2 14" xfId="19026"/>
    <cellStyle name="40% - Accent5 3 2 2" xfId="872"/>
    <cellStyle name="40% - Accent5 3 2 2 10" xfId="6721"/>
    <cellStyle name="40% - Accent5 3 2 2 10 2" xfId="19036"/>
    <cellStyle name="40% - Accent5 3 2 2 10 2 2" xfId="15932"/>
    <cellStyle name="40% - Accent5 3 2 2 10 3" xfId="19035"/>
    <cellStyle name="40% - Accent5 3 2 2 11" xfId="11220"/>
    <cellStyle name="40% - Accent5 3 2 2 11 2" xfId="19038"/>
    <cellStyle name="40% - Accent5 3 2 2 11 2 2" xfId="27559"/>
    <cellStyle name="40% - Accent5 3 2 2 11 3" xfId="19037"/>
    <cellStyle name="40% - Accent5 3 2 2 12" xfId="19039"/>
    <cellStyle name="40% - Accent5 3 2 2 12 2" xfId="34214"/>
    <cellStyle name="40% - Accent5 3 2 2 13" xfId="19034"/>
    <cellStyle name="40% - Accent5 3 2 2 2" xfId="3748"/>
    <cellStyle name="40% - Accent5 3 2 2 2 2" xfId="4126"/>
    <cellStyle name="40% - Accent5 3 2 2 2 2 2" xfId="7531"/>
    <cellStyle name="40% - Accent5 3 2 2 2 2 2 2" xfId="19043"/>
    <cellStyle name="40% - Accent5 3 2 2 2 2 2 2 2" xfId="16803"/>
    <cellStyle name="40% - Accent5 3 2 2 2 2 2 3" xfId="19042"/>
    <cellStyle name="40% - Accent5 3 2 2 2 2 3" xfId="11823"/>
    <cellStyle name="40% - Accent5 3 2 2 2 2 3 2" xfId="19045"/>
    <cellStyle name="40% - Accent5 3 2 2 2 2 3 2 2" xfId="28405"/>
    <cellStyle name="40% - Accent5 3 2 2 2 2 3 3" xfId="19044"/>
    <cellStyle name="40% - Accent5 3 2 2 2 2 4" xfId="19046"/>
    <cellStyle name="40% - Accent5 3 2 2 2 2 4 2" xfId="34212"/>
    <cellStyle name="40% - Accent5 3 2 2 2 2 5" xfId="19041"/>
    <cellStyle name="40% - Accent5 3 2 2 2 3" xfId="4689"/>
    <cellStyle name="40% - Accent5 3 2 2 2 3 2" xfId="8092"/>
    <cellStyle name="40% - Accent5 3 2 2 2 3 2 2" xfId="19049"/>
    <cellStyle name="40% - Accent5 3 2 2 2 3 2 2 2" xfId="23935"/>
    <cellStyle name="40% - Accent5 3 2 2 2 3 2 3" xfId="19048"/>
    <cellStyle name="40% - Accent5 3 2 2 2 3 3" xfId="12384"/>
    <cellStyle name="40% - Accent5 3 2 2 2 3 3 2" xfId="19051"/>
    <cellStyle name="40% - Accent5 3 2 2 2 3 3 2 2" xfId="29278"/>
    <cellStyle name="40% - Accent5 3 2 2 2 3 3 3" xfId="19050"/>
    <cellStyle name="40% - Accent5 3 2 2 2 3 4" xfId="19052"/>
    <cellStyle name="40% - Accent5 3 2 2 2 3 4 2" xfId="34211"/>
    <cellStyle name="40% - Accent5 3 2 2 2 3 5" xfId="19047"/>
    <cellStyle name="40% - Accent5 3 2 2 2 4" xfId="5251"/>
    <cellStyle name="40% - Accent5 3 2 2 2 4 2" xfId="8653"/>
    <cellStyle name="40% - Accent5 3 2 2 2 4 2 2" xfId="19055"/>
    <cellStyle name="40% - Accent5 3 2 2 2 4 2 2 2" xfId="24727"/>
    <cellStyle name="40% - Accent5 3 2 2 2 4 2 3" xfId="19054"/>
    <cellStyle name="40% - Accent5 3 2 2 2 4 3" xfId="12945"/>
    <cellStyle name="40% - Accent5 3 2 2 2 4 3 2" xfId="19057"/>
    <cellStyle name="40% - Accent5 3 2 2 2 4 3 2 2" xfId="30088"/>
    <cellStyle name="40% - Accent5 3 2 2 2 4 3 3" xfId="19056"/>
    <cellStyle name="40% - Accent5 3 2 2 2 4 4" xfId="19058"/>
    <cellStyle name="40% - Accent5 3 2 2 2 4 4 2" xfId="34210"/>
    <cellStyle name="40% - Accent5 3 2 2 2 4 5" xfId="19053"/>
    <cellStyle name="40% - Accent5 3 2 2 2 5" xfId="7157"/>
    <cellStyle name="40% - Accent5 3 2 2 2 5 2" xfId="19060"/>
    <cellStyle name="40% - Accent5 3 2 2 2 5 2 2" xfId="16277"/>
    <cellStyle name="40% - Accent5 3 2 2 2 5 3" xfId="19059"/>
    <cellStyle name="40% - Accent5 3 2 2 2 6" xfId="11449"/>
    <cellStyle name="40% - Accent5 3 2 2 2 6 2" xfId="19062"/>
    <cellStyle name="40% - Accent5 3 2 2 2 6 2 2" xfId="27852"/>
    <cellStyle name="40% - Accent5 3 2 2 2 6 3" xfId="19061"/>
    <cellStyle name="40% - Accent5 3 2 2 2 7" xfId="19063"/>
    <cellStyle name="40% - Accent5 3 2 2 2 7 2" xfId="34213"/>
    <cellStyle name="40% - Accent5 3 2 2 2 8" xfId="19040"/>
    <cellStyle name="40% - Accent5 3 2 2 3" xfId="4315"/>
    <cellStyle name="40% - Accent5 3 2 2 3 2" xfId="4876"/>
    <cellStyle name="40% - Accent5 3 2 2 3 2 2" xfId="8279"/>
    <cellStyle name="40% - Accent5 3 2 2 3 2 2 2" xfId="19067"/>
    <cellStyle name="40% - Accent5 3 2 2 3 2 2 2 2" xfId="24203"/>
    <cellStyle name="40% - Accent5 3 2 2 3 2 2 3" xfId="19066"/>
    <cellStyle name="40% - Accent5 3 2 2 3 2 3" xfId="12571"/>
    <cellStyle name="40% - Accent5 3 2 2 3 2 3 2" xfId="19069"/>
    <cellStyle name="40% - Accent5 3 2 2 3 2 3 2 2" xfId="29537"/>
    <cellStyle name="40% - Accent5 3 2 2 3 2 3 3" xfId="19068"/>
    <cellStyle name="40% - Accent5 3 2 2 3 2 4" xfId="19070"/>
    <cellStyle name="40% - Accent5 3 2 2 3 2 4 2" xfId="34208"/>
    <cellStyle name="40% - Accent5 3 2 2 3 2 5" xfId="19065"/>
    <cellStyle name="40% - Accent5 3 2 2 3 3" xfId="5438"/>
    <cellStyle name="40% - Accent5 3 2 2 3 3 2" xfId="8840"/>
    <cellStyle name="40% - Accent5 3 2 2 3 3 2 2" xfId="19073"/>
    <cellStyle name="40% - Accent5 3 2 2 3 3 2 2 2" xfId="25034"/>
    <cellStyle name="40% - Accent5 3 2 2 3 3 2 3" xfId="19072"/>
    <cellStyle name="40% - Accent5 3 2 2 3 3 3" xfId="13132"/>
    <cellStyle name="40% - Accent5 3 2 2 3 3 3 2" xfId="19075"/>
    <cellStyle name="40% - Accent5 3 2 2 3 3 3 2 2" xfId="30815"/>
    <cellStyle name="40% - Accent5 3 2 2 3 3 3 3" xfId="19074"/>
    <cellStyle name="40% - Accent5 3 2 2 3 3 4" xfId="19076"/>
    <cellStyle name="40% - Accent5 3 2 2 3 3 4 2" xfId="34207"/>
    <cellStyle name="40% - Accent5 3 2 2 3 3 5" xfId="19071"/>
    <cellStyle name="40% - Accent5 3 2 2 3 4" xfId="7718"/>
    <cellStyle name="40% - Accent5 3 2 2 3 4 2" xfId="19078"/>
    <cellStyle name="40% - Accent5 3 2 2 3 4 2 2" xfId="23389"/>
    <cellStyle name="40% - Accent5 3 2 2 3 4 3" xfId="19077"/>
    <cellStyle name="40% - Accent5 3 2 2 3 5" xfId="12010"/>
    <cellStyle name="40% - Accent5 3 2 2 3 5 2" xfId="19080"/>
    <cellStyle name="40% - Accent5 3 2 2 3 5 2 2" xfId="28757"/>
    <cellStyle name="40% - Accent5 3 2 2 3 5 3" xfId="19079"/>
    <cellStyle name="40% - Accent5 3 2 2 3 6" xfId="19081"/>
    <cellStyle name="40% - Accent5 3 2 2 3 6 2" xfId="34209"/>
    <cellStyle name="40% - Accent5 3 2 2 3 7" xfId="19064"/>
    <cellStyle name="40% - Accent5 3 2 2 4" xfId="3939"/>
    <cellStyle name="40% - Accent5 3 2 2 4 2" xfId="5637"/>
    <cellStyle name="40% - Accent5 3 2 2 4 2 2" xfId="9027"/>
    <cellStyle name="40% - Accent5 3 2 2 4 2 2 2" xfId="19085"/>
    <cellStyle name="40% - Accent5 3 2 2 4 2 2 2 2" xfId="25304"/>
    <cellStyle name="40% - Accent5 3 2 2 4 2 2 3" xfId="19084"/>
    <cellStyle name="40% - Accent5 3 2 2 4 2 3" xfId="13320"/>
    <cellStyle name="40% - Accent5 3 2 2 4 2 3 2" xfId="19087"/>
    <cellStyle name="40% - Accent5 3 2 2 4 2 3 2 2" xfId="31174"/>
    <cellStyle name="40% - Accent5 3 2 2 4 2 3 3" xfId="19086"/>
    <cellStyle name="40% - Accent5 3 2 2 4 2 4" xfId="19088"/>
    <cellStyle name="40% - Accent5 3 2 2 4 2 4 2" xfId="34205"/>
    <cellStyle name="40% - Accent5 3 2 2 4 2 5" xfId="19083"/>
    <cellStyle name="40% - Accent5 3 2 2 4 3" xfId="7344"/>
    <cellStyle name="40% - Accent5 3 2 2 4 3 2" xfId="19090"/>
    <cellStyle name="40% - Accent5 3 2 2 4 3 2 2" xfId="16539"/>
    <cellStyle name="40% - Accent5 3 2 2 4 3 3" xfId="19089"/>
    <cellStyle name="40% - Accent5 3 2 2 4 4" xfId="11636"/>
    <cellStyle name="40% - Accent5 3 2 2 4 4 2" xfId="19092"/>
    <cellStyle name="40% - Accent5 3 2 2 4 4 2 2" xfId="28113"/>
    <cellStyle name="40% - Accent5 3 2 2 4 4 3" xfId="19091"/>
    <cellStyle name="40% - Accent5 3 2 2 4 5" xfId="19093"/>
    <cellStyle name="40% - Accent5 3 2 2 4 5 2" xfId="34206"/>
    <cellStyle name="40% - Accent5 3 2 2 4 6" xfId="19082"/>
    <cellStyle name="40% - Accent5 3 2 2 5" xfId="4502"/>
    <cellStyle name="40% - Accent5 3 2 2 5 2" xfId="5837"/>
    <cellStyle name="40% - Accent5 3 2 2 5 2 2" xfId="9217"/>
    <cellStyle name="40% - Accent5 3 2 2 5 2 2 2" xfId="19097"/>
    <cellStyle name="40% - Accent5 3 2 2 5 2 2 2 2" xfId="25567"/>
    <cellStyle name="40% - Accent5 3 2 2 5 2 2 3" xfId="19096"/>
    <cellStyle name="40% - Accent5 3 2 2 5 2 3" xfId="13507"/>
    <cellStyle name="40% - Accent5 3 2 2 5 2 3 2" xfId="19099"/>
    <cellStyle name="40% - Accent5 3 2 2 5 2 3 2 2" xfId="31839"/>
    <cellStyle name="40% - Accent5 3 2 2 5 2 3 3" xfId="19098"/>
    <cellStyle name="40% - Accent5 3 2 2 5 2 4" xfId="19100"/>
    <cellStyle name="40% - Accent5 3 2 2 5 2 4 2" xfId="34203"/>
    <cellStyle name="40% - Accent5 3 2 2 5 2 5" xfId="19095"/>
    <cellStyle name="40% - Accent5 3 2 2 5 3" xfId="7905"/>
    <cellStyle name="40% - Accent5 3 2 2 5 3 2" xfId="19102"/>
    <cellStyle name="40% - Accent5 3 2 2 5 3 2 2" xfId="23580"/>
    <cellStyle name="40% - Accent5 3 2 2 5 3 3" xfId="19101"/>
    <cellStyle name="40% - Accent5 3 2 2 5 4" xfId="12197"/>
    <cellStyle name="40% - Accent5 3 2 2 5 4 2" xfId="19104"/>
    <cellStyle name="40% - Accent5 3 2 2 5 4 2 2" xfId="29016"/>
    <cellStyle name="40% - Accent5 3 2 2 5 4 3" xfId="19103"/>
    <cellStyle name="40% - Accent5 3 2 2 5 5" xfId="19105"/>
    <cellStyle name="40% - Accent5 3 2 2 5 5 2" xfId="34204"/>
    <cellStyle name="40% - Accent5 3 2 2 5 6" xfId="19094"/>
    <cellStyle name="40% - Accent5 3 2 2 6" xfId="6034"/>
    <cellStyle name="40% - Accent5 3 2 2 6 2" xfId="9406"/>
    <cellStyle name="40% - Accent5 3 2 2 6 2 2" xfId="19108"/>
    <cellStyle name="40% - Accent5 3 2 2 6 2 2 2" xfId="25827"/>
    <cellStyle name="40% - Accent5 3 2 2 6 2 3" xfId="19107"/>
    <cellStyle name="40% - Accent5 3 2 2 6 3" xfId="13694"/>
    <cellStyle name="40% - Accent5 3 2 2 6 3 2" xfId="19110"/>
    <cellStyle name="40% - Accent5 3 2 2 6 3 2 2" xfId="32581"/>
    <cellStyle name="40% - Accent5 3 2 2 6 3 3" xfId="19109"/>
    <cellStyle name="40% - Accent5 3 2 2 6 4" xfId="19111"/>
    <cellStyle name="40% - Accent5 3 2 2 6 4 2" xfId="34202"/>
    <cellStyle name="40% - Accent5 3 2 2 6 5" xfId="19106"/>
    <cellStyle name="40% - Accent5 3 2 2 7" xfId="6232"/>
    <cellStyle name="40% - Accent5 3 2 2 7 2" xfId="9594"/>
    <cellStyle name="40% - Accent5 3 2 2 7 2 2" xfId="19114"/>
    <cellStyle name="40% - Accent5 3 2 2 7 2 2 2" xfId="26087"/>
    <cellStyle name="40% - Accent5 3 2 2 7 2 3" xfId="19113"/>
    <cellStyle name="40% - Accent5 3 2 2 7 3" xfId="13882"/>
    <cellStyle name="40% - Accent5 3 2 2 7 3 2" xfId="19116"/>
    <cellStyle name="40% - Accent5 3 2 2 7 3 2 2" xfId="33225"/>
    <cellStyle name="40% - Accent5 3 2 2 7 3 3" xfId="19115"/>
    <cellStyle name="40% - Accent5 3 2 2 7 4" xfId="19117"/>
    <cellStyle name="40% - Accent5 3 2 2 7 4 2" xfId="34201"/>
    <cellStyle name="40% - Accent5 3 2 2 7 5" xfId="19112"/>
    <cellStyle name="40% - Accent5 3 2 2 8" xfId="5064"/>
    <cellStyle name="40% - Accent5 3 2 2 8 2" xfId="8466"/>
    <cellStyle name="40% - Accent5 3 2 2 8 2 2" xfId="19120"/>
    <cellStyle name="40% - Accent5 3 2 2 8 2 2 2" xfId="24466"/>
    <cellStyle name="40% - Accent5 3 2 2 8 2 3" xfId="19119"/>
    <cellStyle name="40% - Accent5 3 2 2 8 3" xfId="12758"/>
    <cellStyle name="40% - Accent5 3 2 2 8 3 2" xfId="19122"/>
    <cellStyle name="40% - Accent5 3 2 2 8 3 2 2" xfId="29795"/>
    <cellStyle name="40% - Accent5 3 2 2 8 3 3" xfId="19121"/>
    <cellStyle name="40% - Accent5 3 2 2 8 4" xfId="19123"/>
    <cellStyle name="40% - Accent5 3 2 2 8 4 2" xfId="34200"/>
    <cellStyle name="40% - Accent5 3 2 2 8 5" xfId="19118"/>
    <cellStyle name="40% - Accent5 3 2 2 9" xfId="6434"/>
    <cellStyle name="40% - Accent5 3 2 2 9 2" xfId="19125"/>
    <cellStyle name="40% - Accent5 3 2 2 9 2 2" xfId="14614"/>
    <cellStyle name="40% - Accent5 3 2 2 9 3" xfId="19124"/>
    <cellStyle name="40% - Accent5 3 2 3" xfId="3636"/>
    <cellStyle name="40% - Accent5 3 2 3 2" xfId="4015"/>
    <cellStyle name="40% - Accent5 3 2 3 2 2" xfId="7420"/>
    <cellStyle name="40% - Accent5 3 2 3 2 2 2" xfId="19129"/>
    <cellStyle name="40% - Accent5 3 2 3 2 2 2 2" xfId="16645"/>
    <cellStyle name="40% - Accent5 3 2 3 2 2 3" xfId="19128"/>
    <cellStyle name="40% - Accent5 3 2 3 2 3" xfId="11712"/>
    <cellStyle name="40% - Accent5 3 2 3 2 3 2" xfId="19131"/>
    <cellStyle name="40% - Accent5 3 2 3 2 3 2 2" xfId="28221"/>
    <cellStyle name="40% - Accent5 3 2 3 2 3 3" xfId="19130"/>
    <cellStyle name="40% - Accent5 3 2 3 2 4" xfId="19132"/>
    <cellStyle name="40% - Accent5 3 2 3 2 4 2" xfId="34198"/>
    <cellStyle name="40% - Accent5 3 2 3 2 5" xfId="19127"/>
    <cellStyle name="40% - Accent5 3 2 3 3" xfId="4578"/>
    <cellStyle name="40% - Accent5 3 2 3 3 2" xfId="7981"/>
    <cellStyle name="40% - Accent5 3 2 3 3 2 2" xfId="19135"/>
    <cellStyle name="40% - Accent5 3 2 3 3 2 2 2" xfId="23718"/>
    <cellStyle name="40% - Accent5 3 2 3 3 2 3" xfId="19134"/>
    <cellStyle name="40% - Accent5 3 2 3 3 3" xfId="12273"/>
    <cellStyle name="40% - Accent5 3 2 3 3 3 2" xfId="19137"/>
    <cellStyle name="40% - Accent5 3 2 3 3 3 2 2" xfId="29123"/>
    <cellStyle name="40% - Accent5 3 2 3 3 3 3" xfId="19136"/>
    <cellStyle name="40% - Accent5 3 2 3 3 4" xfId="19138"/>
    <cellStyle name="40% - Accent5 3 2 3 3 4 2" xfId="34197"/>
    <cellStyle name="40% - Accent5 3 2 3 3 5" xfId="19133"/>
    <cellStyle name="40% - Accent5 3 2 3 4" xfId="5140"/>
    <cellStyle name="40% - Accent5 3 2 3 4 2" xfId="8542"/>
    <cellStyle name="40% - Accent5 3 2 3 4 2 2" xfId="19141"/>
    <cellStyle name="40% - Accent5 3 2 3 4 2 2 2" xfId="24574"/>
    <cellStyle name="40% - Accent5 3 2 3 4 2 3" xfId="19140"/>
    <cellStyle name="40% - Accent5 3 2 3 4 3" xfId="12834"/>
    <cellStyle name="40% - Accent5 3 2 3 4 3 2" xfId="19143"/>
    <cellStyle name="40% - Accent5 3 2 3 4 3 2 2" xfId="29902"/>
    <cellStyle name="40% - Accent5 3 2 3 4 3 3" xfId="19142"/>
    <cellStyle name="40% - Accent5 3 2 3 4 4" xfId="19144"/>
    <cellStyle name="40% - Accent5 3 2 3 4 4 2" xfId="34196"/>
    <cellStyle name="40% - Accent5 3 2 3 4 5" xfId="19139"/>
    <cellStyle name="40% - Accent5 3 2 3 5" xfId="7045"/>
    <cellStyle name="40% - Accent5 3 2 3 5 2" xfId="19146"/>
    <cellStyle name="40% - Accent5 3 2 3 5 2 2" xfId="16123"/>
    <cellStyle name="40% - Accent5 3 2 3 5 3" xfId="19145"/>
    <cellStyle name="40% - Accent5 3 2 3 6" xfId="11338"/>
    <cellStyle name="40% - Accent5 3 2 3 6 2" xfId="19148"/>
    <cellStyle name="40% - Accent5 3 2 3 6 2 2" xfId="27700"/>
    <cellStyle name="40% - Accent5 3 2 3 6 3" xfId="19147"/>
    <cellStyle name="40% - Accent5 3 2 3 7" xfId="19149"/>
    <cellStyle name="40% - Accent5 3 2 3 7 2" xfId="34199"/>
    <cellStyle name="40% - Accent5 3 2 3 8" xfId="19126"/>
    <cellStyle name="40% - Accent5 3 2 4" xfId="4204"/>
    <cellStyle name="40% - Accent5 3 2 4 2" xfId="4765"/>
    <cellStyle name="40% - Accent5 3 2 4 2 2" xfId="8168"/>
    <cellStyle name="40% - Accent5 3 2 4 2 2 2" xfId="19153"/>
    <cellStyle name="40% - Accent5 3 2 4 2 2 2 2" xfId="24049"/>
    <cellStyle name="40% - Accent5 3 2 4 2 2 3" xfId="19152"/>
    <cellStyle name="40% - Accent5 3 2 4 2 3" xfId="12460"/>
    <cellStyle name="40% - Accent5 3 2 4 2 3 2" xfId="19155"/>
    <cellStyle name="40% - Accent5 3 2 4 2 3 2 2" xfId="29384"/>
    <cellStyle name="40% - Accent5 3 2 4 2 3 3" xfId="19154"/>
    <cellStyle name="40% - Accent5 3 2 4 2 4" xfId="19156"/>
    <cellStyle name="40% - Accent5 3 2 4 2 4 2" xfId="34194"/>
    <cellStyle name="40% - Accent5 3 2 4 2 5" xfId="19151"/>
    <cellStyle name="40% - Accent5 3 2 4 3" xfId="5327"/>
    <cellStyle name="40% - Accent5 3 2 4 3 2" xfId="8729"/>
    <cellStyle name="40% - Accent5 3 2 4 3 2 2" xfId="19159"/>
    <cellStyle name="40% - Accent5 3 2 4 3 2 2 2" xfId="24835"/>
    <cellStyle name="40% - Accent5 3 2 4 3 2 3" xfId="19158"/>
    <cellStyle name="40% - Accent5 3 2 4 3 3" xfId="13021"/>
    <cellStyle name="40% - Accent5 3 2 4 3 3 2" xfId="19161"/>
    <cellStyle name="40% - Accent5 3 2 4 3 3 2 2" xfId="30393"/>
    <cellStyle name="40% - Accent5 3 2 4 3 3 3" xfId="19160"/>
    <cellStyle name="40% - Accent5 3 2 4 3 4" xfId="19162"/>
    <cellStyle name="40% - Accent5 3 2 4 3 4 2" xfId="34193"/>
    <cellStyle name="40% - Accent5 3 2 4 3 5" xfId="19157"/>
    <cellStyle name="40% - Accent5 3 2 4 4" xfId="7607"/>
    <cellStyle name="40% - Accent5 3 2 4 4 2" xfId="19164"/>
    <cellStyle name="40% - Accent5 3 2 4 4 2 2" xfId="23284"/>
    <cellStyle name="40% - Accent5 3 2 4 4 3" xfId="19163"/>
    <cellStyle name="40% - Accent5 3 2 4 5" xfId="11899"/>
    <cellStyle name="40% - Accent5 3 2 4 5 2" xfId="19166"/>
    <cellStyle name="40% - Accent5 3 2 4 5 2 2" xfId="28593"/>
    <cellStyle name="40% - Accent5 3 2 4 5 3" xfId="19165"/>
    <cellStyle name="40% - Accent5 3 2 4 6" xfId="19167"/>
    <cellStyle name="40% - Accent5 3 2 4 6 2" xfId="34195"/>
    <cellStyle name="40% - Accent5 3 2 4 7" xfId="19150"/>
    <cellStyle name="40% - Accent5 3 2 5" xfId="3828"/>
    <cellStyle name="40% - Accent5 3 2 5 2" xfId="5524"/>
    <cellStyle name="40% - Accent5 3 2 5 2 2" xfId="8916"/>
    <cellStyle name="40% - Accent5 3 2 5 2 2 2" xfId="19171"/>
    <cellStyle name="40% - Accent5 3 2 5 2 2 2 2" xfId="25151"/>
    <cellStyle name="40% - Accent5 3 2 5 2 2 3" xfId="19170"/>
    <cellStyle name="40% - Accent5 3 2 5 2 3" xfId="13209"/>
    <cellStyle name="40% - Accent5 3 2 5 2 3 2" xfId="19173"/>
    <cellStyle name="40% - Accent5 3 2 5 2 3 2 2" xfId="30964"/>
    <cellStyle name="40% - Accent5 3 2 5 2 3 3" xfId="19172"/>
    <cellStyle name="40% - Accent5 3 2 5 2 4" xfId="19174"/>
    <cellStyle name="40% - Accent5 3 2 5 2 4 2" xfId="34191"/>
    <cellStyle name="40% - Accent5 3 2 5 2 5" xfId="19169"/>
    <cellStyle name="40% - Accent5 3 2 5 3" xfId="7233"/>
    <cellStyle name="40% - Accent5 3 2 5 3 2" xfId="19176"/>
    <cellStyle name="40% - Accent5 3 2 5 3 2 2" xfId="16386"/>
    <cellStyle name="40% - Accent5 3 2 5 3 3" xfId="19175"/>
    <cellStyle name="40% - Accent5 3 2 5 4" xfId="11525"/>
    <cellStyle name="40% - Accent5 3 2 5 4 2" xfId="19178"/>
    <cellStyle name="40% - Accent5 3 2 5 4 2 2" xfId="27957"/>
    <cellStyle name="40% - Accent5 3 2 5 4 3" xfId="19177"/>
    <cellStyle name="40% - Accent5 3 2 5 5" xfId="19179"/>
    <cellStyle name="40% - Accent5 3 2 5 5 2" xfId="34192"/>
    <cellStyle name="40% - Accent5 3 2 5 6" xfId="19168"/>
    <cellStyle name="40% - Accent5 3 2 6" xfId="4391"/>
    <cellStyle name="40% - Accent5 3 2 6 2" xfId="5726"/>
    <cellStyle name="40% - Accent5 3 2 6 2 2" xfId="9106"/>
    <cellStyle name="40% - Accent5 3 2 6 2 2 2" xfId="19183"/>
    <cellStyle name="40% - Accent5 3 2 6 2 2 2 2" xfId="25413"/>
    <cellStyle name="40% - Accent5 3 2 6 2 2 3" xfId="19182"/>
    <cellStyle name="40% - Accent5 3 2 6 2 3" xfId="13396"/>
    <cellStyle name="40% - Accent5 3 2 6 2 3 2" xfId="19185"/>
    <cellStyle name="40% - Accent5 3 2 6 2 3 2 2" xfId="31406"/>
    <cellStyle name="40% - Accent5 3 2 6 2 3 3" xfId="19184"/>
    <cellStyle name="40% - Accent5 3 2 6 2 4" xfId="19186"/>
    <cellStyle name="40% - Accent5 3 2 6 2 4 2" xfId="34189"/>
    <cellStyle name="40% - Accent5 3 2 6 2 5" xfId="19181"/>
    <cellStyle name="40% - Accent5 3 2 6 3" xfId="7794"/>
    <cellStyle name="40% - Accent5 3 2 6 3 2" xfId="19188"/>
    <cellStyle name="40% - Accent5 3 2 6 3 2 2" xfId="23477"/>
    <cellStyle name="40% - Accent5 3 2 6 3 3" xfId="19187"/>
    <cellStyle name="40% - Accent5 3 2 6 4" xfId="12086"/>
    <cellStyle name="40% - Accent5 3 2 6 4 2" xfId="19190"/>
    <cellStyle name="40% - Accent5 3 2 6 4 2 2" xfId="28863"/>
    <cellStyle name="40% - Accent5 3 2 6 4 3" xfId="19189"/>
    <cellStyle name="40% - Accent5 3 2 6 5" xfId="19191"/>
    <cellStyle name="40% - Accent5 3 2 6 5 2" xfId="34190"/>
    <cellStyle name="40% - Accent5 3 2 6 6" xfId="19180"/>
    <cellStyle name="40% - Accent5 3 2 7" xfId="5921"/>
    <cellStyle name="40% - Accent5 3 2 7 2" xfId="9294"/>
    <cellStyle name="40% - Accent5 3 2 7 2 2" xfId="19194"/>
    <cellStyle name="40% - Accent5 3 2 7 2 2 2" xfId="25672"/>
    <cellStyle name="40% - Accent5 3 2 7 2 3" xfId="19193"/>
    <cellStyle name="40% - Accent5 3 2 7 3" xfId="13583"/>
    <cellStyle name="40% - Accent5 3 2 7 3 2" xfId="19196"/>
    <cellStyle name="40% - Accent5 3 2 7 3 2 2" xfId="32141"/>
    <cellStyle name="40% - Accent5 3 2 7 3 3" xfId="19195"/>
    <cellStyle name="40% - Accent5 3 2 7 4" xfId="19197"/>
    <cellStyle name="40% - Accent5 3 2 7 4 2" xfId="34188"/>
    <cellStyle name="40% - Accent5 3 2 7 5" xfId="19192"/>
    <cellStyle name="40% - Accent5 3 2 8" xfId="6119"/>
    <cellStyle name="40% - Accent5 3 2 8 2" xfId="9483"/>
    <cellStyle name="40% - Accent5 3 2 8 2 2" xfId="19200"/>
    <cellStyle name="40% - Accent5 3 2 8 2 2 2" xfId="25932"/>
    <cellStyle name="40% - Accent5 3 2 8 2 3" xfId="19199"/>
    <cellStyle name="40% - Accent5 3 2 8 3" xfId="13771"/>
    <cellStyle name="40% - Accent5 3 2 8 3 2" xfId="19202"/>
    <cellStyle name="40% - Accent5 3 2 8 3 2 2" xfId="32879"/>
    <cellStyle name="40% - Accent5 3 2 8 3 3" xfId="19201"/>
    <cellStyle name="40% - Accent5 3 2 8 4" xfId="19203"/>
    <cellStyle name="40% - Accent5 3 2 8 4 2" xfId="34187"/>
    <cellStyle name="40% - Accent5 3 2 8 5" xfId="19198"/>
    <cellStyle name="40% - Accent5 3 2 9" xfId="4953"/>
    <cellStyle name="40% - Accent5 3 2 9 2" xfId="8355"/>
    <cellStyle name="40% - Accent5 3 2 9 2 2" xfId="19206"/>
    <cellStyle name="40% - Accent5 3 2 9 2 2 2" xfId="24309"/>
    <cellStyle name="40% - Accent5 3 2 9 2 3" xfId="19205"/>
    <cellStyle name="40% - Accent5 3 2 9 3" xfId="12647"/>
    <cellStyle name="40% - Accent5 3 2 9 3 2" xfId="19208"/>
    <cellStyle name="40% - Accent5 3 2 9 3 2 2" xfId="29640"/>
    <cellStyle name="40% - Accent5 3 2 9 3 3" xfId="19207"/>
    <cellStyle name="40% - Accent5 3 2 9 4" xfId="19209"/>
    <cellStyle name="40% - Accent5 3 2 9 4 2" xfId="34186"/>
    <cellStyle name="40% - Accent5 3 2 9 5" xfId="19204"/>
    <cellStyle name="40% - Accent5 3 3" xfId="767"/>
    <cellStyle name="40% - Accent5 3 3 10" xfId="6638"/>
    <cellStyle name="40% - Accent5 3 3 10 2" xfId="19212"/>
    <cellStyle name="40% - Accent5 3 3 10 2 2" xfId="15821"/>
    <cellStyle name="40% - Accent5 3 3 10 3" xfId="19211"/>
    <cellStyle name="40% - Accent5 3 3 11" xfId="11138"/>
    <cellStyle name="40% - Accent5 3 3 11 2" xfId="19214"/>
    <cellStyle name="40% - Accent5 3 3 11 2 2" xfId="27448"/>
    <cellStyle name="40% - Accent5 3 3 11 3" xfId="19213"/>
    <cellStyle name="40% - Accent5 3 3 12" xfId="19215"/>
    <cellStyle name="40% - Accent5 3 3 12 2" xfId="34185"/>
    <cellStyle name="40% - Accent5 3 3 13" xfId="19210"/>
    <cellStyle name="40% - Accent5 3 3 2" xfId="3665"/>
    <cellStyle name="40% - Accent5 3 3 2 2" xfId="4044"/>
    <cellStyle name="40% - Accent5 3 3 2 2 2" xfId="7449"/>
    <cellStyle name="40% - Accent5 3 3 2 2 2 2" xfId="19219"/>
    <cellStyle name="40% - Accent5 3 3 2 2 2 2 2" xfId="16691"/>
    <cellStyle name="40% - Accent5 3 3 2 2 2 3" xfId="19218"/>
    <cellStyle name="40% - Accent5 3 3 2 2 3" xfId="11741"/>
    <cellStyle name="40% - Accent5 3 3 2 2 3 2" xfId="19221"/>
    <cellStyle name="40% - Accent5 3 3 2 2 3 2 2" xfId="28262"/>
    <cellStyle name="40% - Accent5 3 3 2 2 3 3" xfId="19220"/>
    <cellStyle name="40% - Accent5 3 3 2 2 4" xfId="19222"/>
    <cellStyle name="40% - Accent5 3 3 2 2 4 2" xfId="34183"/>
    <cellStyle name="40% - Accent5 3 3 2 2 5" xfId="19217"/>
    <cellStyle name="40% - Accent5 3 3 2 3" xfId="4607"/>
    <cellStyle name="40% - Accent5 3 3 2 3 2" xfId="8010"/>
    <cellStyle name="40% - Accent5 3 3 2 3 2 2" xfId="19225"/>
    <cellStyle name="40% - Accent5 3 3 2 3 2 2 2" xfId="23761"/>
    <cellStyle name="40% - Accent5 3 3 2 3 2 3" xfId="19224"/>
    <cellStyle name="40% - Accent5 3 3 2 3 3" xfId="12302"/>
    <cellStyle name="40% - Accent5 3 3 2 3 3 2" xfId="19227"/>
    <cellStyle name="40% - Accent5 3 3 2 3 3 2 2" xfId="29166"/>
    <cellStyle name="40% - Accent5 3 3 2 3 3 3" xfId="19226"/>
    <cellStyle name="40% - Accent5 3 3 2 3 4" xfId="19228"/>
    <cellStyle name="40% - Accent5 3 3 2 3 4 2" xfId="34182"/>
    <cellStyle name="40% - Accent5 3 3 2 3 5" xfId="19223"/>
    <cellStyle name="40% - Accent5 3 3 2 4" xfId="5169"/>
    <cellStyle name="40% - Accent5 3 3 2 4 2" xfId="8571"/>
    <cellStyle name="40% - Accent5 3 3 2 4 2 2" xfId="19231"/>
    <cellStyle name="40% - Accent5 3 3 2 4 2 2 2" xfId="24615"/>
    <cellStyle name="40% - Accent5 3 3 2 4 2 3" xfId="19230"/>
    <cellStyle name="40% - Accent5 3 3 2 4 3" xfId="12863"/>
    <cellStyle name="40% - Accent5 3 3 2 4 3 2" xfId="19233"/>
    <cellStyle name="40% - Accent5 3 3 2 4 3 2 2" xfId="29947"/>
    <cellStyle name="40% - Accent5 3 3 2 4 3 3" xfId="19232"/>
    <cellStyle name="40% - Accent5 3 3 2 4 4" xfId="19234"/>
    <cellStyle name="40% - Accent5 3 3 2 4 4 2" xfId="34181"/>
    <cellStyle name="40% - Accent5 3 3 2 4 5" xfId="19229"/>
    <cellStyle name="40% - Accent5 3 3 2 5" xfId="7074"/>
    <cellStyle name="40% - Accent5 3 3 2 5 2" xfId="19236"/>
    <cellStyle name="40% - Accent5 3 3 2 5 2 2" xfId="16166"/>
    <cellStyle name="40% - Accent5 3 3 2 5 3" xfId="19235"/>
    <cellStyle name="40% - Accent5 3 3 2 6" xfId="11367"/>
    <cellStyle name="40% - Accent5 3 3 2 6 2" xfId="19238"/>
    <cellStyle name="40% - Accent5 3 3 2 6 2 2" xfId="27742"/>
    <cellStyle name="40% - Accent5 3 3 2 6 3" xfId="19237"/>
    <cellStyle name="40% - Accent5 3 3 2 7" xfId="19239"/>
    <cellStyle name="40% - Accent5 3 3 2 7 2" xfId="34184"/>
    <cellStyle name="40% - Accent5 3 3 2 8" xfId="19216"/>
    <cellStyle name="40% - Accent5 3 3 3" xfId="4233"/>
    <cellStyle name="40% - Accent5 3 3 3 2" xfId="4794"/>
    <cellStyle name="40% - Accent5 3 3 3 2 2" xfId="8197"/>
    <cellStyle name="40% - Accent5 3 3 3 2 2 2" xfId="19243"/>
    <cellStyle name="40% - Accent5 3 3 3 2 2 2 2" xfId="24093"/>
    <cellStyle name="40% - Accent5 3 3 3 2 2 3" xfId="19242"/>
    <cellStyle name="40% - Accent5 3 3 3 2 3" xfId="12489"/>
    <cellStyle name="40% - Accent5 3 3 3 2 3 2" xfId="19245"/>
    <cellStyle name="40% - Accent5 3 3 3 2 3 2 2" xfId="29427"/>
    <cellStyle name="40% - Accent5 3 3 3 2 3 3" xfId="19244"/>
    <cellStyle name="40% - Accent5 3 3 3 2 4" xfId="19246"/>
    <cellStyle name="40% - Accent5 3 3 3 2 4 2" xfId="34179"/>
    <cellStyle name="40% - Accent5 3 3 3 2 5" xfId="19241"/>
    <cellStyle name="40% - Accent5 3 3 3 3" xfId="5356"/>
    <cellStyle name="40% - Accent5 3 3 3 3 2" xfId="8758"/>
    <cellStyle name="40% - Accent5 3 3 3 3 2 2" xfId="19249"/>
    <cellStyle name="40% - Accent5 3 3 3 3 2 2 2" xfId="24876"/>
    <cellStyle name="40% - Accent5 3 3 3 3 2 3" xfId="19248"/>
    <cellStyle name="40% - Accent5 3 3 3 3 3" xfId="13050"/>
    <cellStyle name="40% - Accent5 3 3 3 3 3 2" xfId="19251"/>
    <cellStyle name="40% - Accent5 3 3 3 3 3 2 2" xfId="30506"/>
    <cellStyle name="40% - Accent5 3 3 3 3 3 3" xfId="19250"/>
    <cellStyle name="40% - Accent5 3 3 3 3 4" xfId="19252"/>
    <cellStyle name="40% - Accent5 3 3 3 3 4 2" xfId="34178"/>
    <cellStyle name="40% - Accent5 3 3 3 3 5" xfId="19247"/>
    <cellStyle name="40% - Accent5 3 3 3 4" xfId="7636"/>
    <cellStyle name="40% - Accent5 3 3 3 4 2" xfId="19254"/>
    <cellStyle name="40% - Accent5 3 3 3 4 2 2" xfId="23313"/>
    <cellStyle name="40% - Accent5 3 3 3 4 3" xfId="19253"/>
    <cellStyle name="40% - Accent5 3 3 3 5" xfId="11928"/>
    <cellStyle name="40% - Accent5 3 3 3 5 2" xfId="19256"/>
    <cellStyle name="40% - Accent5 3 3 3 5 2 2" xfId="28644"/>
    <cellStyle name="40% - Accent5 3 3 3 5 3" xfId="19255"/>
    <cellStyle name="40% - Accent5 3 3 3 6" xfId="19257"/>
    <cellStyle name="40% - Accent5 3 3 3 6 2" xfId="34180"/>
    <cellStyle name="40% - Accent5 3 3 3 7" xfId="19240"/>
    <cellStyle name="40% - Accent5 3 3 4" xfId="3857"/>
    <cellStyle name="40% - Accent5 3 3 4 2" xfId="5553"/>
    <cellStyle name="40% - Accent5 3 3 4 2 2" xfId="8945"/>
    <cellStyle name="40% - Accent5 3 3 4 2 2 2" xfId="19261"/>
    <cellStyle name="40% - Accent5 3 3 4 2 2 2 2" xfId="25193"/>
    <cellStyle name="40% - Accent5 3 3 4 2 2 3" xfId="19260"/>
    <cellStyle name="40% - Accent5 3 3 4 2 3" xfId="13238"/>
    <cellStyle name="40% - Accent5 3 3 4 2 3 2" xfId="19263"/>
    <cellStyle name="40% - Accent5 3 3 4 2 3 2 2" xfId="31023"/>
    <cellStyle name="40% - Accent5 3 3 4 2 3 3" xfId="19262"/>
    <cellStyle name="40% - Accent5 3 3 4 2 4" xfId="19264"/>
    <cellStyle name="40% - Accent5 3 3 4 2 4 2" xfId="34176"/>
    <cellStyle name="40% - Accent5 3 3 4 2 5" xfId="19259"/>
    <cellStyle name="40% - Accent5 3 3 4 3" xfId="7262"/>
    <cellStyle name="40% - Accent5 3 3 4 3 2" xfId="19266"/>
    <cellStyle name="40% - Accent5 3 3 4 3 2 2" xfId="16429"/>
    <cellStyle name="40% - Accent5 3 3 4 3 3" xfId="19265"/>
    <cellStyle name="40% - Accent5 3 3 4 4" xfId="11554"/>
    <cellStyle name="40% - Accent5 3 3 4 4 2" xfId="19268"/>
    <cellStyle name="40% - Accent5 3 3 4 4 2 2" xfId="28000"/>
    <cellStyle name="40% - Accent5 3 3 4 4 3" xfId="19267"/>
    <cellStyle name="40% - Accent5 3 3 4 5" xfId="19269"/>
    <cellStyle name="40% - Accent5 3 3 4 5 2" xfId="34177"/>
    <cellStyle name="40% - Accent5 3 3 4 6" xfId="19258"/>
    <cellStyle name="40% - Accent5 3 3 5" xfId="4420"/>
    <cellStyle name="40% - Accent5 3 3 5 2" xfId="5755"/>
    <cellStyle name="40% - Accent5 3 3 5 2 2" xfId="9135"/>
    <cellStyle name="40% - Accent5 3 3 5 2 2 2" xfId="19273"/>
    <cellStyle name="40% - Accent5 3 3 5 2 2 2 2" xfId="25456"/>
    <cellStyle name="40% - Accent5 3 3 5 2 2 3" xfId="19272"/>
    <cellStyle name="40% - Accent5 3 3 5 2 3" xfId="13425"/>
    <cellStyle name="40% - Accent5 3 3 5 2 3 2" xfId="19275"/>
    <cellStyle name="40% - Accent5 3 3 5 2 3 2 2" xfId="31520"/>
    <cellStyle name="40% - Accent5 3 3 5 2 3 3" xfId="19274"/>
    <cellStyle name="40% - Accent5 3 3 5 2 4" xfId="19276"/>
    <cellStyle name="40% - Accent5 3 3 5 2 4 2" xfId="34174"/>
    <cellStyle name="40% - Accent5 3 3 5 2 5" xfId="19271"/>
    <cellStyle name="40% - Accent5 3 3 5 3" xfId="7823"/>
    <cellStyle name="40% - Accent5 3 3 5 3 2" xfId="19278"/>
    <cellStyle name="40% - Accent5 3 3 5 3 2 2" xfId="23502"/>
    <cellStyle name="40% - Accent5 3 3 5 3 3" xfId="19277"/>
    <cellStyle name="40% - Accent5 3 3 5 4" xfId="12115"/>
    <cellStyle name="40% - Accent5 3 3 5 4 2" xfId="19280"/>
    <cellStyle name="40% - Accent5 3 3 5 4 2 2" xfId="28906"/>
    <cellStyle name="40% - Accent5 3 3 5 4 3" xfId="19279"/>
    <cellStyle name="40% - Accent5 3 3 5 5" xfId="19281"/>
    <cellStyle name="40% - Accent5 3 3 5 5 2" xfId="34175"/>
    <cellStyle name="40% - Accent5 3 3 5 6" xfId="19270"/>
    <cellStyle name="40% - Accent5 3 3 6" xfId="5950"/>
    <cellStyle name="40% - Accent5 3 3 6 2" xfId="9323"/>
    <cellStyle name="40% - Accent5 3 3 6 2 2" xfId="19284"/>
    <cellStyle name="40% - Accent5 3 3 6 2 2 2" xfId="25716"/>
    <cellStyle name="40% - Accent5 3 3 6 2 3" xfId="19283"/>
    <cellStyle name="40% - Accent5 3 3 6 3" xfId="13612"/>
    <cellStyle name="40% - Accent5 3 3 6 3 2" xfId="19286"/>
    <cellStyle name="40% - Accent5 3 3 6 3 2 2" xfId="32259"/>
    <cellStyle name="40% - Accent5 3 3 6 3 3" xfId="19285"/>
    <cellStyle name="40% - Accent5 3 3 6 4" xfId="19287"/>
    <cellStyle name="40% - Accent5 3 3 6 4 2" xfId="34173"/>
    <cellStyle name="40% - Accent5 3 3 6 5" xfId="19282"/>
    <cellStyle name="40% - Accent5 3 3 7" xfId="6148"/>
    <cellStyle name="40% - Accent5 3 3 7 2" xfId="9512"/>
    <cellStyle name="40% - Accent5 3 3 7 2 2" xfId="19290"/>
    <cellStyle name="40% - Accent5 3 3 7 2 2 2" xfId="25974"/>
    <cellStyle name="40% - Accent5 3 3 7 2 3" xfId="19289"/>
    <cellStyle name="40% - Accent5 3 3 7 3" xfId="13800"/>
    <cellStyle name="40% - Accent5 3 3 7 3 2" xfId="19292"/>
    <cellStyle name="40% - Accent5 3 3 7 3 2 2" xfId="32994"/>
    <cellStyle name="40% - Accent5 3 3 7 3 3" xfId="19291"/>
    <cellStyle name="40% - Accent5 3 3 7 4" xfId="19293"/>
    <cellStyle name="40% - Accent5 3 3 7 4 2" xfId="34172"/>
    <cellStyle name="40% - Accent5 3 3 7 5" xfId="19288"/>
    <cellStyle name="40% - Accent5 3 3 8" xfId="4982"/>
    <cellStyle name="40% - Accent5 3 3 8 2" xfId="8384"/>
    <cellStyle name="40% - Accent5 3 3 8 2 2" xfId="19296"/>
    <cellStyle name="40% - Accent5 3 3 8 2 2 2" xfId="24352"/>
    <cellStyle name="40% - Accent5 3 3 8 2 3" xfId="19295"/>
    <cellStyle name="40% - Accent5 3 3 8 3" xfId="12676"/>
    <cellStyle name="40% - Accent5 3 3 8 3 2" xfId="19298"/>
    <cellStyle name="40% - Accent5 3 3 8 3 2 2" xfId="29685"/>
    <cellStyle name="40% - Accent5 3 3 8 3 3" xfId="19297"/>
    <cellStyle name="40% - Accent5 3 3 8 4" xfId="19299"/>
    <cellStyle name="40% - Accent5 3 3 8 4 2" xfId="34171"/>
    <cellStyle name="40% - Accent5 3 3 8 5" xfId="19294"/>
    <cellStyle name="40% - Accent5 3 3 9" xfId="6352"/>
    <cellStyle name="40% - Accent5 3 3 9 2" xfId="19301"/>
    <cellStyle name="40% - Accent5 3 3 9 2 2" xfId="14585"/>
    <cellStyle name="40% - Accent5 3 3 9 3" xfId="19300"/>
    <cellStyle name="40% - Accent5 3 4" xfId="810"/>
    <cellStyle name="40% - Accent5 3 4 10" xfId="6681"/>
    <cellStyle name="40% - Accent5 3 4 10 2" xfId="19304"/>
    <cellStyle name="40% - Accent5 3 4 10 2 2" xfId="15879"/>
    <cellStyle name="40% - Accent5 3 4 10 3" xfId="19303"/>
    <cellStyle name="40% - Accent5 3 4 11" xfId="11181"/>
    <cellStyle name="40% - Accent5 3 4 11 2" xfId="19306"/>
    <cellStyle name="40% - Accent5 3 4 11 2 2" xfId="27507"/>
    <cellStyle name="40% - Accent5 3 4 11 3" xfId="19305"/>
    <cellStyle name="40% - Accent5 3 4 12" xfId="19307"/>
    <cellStyle name="40% - Accent5 3 4 12 2" xfId="34170"/>
    <cellStyle name="40% - Accent5 3 4 13" xfId="19302"/>
    <cellStyle name="40% - Accent5 3 4 2" xfId="3708"/>
    <cellStyle name="40% - Accent5 3 4 2 2" xfId="4087"/>
    <cellStyle name="40% - Accent5 3 4 2 2 2" xfId="7492"/>
    <cellStyle name="40% - Accent5 3 4 2 2 2 2" xfId="19311"/>
    <cellStyle name="40% - Accent5 3 4 2 2 2 2 2" xfId="16751"/>
    <cellStyle name="40% - Accent5 3 4 2 2 2 3" xfId="19310"/>
    <cellStyle name="40% - Accent5 3 4 2 2 3" xfId="11784"/>
    <cellStyle name="40% - Accent5 3 4 2 2 3 2" xfId="19313"/>
    <cellStyle name="40% - Accent5 3 4 2 2 3 2 2" xfId="28321"/>
    <cellStyle name="40% - Accent5 3 4 2 2 3 3" xfId="19312"/>
    <cellStyle name="40% - Accent5 3 4 2 2 4" xfId="19314"/>
    <cellStyle name="40% - Accent5 3 4 2 2 4 2" xfId="34168"/>
    <cellStyle name="40% - Accent5 3 4 2 2 5" xfId="19309"/>
    <cellStyle name="40% - Accent5 3 4 2 3" xfId="4650"/>
    <cellStyle name="40% - Accent5 3 4 2 3 2" xfId="8053"/>
    <cellStyle name="40% - Accent5 3 4 2 3 2 2" xfId="19317"/>
    <cellStyle name="40% - Accent5 3 4 2 3 2 2 2" xfId="23834"/>
    <cellStyle name="40% - Accent5 3 4 2 3 2 3" xfId="19316"/>
    <cellStyle name="40% - Accent5 3 4 2 3 3" xfId="12345"/>
    <cellStyle name="40% - Accent5 3 4 2 3 3 2" xfId="19319"/>
    <cellStyle name="40% - Accent5 3 4 2 3 3 2 2" xfId="29225"/>
    <cellStyle name="40% - Accent5 3 4 2 3 3 3" xfId="19318"/>
    <cellStyle name="40% - Accent5 3 4 2 3 4" xfId="19320"/>
    <cellStyle name="40% - Accent5 3 4 2 3 4 2" xfId="34167"/>
    <cellStyle name="40% - Accent5 3 4 2 3 5" xfId="19315"/>
    <cellStyle name="40% - Accent5 3 4 2 4" xfId="5212"/>
    <cellStyle name="40% - Accent5 3 4 2 4 2" xfId="8614"/>
    <cellStyle name="40% - Accent5 3 4 2 4 2 2" xfId="19323"/>
    <cellStyle name="40% - Accent5 3 4 2 4 2 2 2" xfId="24675"/>
    <cellStyle name="40% - Accent5 3 4 2 4 2 3" xfId="19322"/>
    <cellStyle name="40% - Accent5 3 4 2 4 3" xfId="12906"/>
    <cellStyle name="40% - Accent5 3 4 2 4 3 2" xfId="19325"/>
    <cellStyle name="40% - Accent5 3 4 2 4 3 2 2" xfId="30015"/>
    <cellStyle name="40% - Accent5 3 4 2 4 3 3" xfId="19324"/>
    <cellStyle name="40% - Accent5 3 4 2 4 4" xfId="19326"/>
    <cellStyle name="40% - Accent5 3 4 2 4 4 2" xfId="34166"/>
    <cellStyle name="40% - Accent5 3 4 2 4 5" xfId="19321"/>
    <cellStyle name="40% - Accent5 3 4 2 5" xfId="7117"/>
    <cellStyle name="40% - Accent5 3 4 2 5 2" xfId="19328"/>
    <cellStyle name="40% - Accent5 3 4 2 5 2 2" xfId="16226"/>
    <cellStyle name="40% - Accent5 3 4 2 5 3" xfId="19327"/>
    <cellStyle name="40% - Accent5 3 4 2 6" xfId="11410"/>
    <cellStyle name="40% - Accent5 3 4 2 6 2" xfId="19330"/>
    <cellStyle name="40% - Accent5 3 4 2 6 2 2" xfId="27801"/>
    <cellStyle name="40% - Accent5 3 4 2 6 3" xfId="19329"/>
    <cellStyle name="40% - Accent5 3 4 2 7" xfId="19331"/>
    <cellStyle name="40% - Accent5 3 4 2 7 2" xfId="34169"/>
    <cellStyle name="40% - Accent5 3 4 2 8" xfId="19308"/>
    <cellStyle name="40% - Accent5 3 4 3" xfId="4276"/>
    <cellStyle name="40% - Accent5 3 4 3 2" xfId="4837"/>
    <cellStyle name="40% - Accent5 3 4 3 2 2" xfId="8240"/>
    <cellStyle name="40% - Accent5 3 4 3 2 2 2" xfId="19335"/>
    <cellStyle name="40% - Accent5 3 4 3 2 2 2 2" xfId="24152"/>
    <cellStyle name="40% - Accent5 3 4 3 2 2 3" xfId="19334"/>
    <cellStyle name="40% - Accent5 3 4 3 2 3" xfId="12532"/>
    <cellStyle name="40% - Accent5 3 4 3 2 3 2" xfId="19337"/>
    <cellStyle name="40% - Accent5 3 4 3 2 3 2 2" xfId="29486"/>
    <cellStyle name="40% - Accent5 3 4 3 2 3 3" xfId="19336"/>
    <cellStyle name="40% - Accent5 3 4 3 2 4" xfId="19338"/>
    <cellStyle name="40% - Accent5 3 4 3 2 4 2" xfId="34164"/>
    <cellStyle name="40% - Accent5 3 4 3 2 5" xfId="19333"/>
    <cellStyle name="40% - Accent5 3 4 3 3" xfId="5399"/>
    <cellStyle name="40% - Accent5 3 4 3 3 2" xfId="8801"/>
    <cellStyle name="40% - Accent5 3 4 3 3 2 2" xfId="19341"/>
    <cellStyle name="40% - Accent5 3 4 3 3 2 2 2" xfId="24935"/>
    <cellStyle name="40% - Accent5 3 4 3 3 2 3" xfId="19340"/>
    <cellStyle name="40% - Accent5 3 4 3 3 3" xfId="13093"/>
    <cellStyle name="40% - Accent5 3 4 3 3 3 2" xfId="19343"/>
    <cellStyle name="40% - Accent5 3 4 3 3 3 2 2" xfId="30671"/>
    <cellStyle name="40% - Accent5 3 4 3 3 3 3" xfId="19342"/>
    <cellStyle name="40% - Accent5 3 4 3 3 4" xfId="19344"/>
    <cellStyle name="40% - Accent5 3 4 3 3 4 2" xfId="34163"/>
    <cellStyle name="40% - Accent5 3 4 3 3 5" xfId="19339"/>
    <cellStyle name="40% - Accent5 3 4 3 4" xfId="7679"/>
    <cellStyle name="40% - Accent5 3 4 3 4 2" xfId="19346"/>
    <cellStyle name="40% - Accent5 3 4 3 4 2 2" xfId="23355"/>
    <cellStyle name="40% - Accent5 3 4 3 4 3" xfId="19345"/>
    <cellStyle name="40% - Accent5 3 4 3 5" xfId="11971"/>
    <cellStyle name="40% - Accent5 3 4 3 5 2" xfId="19348"/>
    <cellStyle name="40% - Accent5 3 4 3 5 2 2" xfId="28705"/>
    <cellStyle name="40% - Accent5 3 4 3 5 3" xfId="19347"/>
    <cellStyle name="40% - Accent5 3 4 3 6" xfId="19349"/>
    <cellStyle name="40% - Accent5 3 4 3 6 2" xfId="34165"/>
    <cellStyle name="40% - Accent5 3 4 3 7" xfId="19332"/>
    <cellStyle name="40% - Accent5 3 4 4" xfId="3900"/>
    <cellStyle name="40% - Accent5 3 4 4 2" xfId="5596"/>
    <cellStyle name="40% - Accent5 3 4 4 2 2" xfId="8988"/>
    <cellStyle name="40% - Accent5 3 4 4 2 2 2" xfId="19353"/>
    <cellStyle name="40% - Accent5 3 4 4 2 2 2 2" xfId="25252"/>
    <cellStyle name="40% - Accent5 3 4 4 2 2 3" xfId="19352"/>
    <cellStyle name="40% - Accent5 3 4 4 2 3" xfId="13281"/>
    <cellStyle name="40% - Accent5 3 4 4 2 3 2" xfId="19355"/>
    <cellStyle name="40% - Accent5 3 4 4 2 3 2 2" xfId="31105"/>
    <cellStyle name="40% - Accent5 3 4 4 2 3 3" xfId="19354"/>
    <cellStyle name="40% - Accent5 3 4 4 2 4" xfId="19356"/>
    <cellStyle name="40% - Accent5 3 4 4 2 4 2" xfId="34160"/>
    <cellStyle name="40% - Accent5 3 4 4 2 5" xfId="19351"/>
    <cellStyle name="40% - Accent5 3 4 4 3" xfId="7305"/>
    <cellStyle name="40% - Accent5 3 4 4 3 2" xfId="19358"/>
    <cellStyle name="40% - Accent5 3 4 4 3 2 2" xfId="16488"/>
    <cellStyle name="40% - Accent5 3 4 4 3 3" xfId="19357"/>
    <cellStyle name="40% - Accent5 3 4 4 4" xfId="11597"/>
    <cellStyle name="40% - Accent5 3 4 4 4 2" xfId="19360"/>
    <cellStyle name="40% - Accent5 3 4 4 4 2 2" xfId="28059"/>
    <cellStyle name="40% - Accent5 3 4 4 4 3" xfId="19359"/>
    <cellStyle name="40% - Accent5 3 4 4 5" xfId="19361"/>
    <cellStyle name="40% - Accent5 3 4 4 5 2" xfId="34161"/>
    <cellStyle name="40% - Accent5 3 4 4 6" xfId="19350"/>
    <cellStyle name="40% - Accent5 3 4 5" xfId="4463"/>
    <cellStyle name="40% - Accent5 3 4 5 2" xfId="5798"/>
    <cellStyle name="40% - Accent5 3 4 5 2 2" xfId="9178"/>
    <cellStyle name="40% - Accent5 3 4 5 2 2 2" xfId="19365"/>
    <cellStyle name="40% - Accent5 3 4 5 2 2 2 2" xfId="25515"/>
    <cellStyle name="40% - Accent5 3 4 5 2 2 3" xfId="19364"/>
    <cellStyle name="40% - Accent5 3 4 5 2 3" xfId="13468"/>
    <cellStyle name="40% - Accent5 3 4 5 2 3 2" xfId="19367"/>
    <cellStyle name="40% - Accent5 3 4 5 2 3 2 2" xfId="31692"/>
    <cellStyle name="40% - Accent5 3 4 5 2 3 3" xfId="19366"/>
    <cellStyle name="40% - Accent5 3 4 5 2 4" xfId="19368"/>
    <cellStyle name="40% - Accent5 3 4 5 2 4 2" xfId="34158"/>
    <cellStyle name="40% - Accent5 3 4 5 2 5" xfId="19363"/>
    <cellStyle name="40% - Accent5 3 4 5 3" xfId="7866"/>
    <cellStyle name="40% - Accent5 3 4 5 3 2" xfId="19370"/>
    <cellStyle name="40% - Accent5 3 4 5 3 2 2" xfId="23545"/>
    <cellStyle name="40% - Accent5 3 4 5 3 3" xfId="19369"/>
    <cellStyle name="40% - Accent5 3 4 5 4" xfId="12158"/>
    <cellStyle name="40% - Accent5 3 4 5 4 2" xfId="19372"/>
    <cellStyle name="40% - Accent5 3 4 5 4 2 2" xfId="28964"/>
    <cellStyle name="40% - Accent5 3 4 5 4 3" xfId="19371"/>
    <cellStyle name="40% - Accent5 3 4 5 5" xfId="19373"/>
    <cellStyle name="40% - Accent5 3 4 5 5 2" xfId="34159"/>
    <cellStyle name="40% - Accent5 3 4 5 6" xfId="19362"/>
    <cellStyle name="40% - Accent5 3 4 6" xfId="5993"/>
    <cellStyle name="40% - Accent5 3 4 6 2" xfId="9366"/>
    <cellStyle name="40% - Accent5 3 4 6 2 2" xfId="19376"/>
    <cellStyle name="40% - Accent5 3 4 6 2 2 2" xfId="25776"/>
    <cellStyle name="40% - Accent5 3 4 6 2 3" xfId="19375"/>
    <cellStyle name="40% - Accent5 3 4 6 3" xfId="13655"/>
    <cellStyle name="40% - Accent5 3 4 6 3 2" xfId="19378"/>
    <cellStyle name="40% - Accent5 3 4 6 3 2 2" xfId="32427"/>
    <cellStyle name="40% - Accent5 3 4 6 3 3" xfId="19377"/>
    <cellStyle name="40% - Accent5 3 4 6 4" xfId="19379"/>
    <cellStyle name="40% - Accent5 3 4 6 4 2" xfId="34157"/>
    <cellStyle name="40% - Accent5 3 4 6 5" xfId="19374"/>
    <cellStyle name="40% - Accent5 3 4 7" xfId="6191"/>
    <cellStyle name="40% - Accent5 3 4 7 2" xfId="9555"/>
    <cellStyle name="40% - Accent5 3 4 7 2 2" xfId="19382"/>
    <cellStyle name="40% - Accent5 3 4 7 2 2 2" xfId="26036"/>
    <cellStyle name="40% - Accent5 3 4 7 2 3" xfId="19381"/>
    <cellStyle name="40% - Accent5 3 4 7 3" xfId="13843"/>
    <cellStyle name="40% - Accent5 3 4 7 3 2" xfId="19384"/>
    <cellStyle name="40% - Accent5 3 4 7 3 2 2" xfId="33151"/>
    <cellStyle name="40% - Accent5 3 4 7 3 3" xfId="19383"/>
    <cellStyle name="40% - Accent5 3 4 7 4" xfId="19385"/>
    <cellStyle name="40% - Accent5 3 4 7 4 2" xfId="34156"/>
    <cellStyle name="40% - Accent5 3 4 7 5" xfId="19380"/>
    <cellStyle name="40% - Accent5 3 4 8" xfId="5025"/>
    <cellStyle name="40% - Accent5 3 4 8 2" xfId="8427"/>
    <cellStyle name="40% - Accent5 3 4 8 2 2" xfId="19388"/>
    <cellStyle name="40% - Accent5 3 4 8 2 2 2" xfId="24414"/>
    <cellStyle name="40% - Accent5 3 4 8 2 3" xfId="19387"/>
    <cellStyle name="40% - Accent5 3 4 8 3" xfId="12719"/>
    <cellStyle name="40% - Accent5 3 4 8 3 2" xfId="19390"/>
    <cellStyle name="40% - Accent5 3 4 8 3 2 2" xfId="29744"/>
    <cellStyle name="40% - Accent5 3 4 8 3 3" xfId="19389"/>
    <cellStyle name="40% - Accent5 3 4 8 4" xfId="19391"/>
    <cellStyle name="40% - Accent5 3 4 8 4 2" xfId="34155"/>
    <cellStyle name="40% - Accent5 3 4 8 5" xfId="19386"/>
    <cellStyle name="40% - Accent5 3 4 9" xfId="6395"/>
    <cellStyle name="40% - Accent5 3 4 9 2" xfId="19393"/>
    <cellStyle name="40% - Accent5 3 4 9 2 2" xfId="14601"/>
    <cellStyle name="40% - Accent5 3 4 9 3" xfId="19392"/>
    <cellStyle name="40% - Accent5 3 5" xfId="3619"/>
    <cellStyle name="40% - Accent5 3 5 2" xfId="3998"/>
    <cellStyle name="40% - Accent5 3 5 2 2" xfId="7403"/>
    <cellStyle name="40% - Accent5 3 5 2 2 2" xfId="19397"/>
    <cellStyle name="40% - Accent5 3 5 2 2 2 2" xfId="16619"/>
    <cellStyle name="40% - Accent5 3 5 2 2 3" xfId="19396"/>
    <cellStyle name="40% - Accent5 3 5 2 3" xfId="11695"/>
    <cellStyle name="40% - Accent5 3 5 2 3 2" xfId="19399"/>
    <cellStyle name="40% - Accent5 3 5 2 3 2 2" xfId="28194"/>
    <cellStyle name="40% - Accent5 3 5 2 3 3" xfId="19398"/>
    <cellStyle name="40% - Accent5 3 5 2 4" xfId="19400"/>
    <cellStyle name="40% - Accent5 3 5 2 4 2" xfId="34153"/>
    <cellStyle name="40% - Accent5 3 5 2 5" xfId="19395"/>
    <cellStyle name="40% - Accent5 3 5 3" xfId="4561"/>
    <cellStyle name="40% - Accent5 3 5 3 2" xfId="7964"/>
    <cellStyle name="40% - Accent5 3 5 3 2 2" xfId="19403"/>
    <cellStyle name="40% - Accent5 3 5 3 2 2 2" xfId="23681"/>
    <cellStyle name="40% - Accent5 3 5 3 2 3" xfId="19402"/>
    <cellStyle name="40% - Accent5 3 5 3 3" xfId="12256"/>
    <cellStyle name="40% - Accent5 3 5 3 3 2" xfId="19405"/>
    <cellStyle name="40% - Accent5 3 5 3 3 2 2" xfId="29099"/>
    <cellStyle name="40% - Accent5 3 5 3 3 3" xfId="19404"/>
    <cellStyle name="40% - Accent5 3 5 3 4" xfId="19406"/>
    <cellStyle name="40% - Accent5 3 5 3 4 2" xfId="34152"/>
    <cellStyle name="40% - Accent5 3 5 3 5" xfId="19401"/>
    <cellStyle name="40% - Accent5 3 5 4" xfId="5123"/>
    <cellStyle name="40% - Accent5 3 5 4 2" xfId="8525"/>
    <cellStyle name="40% - Accent5 3 5 4 2 2" xfId="19409"/>
    <cellStyle name="40% - Accent5 3 5 4 2 2 2" xfId="24550"/>
    <cellStyle name="40% - Accent5 3 5 4 2 3" xfId="19408"/>
    <cellStyle name="40% - Accent5 3 5 4 3" xfId="12817"/>
    <cellStyle name="40% - Accent5 3 5 4 3 2" xfId="19411"/>
    <cellStyle name="40% - Accent5 3 5 4 3 2 2" xfId="29877"/>
    <cellStyle name="40% - Accent5 3 5 4 3 3" xfId="19410"/>
    <cellStyle name="40% - Accent5 3 5 4 4" xfId="19412"/>
    <cellStyle name="40% - Accent5 3 5 4 4 2" xfId="34151"/>
    <cellStyle name="40% - Accent5 3 5 4 5" xfId="19407"/>
    <cellStyle name="40% - Accent5 3 5 5" xfId="7028"/>
    <cellStyle name="40% - Accent5 3 5 5 2" xfId="19414"/>
    <cellStyle name="40% - Accent5 3 5 5 2 2" xfId="16099"/>
    <cellStyle name="40% - Accent5 3 5 5 3" xfId="19413"/>
    <cellStyle name="40% - Accent5 3 5 6" xfId="11321"/>
    <cellStyle name="40% - Accent5 3 5 6 2" xfId="19416"/>
    <cellStyle name="40% - Accent5 3 5 6 2 2" xfId="27674"/>
    <cellStyle name="40% - Accent5 3 5 6 3" xfId="19415"/>
    <cellStyle name="40% - Accent5 3 5 7" xfId="19417"/>
    <cellStyle name="40% - Accent5 3 5 7 2" xfId="34154"/>
    <cellStyle name="40% - Accent5 3 5 8" xfId="19394"/>
    <cellStyle name="40% - Accent5 3 6" xfId="4187"/>
    <cellStyle name="40% - Accent5 3 6 2" xfId="4748"/>
    <cellStyle name="40% - Accent5 3 6 2 2" xfId="8151"/>
    <cellStyle name="40% - Accent5 3 6 2 2 2" xfId="19421"/>
    <cellStyle name="40% - Accent5 3 6 2 2 2 2" xfId="24025"/>
    <cellStyle name="40% - Accent5 3 6 2 2 3" xfId="19420"/>
    <cellStyle name="40% - Accent5 3 6 2 3" xfId="12443"/>
    <cellStyle name="40% - Accent5 3 6 2 3 2" xfId="19423"/>
    <cellStyle name="40% - Accent5 3 6 2 3 2 2" xfId="29358"/>
    <cellStyle name="40% - Accent5 3 6 2 3 3" xfId="19422"/>
    <cellStyle name="40% - Accent5 3 6 2 4" xfId="19424"/>
    <cellStyle name="40% - Accent5 3 6 2 4 2" xfId="34149"/>
    <cellStyle name="40% - Accent5 3 6 2 5" xfId="19419"/>
    <cellStyle name="40% - Accent5 3 6 3" xfId="5310"/>
    <cellStyle name="40% - Accent5 3 6 3 2" xfId="8712"/>
    <cellStyle name="40% - Accent5 3 6 3 2 2" xfId="19427"/>
    <cellStyle name="40% - Accent5 3 6 3 2 2 2" xfId="24809"/>
    <cellStyle name="40% - Accent5 3 6 3 2 3" xfId="19426"/>
    <cellStyle name="40% - Accent5 3 6 3 3" xfId="13004"/>
    <cellStyle name="40% - Accent5 3 6 3 3 2" xfId="19429"/>
    <cellStyle name="40% - Accent5 3 6 3 3 2 2" xfId="30320"/>
    <cellStyle name="40% - Accent5 3 6 3 3 3" xfId="19428"/>
    <cellStyle name="40% - Accent5 3 6 3 4" xfId="19430"/>
    <cellStyle name="40% - Accent5 3 6 3 4 2" xfId="34148"/>
    <cellStyle name="40% - Accent5 3 6 3 5" xfId="19425"/>
    <cellStyle name="40% - Accent5 3 6 4" xfId="7590"/>
    <cellStyle name="40% - Accent5 3 6 4 2" xfId="19432"/>
    <cellStyle name="40% - Accent5 3 6 4 2 2" xfId="23267"/>
    <cellStyle name="40% - Accent5 3 6 4 3" xfId="19431"/>
    <cellStyle name="40% - Accent5 3 6 5" xfId="11882"/>
    <cellStyle name="40% - Accent5 3 6 5 2" xfId="19434"/>
    <cellStyle name="40% - Accent5 3 6 5 2 2" xfId="28563"/>
    <cellStyle name="40% - Accent5 3 6 5 3" xfId="19433"/>
    <cellStyle name="40% - Accent5 3 6 6" xfId="19435"/>
    <cellStyle name="40% - Accent5 3 6 6 2" xfId="34150"/>
    <cellStyle name="40% - Accent5 3 6 7" xfId="19418"/>
    <cellStyle name="40% - Accent5 3 7" xfId="3811"/>
    <cellStyle name="40% - Accent5 3 7 2" xfId="5507"/>
    <cellStyle name="40% - Accent5 3 7 2 2" xfId="8899"/>
    <cellStyle name="40% - Accent5 3 7 2 2 2" xfId="19439"/>
    <cellStyle name="40% - Accent5 3 7 2 2 2 2" xfId="25126"/>
    <cellStyle name="40% - Accent5 3 7 2 2 3" xfId="19438"/>
    <cellStyle name="40% - Accent5 3 7 2 3" xfId="13192"/>
    <cellStyle name="40% - Accent5 3 7 2 3 2" xfId="19441"/>
    <cellStyle name="40% - Accent5 3 7 2 3 2 2" xfId="30932"/>
    <cellStyle name="40% - Accent5 3 7 2 3 3" xfId="19440"/>
    <cellStyle name="40% - Accent5 3 7 2 4" xfId="19442"/>
    <cellStyle name="40% - Accent5 3 7 2 4 2" xfId="34146"/>
    <cellStyle name="40% - Accent5 3 7 2 5" xfId="19437"/>
    <cellStyle name="40% - Accent5 3 7 3" xfId="7216"/>
    <cellStyle name="40% - Accent5 3 7 3 2" xfId="19444"/>
    <cellStyle name="40% - Accent5 3 7 3 2 2" xfId="16362"/>
    <cellStyle name="40% - Accent5 3 7 3 3" xfId="19443"/>
    <cellStyle name="40% - Accent5 3 7 4" xfId="11508"/>
    <cellStyle name="40% - Accent5 3 7 4 2" xfId="19446"/>
    <cellStyle name="40% - Accent5 3 7 4 2 2" xfId="27933"/>
    <cellStyle name="40% - Accent5 3 7 4 3" xfId="19445"/>
    <cellStyle name="40% - Accent5 3 7 5" xfId="19447"/>
    <cellStyle name="40% - Accent5 3 7 5 2" xfId="34147"/>
    <cellStyle name="40% - Accent5 3 7 6" xfId="19436"/>
    <cellStyle name="40% - Accent5 3 8" xfId="4374"/>
    <cellStyle name="40% - Accent5 3 8 2" xfId="5709"/>
    <cellStyle name="40% - Accent5 3 8 2 2" xfId="9089"/>
    <cellStyle name="40% - Accent5 3 8 2 2 2" xfId="19451"/>
    <cellStyle name="40% - Accent5 3 8 2 2 2 2" xfId="25388"/>
    <cellStyle name="40% - Accent5 3 8 2 2 3" xfId="19450"/>
    <cellStyle name="40% - Accent5 3 8 2 3" xfId="13379"/>
    <cellStyle name="40% - Accent5 3 8 2 3 2" xfId="19453"/>
    <cellStyle name="40% - Accent5 3 8 2 3 2 2" xfId="31335"/>
    <cellStyle name="40% - Accent5 3 8 2 3 3" xfId="19452"/>
    <cellStyle name="40% - Accent5 3 8 2 4" xfId="19454"/>
    <cellStyle name="40% - Accent5 3 8 2 4 2" xfId="34144"/>
    <cellStyle name="40% - Accent5 3 8 2 5" xfId="19449"/>
    <cellStyle name="40% - Accent5 3 8 3" xfId="7777"/>
    <cellStyle name="40% - Accent5 3 8 3 2" xfId="19456"/>
    <cellStyle name="40% - Accent5 3 8 3 2 2" xfId="23468"/>
    <cellStyle name="40% - Accent5 3 8 3 3" xfId="19455"/>
    <cellStyle name="40% - Accent5 3 8 4" xfId="12069"/>
    <cellStyle name="40% - Accent5 3 8 4 2" xfId="19458"/>
    <cellStyle name="40% - Accent5 3 8 4 2 2" xfId="28838"/>
    <cellStyle name="40% - Accent5 3 8 4 3" xfId="19457"/>
    <cellStyle name="40% - Accent5 3 8 5" xfId="19459"/>
    <cellStyle name="40% - Accent5 3 8 5 2" xfId="34145"/>
    <cellStyle name="40% - Accent5 3 8 6" xfId="19448"/>
    <cellStyle name="40% - Accent5 3 9" xfId="5904"/>
    <cellStyle name="40% - Accent5 3 9 2" xfId="9277"/>
    <cellStyle name="40% - Accent5 3 9 2 2" xfId="19462"/>
    <cellStyle name="40% - Accent5 3 9 2 2 2" xfId="25648"/>
    <cellStyle name="40% - Accent5 3 9 2 3" xfId="19461"/>
    <cellStyle name="40% - Accent5 3 9 3" xfId="13566"/>
    <cellStyle name="40% - Accent5 3 9 3 2" xfId="19464"/>
    <cellStyle name="40% - Accent5 3 9 3 2 2" xfId="32077"/>
    <cellStyle name="40% - Accent5 3 9 3 3" xfId="19463"/>
    <cellStyle name="40% - Accent5 3 9 4" xfId="19465"/>
    <cellStyle name="40% - Accent5 3 9 4 2" xfId="34143"/>
    <cellStyle name="40% - Accent5 3 9 5" xfId="19460"/>
    <cellStyle name="40% - Accent5 4" xfId="688"/>
    <cellStyle name="40% - Accent5 4 2" xfId="19467"/>
    <cellStyle name="40% - Accent5 4 2 2" xfId="14557"/>
    <cellStyle name="40% - Accent5 4 3" xfId="19466"/>
    <cellStyle name="40% - Accent5 5" xfId="6587"/>
    <cellStyle name="40% - Accent5 5 2" xfId="19469"/>
    <cellStyle name="40% - Accent5 5 2 2" xfId="15755"/>
    <cellStyle name="40% - Accent5 5 3" xfId="19468"/>
    <cellStyle name="40% - Accent5 6" xfId="11092"/>
    <cellStyle name="40% - Accent5 6 2" xfId="19471"/>
    <cellStyle name="40% - Accent5 6 2 2" xfId="27383"/>
    <cellStyle name="40% - Accent5 6 3" xfId="19470"/>
    <cellStyle name="40% - Accent5 7" xfId="19472"/>
    <cellStyle name="40% - Accent5 7 2" xfId="14049"/>
    <cellStyle name="40% - Accent5 8" xfId="19473"/>
    <cellStyle name="40% - Accent5 8 2" xfId="34219"/>
    <cellStyle name="40% - Accent5 9" xfId="19474"/>
    <cellStyle name="40% - Accent6" xfId="96" builtinId="51" customBuiltin="1"/>
    <cellStyle name="40% - Accent6 2" xfId="304"/>
    <cellStyle name="40% - Accent6 2 2" xfId="19476"/>
    <cellStyle name="40% - Accent6 2 2 2" xfId="14118"/>
    <cellStyle name="40% - Accent6 2 3" xfId="19477"/>
    <cellStyle name="40% - Accent6 2 4" xfId="19475"/>
    <cellStyle name="40% - Accent6 3" xfId="305"/>
    <cellStyle name="40% - Accent6 3 10" xfId="6104"/>
    <cellStyle name="40% - Accent6 3 10 2" xfId="9468"/>
    <cellStyle name="40% - Accent6 3 10 2 2" xfId="19481"/>
    <cellStyle name="40% - Accent6 3 10 2 2 2" xfId="25911"/>
    <cellStyle name="40% - Accent6 3 10 2 3" xfId="19480"/>
    <cellStyle name="40% - Accent6 3 10 3" xfId="13756"/>
    <cellStyle name="40% - Accent6 3 10 3 2" xfId="19483"/>
    <cellStyle name="40% - Accent6 3 10 3 2 2" xfId="32818"/>
    <cellStyle name="40% - Accent6 3 10 3 3" xfId="19482"/>
    <cellStyle name="40% - Accent6 3 10 4" xfId="19484"/>
    <cellStyle name="40% - Accent6 3 10 4 2" xfId="34140"/>
    <cellStyle name="40% - Accent6 3 10 5" xfId="19479"/>
    <cellStyle name="40% - Accent6 3 11" xfId="4938"/>
    <cellStyle name="40% - Accent6 3 11 2" xfId="8340"/>
    <cellStyle name="40% - Accent6 3 11 2 2" xfId="19487"/>
    <cellStyle name="40% - Accent6 3 11 2 2 2" xfId="24290"/>
    <cellStyle name="40% - Accent6 3 11 2 3" xfId="19486"/>
    <cellStyle name="40% - Accent6 3 11 3" xfId="12632"/>
    <cellStyle name="40% - Accent6 3 11 3 2" xfId="19489"/>
    <cellStyle name="40% - Accent6 3 11 3 2 2" xfId="29621"/>
    <cellStyle name="40% - Accent6 3 11 3 3" xfId="19488"/>
    <cellStyle name="40% - Accent6 3 11 4" xfId="19490"/>
    <cellStyle name="40% - Accent6 3 11 4 2" xfId="34139"/>
    <cellStyle name="40% - Accent6 3 11 5" xfId="19485"/>
    <cellStyle name="40% - Accent6 3 12" xfId="6532"/>
    <cellStyle name="40% - Accent6 3 12 2" xfId="19492"/>
    <cellStyle name="40% - Accent6 3 12 2 2" xfId="15699"/>
    <cellStyle name="40% - Accent6 3 12 3" xfId="19491"/>
    <cellStyle name="40% - Accent6 3 13" xfId="11044"/>
    <cellStyle name="40% - Accent6 3 13 2" xfId="19494"/>
    <cellStyle name="40% - Accent6 3 13 2 2" xfId="27340"/>
    <cellStyle name="40% - Accent6 3 13 3" xfId="19493"/>
    <cellStyle name="40% - Accent6 3 14" xfId="19495"/>
    <cellStyle name="40% - Accent6 3 14 2" xfId="34141"/>
    <cellStyle name="40% - Accent6 3 15" xfId="19478"/>
    <cellStyle name="40% - Accent6 3 2" xfId="739"/>
    <cellStyle name="40% - Accent6 3 2 10" xfId="6324"/>
    <cellStyle name="40% - Accent6 3 2 10 2" xfId="19498"/>
    <cellStyle name="40% - Accent6 3 2 10 2 2" xfId="14572"/>
    <cellStyle name="40% - Accent6 3 2 10 3" xfId="19497"/>
    <cellStyle name="40% - Accent6 3 2 11" xfId="6610"/>
    <cellStyle name="40% - Accent6 3 2 11 2" xfId="19500"/>
    <cellStyle name="40% - Accent6 3 2 11 2 2" xfId="15781"/>
    <cellStyle name="40% - Accent6 3 2 11 3" xfId="19499"/>
    <cellStyle name="40% - Accent6 3 2 12" xfId="11110"/>
    <cellStyle name="40% - Accent6 3 2 12 2" xfId="19502"/>
    <cellStyle name="40% - Accent6 3 2 12 2 2" xfId="27407"/>
    <cellStyle name="40% - Accent6 3 2 12 3" xfId="19501"/>
    <cellStyle name="40% - Accent6 3 2 13" xfId="19503"/>
    <cellStyle name="40% - Accent6 3 2 13 2" xfId="34138"/>
    <cellStyle name="40% - Accent6 3 2 14" xfId="19496"/>
    <cellStyle name="40% - Accent6 3 2 2" xfId="873"/>
    <cellStyle name="40% - Accent6 3 2 2 10" xfId="6722"/>
    <cellStyle name="40% - Accent6 3 2 2 10 2" xfId="19506"/>
    <cellStyle name="40% - Accent6 3 2 2 10 2 2" xfId="15933"/>
    <cellStyle name="40% - Accent6 3 2 2 10 3" xfId="19505"/>
    <cellStyle name="40% - Accent6 3 2 2 11" xfId="11221"/>
    <cellStyle name="40% - Accent6 3 2 2 11 2" xfId="19508"/>
    <cellStyle name="40% - Accent6 3 2 2 11 2 2" xfId="27560"/>
    <cellStyle name="40% - Accent6 3 2 2 11 3" xfId="19507"/>
    <cellStyle name="40% - Accent6 3 2 2 12" xfId="19509"/>
    <cellStyle name="40% - Accent6 3 2 2 12 2" xfId="34137"/>
    <cellStyle name="40% - Accent6 3 2 2 13" xfId="19504"/>
    <cellStyle name="40% - Accent6 3 2 2 2" xfId="3749"/>
    <cellStyle name="40% - Accent6 3 2 2 2 2" xfId="4127"/>
    <cellStyle name="40% - Accent6 3 2 2 2 2 2" xfId="7532"/>
    <cellStyle name="40% - Accent6 3 2 2 2 2 2 2" xfId="19513"/>
    <cellStyle name="40% - Accent6 3 2 2 2 2 2 2 2" xfId="16805"/>
    <cellStyle name="40% - Accent6 3 2 2 2 2 2 3" xfId="19512"/>
    <cellStyle name="40% - Accent6 3 2 2 2 2 3" xfId="11824"/>
    <cellStyle name="40% - Accent6 3 2 2 2 2 3 2" xfId="19515"/>
    <cellStyle name="40% - Accent6 3 2 2 2 2 3 2 2" xfId="28407"/>
    <cellStyle name="40% - Accent6 3 2 2 2 2 3 3" xfId="19514"/>
    <cellStyle name="40% - Accent6 3 2 2 2 2 4" xfId="19516"/>
    <cellStyle name="40% - Accent6 3 2 2 2 2 4 2" xfId="34135"/>
    <cellStyle name="40% - Accent6 3 2 2 2 2 5" xfId="19511"/>
    <cellStyle name="40% - Accent6 3 2 2 2 3" xfId="4690"/>
    <cellStyle name="40% - Accent6 3 2 2 2 3 2" xfId="8093"/>
    <cellStyle name="40% - Accent6 3 2 2 2 3 2 2" xfId="19519"/>
    <cellStyle name="40% - Accent6 3 2 2 2 3 2 2 2" xfId="23937"/>
    <cellStyle name="40% - Accent6 3 2 2 2 3 2 3" xfId="19518"/>
    <cellStyle name="40% - Accent6 3 2 2 2 3 3" xfId="12385"/>
    <cellStyle name="40% - Accent6 3 2 2 2 3 3 2" xfId="19521"/>
    <cellStyle name="40% - Accent6 3 2 2 2 3 3 2 2" xfId="29279"/>
    <cellStyle name="40% - Accent6 3 2 2 2 3 3 3" xfId="19520"/>
    <cellStyle name="40% - Accent6 3 2 2 2 3 4" xfId="19522"/>
    <cellStyle name="40% - Accent6 3 2 2 2 3 4 2" xfId="34134"/>
    <cellStyle name="40% - Accent6 3 2 2 2 3 5" xfId="19517"/>
    <cellStyle name="40% - Accent6 3 2 2 2 4" xfId="5252"/>
    <cellStyle name="40% - Accent6 3 2 2 2 4 2" xfId="8654"/>
    <cellStyle name="40% - Accent6 3 2 2 2 4 2 2" xfId="19525"/>
    <cellStyle name="40% - Accent6 3 2 2 2 4 2 2 2" xfId="24730"/>
    <cellStyle name="40% - Accent6 3 2 2 2 4 2 3" xfId="19524"/>
    <cellStyle name="40% - Accent6 3 2 2 2 4 3" xfId="12946"/>
    <cellStyle name="40% - Accent6 3 2 2 2 4 3 2" xfId="19527"/>
    <cellStyle name="40% - Accent6 3 2 2 2 4 3 2 2" xfId="30091"/>
    <cellStyle name="40% - Accent6 3 2 2 2 4 3 3" xfId="19526"/>
    <cellStyle name="40% - Accent6 3 2 2 2 4 4" xfId="19528"/>
    <cellStyle name="40% - Accent6 3 2 2 2 4 4 2" xfId="34133"/>
    <cellStyle name="40% - Accent6 3 2 2 2 4 5" xfId="19523"/>
    <cellStyle name="40% - Accent6 3 2 2 2 5" xfId="7158"/>
    <cellStyle name="40% - Accent6 3 2 2 2 5 2" xfId="19530"/>
    <cellStyle name="40% - Accent6 3 2 2 2 5 2 2" xfId="16280"/>
    <cellStyle name="40% - Accent6 3 2 2 2 5 3" xfId="19529"/>
    <cellStyle name="40% - Accent6 3 2 2 2 6" xfId="11450"/>
    <cellStyle name="40% - Accent6 3 2 2 2 6 2" xfId="19532"/>
    <cellStyle name="40% - Accent6 3 2 2 2 6 2 2" xfId="27854"/>
    <cellStyle name="40% - Accent6 3 2 2 2 6 3" xfId="19531"/>
    <cellStyle name="40% - Accent6 3 2 2 2 7" xfId="19533"/>
    <cellStyle name="40% - Accent6 3 2 2 2 7 2" xfId="34136"/>
    <cellStyle name="40% - Accent6 3 2 2 2 8" xfId="19510"/>
    <cellStyle name="40% - Accent6 3 2 2 3" xfId="4316"/>
    <cellStyle name="40% - Accent6 3 2 2 3 2" xfId="4877"/>
    <cellStyle name="40% - Accent6 3 2 2 3 2 2" xfId="8280"/>
    <cellStyle name="40% - Accent6 3 2 2 3 2 2 2" xfId="19537"/>
    <cellStyle name="40% - Accent6 3 2 2 3 2 2 2 2" xfId="24205"/>
    <cellStyle name="40% - Accent6 3 2 2 3 2 2 3" xfId="19536"/>
    <cellStyle name="40% - Accent6 3 2 2 3 2 3" xfId="12572"/>
    <cellStyle name="40% - Accent6 3 2 2 3 2 3 2" xfId="19539"/>
    <cellStyle name="40% - Accent6 3 2 2 3 2 3 2 2" xfId="29538"/>
    <cellStyle name="40% - Accent6 3 2 2 3 2 3 3" xfId="19538"/>
    <cellStyle name="40% - Accent6 3 2 2 3 2 4" xfId="19540"/>
    <cellStyle name="40% - Accent6 3 2 2 3 2 4 2" xfId="34131"/>
    <cellStyle name="40% - Accent6 3 2 2 3 2 5" xfId="19535"/>
    <cellStyle name="40% - Accent6 3 2 2 3 3" xfId="5439"/>
    <cellStyle name="40% - Accent6 3 2 2 3 3 2" xfId="8841"/>
    <cellStyle name="40% - Accent6 3 2 2 3 3 2 2" xfId="19543"/>
    <cellStyle name="40% - Accent6 3 2 2 3 3 2 2 2" xfId="25035"/>
    <cellStyle name="40% - Accent6 3 2 2 3 3 2 3" xfId="19542"/>
    <cellStyle name="40% - Accent6 3 2 2 3 3 3" xfId="13133"/>
    <cellStyle name="40% - Accent6 3 2 2 3 3 3 2" xfId="19545"/>
    <cellStyle name="40% - Accent6 3 2 2 3 3 3 2 2" xfId="30816"/>
    <cellStyle name="40% - Accent6 3 2 2 3 3 3 3" xfId="19544"/>
    <cellStyle name="40% - Accent6 3 2 2 3 3 4" xfId="19546"/>
    <cellStyle name="40% - Accent6 3 2 2 3 3 4 2" xfId="34130"/>
    <cellStyle name="40% - Accent6 3 2 2 3 3 5" xfId="19541"/>
    <cellStyle name="40% - Accent6 3 2 2 3 4" xfId="7719"/>
    <cellStyle name="40% - Accent6 3 2 2 3 4 2" xfId="19548"/>
    <cellStyle name="40% - Accent6 3 2 2 3 4 2 2" xfId="23390"/>
    <cellStyle name="40% - Accent6 3 2 2 3 4 3" xfId="19547"/>
    <cellStyle name="40% - Accent6 3 2 2 3 5" xfId="12011"/>
    <cellStyle name="40% - Accent6 3 2 2 3 5 2" xfId="19550"/>
    <cellStyle name="40% - Accent6 3 2 2 3 5 2 2" xfId="28758"/>
    <cellStyle name="40% - Accent6 3 2 2 3 5 3" xfId="19549"/>
    <cellStyle name="40% - Accent6 3 2 2 3 6" xfId="19551"/>
    <cellStyle name="40% - Accent6 3 2 2 3 6 2" xfId="34132"/>
    <cellStyle name="40% - Accent6 3 2 2 3 7" xfId="19534"/>
    <cellStyle name="40% - Accent6 3 2 2 4" xfId="3940"/>
    <cellStyle name="40% - Accent6 3 2 2 4 2" xfId="5638"/>
    <cellStyle name="40% - Accent6 3 2 2 4 2 2" xfId="9028"/>
    <cellStyle name="40% - Accent6 3 2 2 4 2 2 2" xfId="19555"/>
    <cellStyle name="40% - Accent6 3 2 2 4 2 2 2 2" xfId="25306"/>
    <cellStyle name="40% - Accent6 3 2 2 4 2 2 3" xfId="19554"/>
    <cellStyle name="40% - Accent6 3 2 2 4 2 3" xfId="13321"/>
    <cellStyle name="40% - Accent6 3 2 2 4 2 3 2" xfId="19557"/>
    <cellStyle name="40% - Accent6 3 2 2 4 2 3 2 2" xfId="31178"/>
    <cellStyle name="40% - Accent6 3 2 2 4 2 3 3" xfId="19556"/>
    <cellStyle name="40% - Accent6 3 2 2 4 2 4" xfId="19558"/>
    <cellStyle name="40% - Accent6 3 2 2 4 2 4 2" xfId="34128"/>
    <cellStyle name="40% - Accent6 3 2 2 4 2 5" xfId="19553"/>
    <cellStyle name="40% - Accent6 3 2 2 4 3" xfId="7345"/>
    <cellStyle name="40% - Accent6 3 2 2 4 3 2" xfId="19560"/>
    <cellStyle name="40% - Accent6 3 2 2 4 3 2 2" xfId="16542"/>
    <cellStyle name="40% - Accent6 3 2 2 4 3 3" xfId="19559"/>
    <cellStyle name="40% - Accent6 3 2 2 4 4" xfId="11637"/>
    <cellStyle name="40% - Accent6 3 2 2 4 4 2" xfId="19562"/>
    <cellStyle name="40% - Accent6 3 2 2 4 4 2 2" xfId="28114"/>
    <cellStyle name="40% - Accent6 3 2 2 4 4 3" xfId="19561"/>
    <cellStyle name="40% - Accent6 3 2 2 4 5" xfId="19563"/>
    <cellStyle name="40% - Accent6 3 2 2 4 5 2" xfId="34129"/>
    <cellStyle name="40% - Accent6 3 2 2 4 6" xfId="19552"/>
    <cellStyle name="40% - Accent6 3 2 2 5" xfId="4503"/>
    <cellStyle name="40% - Accent6 3 2 2 5 2" xfId="5838"/>
    <cellStyle name="40% - Accent6 3 2 2 5 2 2" xfId="9218"/>
    <cellStyle name="40% - Accent6 3 2 2 5 2 2 2" xfId="19567"/>
    <cellStyle name="40% - Accent6 3 2 2 5 2 2 2 2" xfId="25568"/>
    <cellStyle name="40% - Accent6 3 2 2 5 2 2 3" xfId="19566"/>
    <cellStyle name="40% - Accent6 3 2 2 5 2 3" xfId="13508"/>
    <cellStyle name="40% - Accent6 3 2 2 5 2 3 2" xfId="19569"/>
    <cellStyle name="40% - Accent6 3 2 2 5 2 3 2 2" xfId="31847"/>
    <cellStyle name="40% - Accent6 3 2 2 5 2 3 3" xfId="19568"/>
    <cellStyle name="40% - Accent6 3 2 2 5 2 4" xfId="19570"/>
    <cellStyle name="40% - Accent6 3 2 2 5 2 4 2" xfId="34126"/>
    <cellStyle name="40% - Accent6 3 2 2 5 2 5" xfId="19565"/>
    <cellStyle name="40% - Accent6 3 2 2 5 3" xfId="7906"/>
    <cellStyle name="40% - Accent6 3 2 2 5 3 2" xfId="19572"/>
    <cellStyle name="40% - Accent6 3 2 2 5 3 2 2" xfId="23581"/>
    <cellStyle name="40% - Accent6 3 2 2 5 3 3" xfId="19571"/>
    <cellStyle name="40% - Accent6 3 2 2 5 4" xfId="12198"/>
    <cellStyle name="40% - Accent6 3 2 2 5 4 2" xfId="19574"/>
    <cellStyle name="40% - Accent6 3 2 2 5 4 2 2" xfId="29019"/>
    <cellStyle name="40% - Accent6 3 2 2 5 4 3" xfId="19573"/>
    <cellStyle name="40% - Accent6 3 2 2 5 5" xfId="19575"/>
    <cellStyle name="40% - Accent6 3 2 2 5 5 2" xfId="34127"/>
    <cellStyle name="40% - Accent6 3 2 2 5 6" xfId="19564"/>
    <cellStyle name="40% - Accent6 3 2 2 6" xfId="6035"/>
    <cellStyle name="40% - Accent6 3 2 2 6 2" xfId="9407"/>
    <cellStyle name="40% - Accent6 3 2 2 6 2 2" xfId="19578"/>
    <cellStyle name="40% - Accent6 3 2 2 6 2 2 2" xfId="25829"/>
    <cellStyle name="40% - Accent6 3 2 2 6 2 3" xfId="19577"/>
    <cellStyle name="40% - Accent6 3 2 2 6 3" xfId="13695"/>
    <cellStyle name="40% - Accent6 3 2 2 6 3 2" xfId="19580"/>
    <cellStyle name="40% - Accent6 3 2 2 6 3 2 2" xfId="32584"/>
    <cellStyle name="40% - Accent6 3 2 2 6 3 3" xfId="19579"/>
    <cellStyle name="40% - Accent6 3 2 2 6 4" xfId="19581"/>
    <cellStyle name="40% - Accent6 3 2 2 6 4 2" xfId="34125"/>
    <cellStyle name="40% - Accent6 3 2 2 6 5" xfId="19576"/>
    <cellStyle name="40% - Accent6 3 2 2 7" xfId="6233"/>
    <cellStyle name="40% - Accent6 3 2 2 7 2" xfId="9595"/>
    <cellStyle name="40% - Accent6 3 2 2 7 2 2" xfId="19584"/>
    <cellStyle name="40% - Accent6 3 2 2 7 2 2 2" xfId="26089"/>
    <cellStyle name="40% - Accent6 3 2 2 7 2 3" xfId="19583"/>
    <cellStyle name="40% - Accent6 3 2 2 7 3" xfId="13883"/>
    <cellStyle name="40% - Accent6 3 2 2 7 3 2" xfId="19586"/>
    <cellStyle name="40% - Accent6 3 2 2 7 3 2 2" xfId="33226"/>
    <cellStyle name="40% - Accent6 3 2 2 7 3 3" xfId="19585"/>
    <cellStyle name="40% - Accent6 3 2 2 7 4" xfId="19587"/>
    <cellStyle name="40% - Accent6 3 2 2 7 4 2" xfId="34124"/>
    <cellStyle name="40% - Accent6 3 2 2 7 5" xfId="19582"/>
    <cellStyle name="40% - Accent6 3 2 2 8" xfId="5065"/>
    <cellStyle name="40% - Accent6 3 2 2 8 2" xfId="8467"/>
    <cellStyle name="40% - Accent6 3 2 2 8 2 2" xfId="19590"/>
    <cellStyle name="40% - Accent6 3 2 2 8 2 2 2" xfId="24468"/>
    <cellStyle name="40% - Accent6 3 2 2 8 2 3" xfId="19589"/>
    <cellStyle name="40% - Accent6 3 2 2 8 3" xfId="12759"/>
    <cellStyle name="40% - Accent6 3 2 2 8 3 2" xfId="19592"/>
    <cellStyle name="40% - Accent6 3 2 2 8 3 2 2" xfId="29797"/>
    <cellStyle name="40% - Accent6 3 2 2 8 3 3" xfId="19591"/>
    <cellStyle name="40% - Accent6 3 2 2 8 4" xfId="19593"/>
    <cellStyle name="40% - Accent6 3 2 2 8 4 2" xfId="34122"/>
    <cellStyle name="40% - Accent6 3 2 2 8 5" xfId="19588"/>
    <cellStyle name="40% - Accent6 3 2 2 9" xfId="6435"/>
    <cellStyle name="40% - Accent6 3 2 2 9 2" xfId="19595"/>
    <cellStyle name="40% - Accent6 3 2 2 9 2 2" xfId="14615"/>
    <cellStyle name="40% - Accent6 3 2 2 9 3" xfId="19594"/>
    <cellStyle name="40% - Accent6 3 2 3" xfId="3637"/>
    <cellStyle name="40% - Accent6 3 2 3 2" xfId="4016"/>
    <cellStyle name="40% - Accent6 3 2 3 2 2" xfId="7421"/>
    <cellStyle name="40% - Accent6 3 2 3 2 2 2" xfId="19599"/>
    <cellStyle name="40% - Accent6 3 2 3 2 2 2 2" xfId="16647"/>
    <cellStyle name="40% - Accent6 3 2 3 2 2 3" xfId="19598"/>
    <cellStyle name="40% - Accent6 3 2 3 2 3" xfId="11713"/>
    <cellStyle name="40% - Accent6 3 2 3 2 3 2" xfId="19601"/>
    <cellStyle name="40% - Accent6 3 2 3 2 3 2 2" xfId="28222"/>
    <cellStyle name="40% - Accent6 3 2 3 2 3 3" xfId="19600"/>
    <cellStyle name="40% - Accent6 3 2 3 2 4" xfId="19602"/>
    <cellStyle name="40% - Accent6 3 2 3 2 4 2" xfId="34120"/>
    <cellStyle name="40% - Accent6 3 2 3 2 5" xfId="19597"/>
    <cellStyle name="40% - Accent6 3 2 3 3" xfId="4579"/>
    <cellStyle name="40% - Accent6 3 2 3 3 2" xfId="7982"/>
    <cellStyle name="40% - Accent6 3 2 3 3 2 2" xfId="19605"/>
    <cellStyle name="40% - Accent6 3 2 3 3 2 2 2" xfId="23719"/>
    <cellStyle name="40% - Accent6 3 2 3 3 2 3" xfId="19604"/>
    <cellStyle name="40% - Accent6 3 2 3 3 3" xfId="12274"/>
    <cellStyle name="40% - Accent6 3 2 3 3 3 2" xfId="19607"/>
    <cellStyle name="40% - Accent6 3 2 3 3 3 2 2" xfId="29124"/>
    <cellStyle name="40% - Accent6 3 2 3 3 3 3" xfId="19606"/>
    <cellStyle name="40% - Accent6 3 2 3 3 4" xfId="19608"/>
    <cellStyle name="40% - Accent6 3 2 3 3 4 2" xfId="34119"/>
    <cellStyle name="40% - Accent6 3 2 3 3 5" xfId="19603"/>
    <cellStyle name="40% - Accent6 3 2 3 4" xfId="5141"/>
    <cellStyle name="40% - Accent6 3 2 3 4 2" xfId="8543"/>
    <cellStyle name="40% - Accent6 3 2 3 4 2 2" xfId="19611"/>
    <cellStyle name="40% - Accent6 3 2 3 4 2 2 2" xfId="24577"/>
    <cellStyle name="40% - Accent6 3 2 3 4 2 3" xfId="19610"/>
    <cellStyle name="40% - Accent6 3 2 3 4 3" xfId="12835"/>
    <cellStyle name="40% - Accent6 3 2 3 4 3 2" xfId="19613"/>
    <cellStyle name="40% - Accent6 3 2 3 4 3 2 2" xfId="29903"/>
    <cellStyle name="40% - Accent6 3 2 3 4 3 3" xfId="19612"/>
    <cellStyle name="40% - Accent6 3 2 3 4 4" xfId="19614"/>
    <cellStyle name="40% - Accent6 3 2 3 4 4 2" xfId="34118"/>
    <cellStyle name="40% - Accent6 3 2 3 4 5" xfId="19609"/>
    <cellStyle name="40% - Accent6 3 2 3 5" xfId="7046"/>
    <cellStyle name="40% - Accent6 3 2 3 5 2" xfId="19616"/>
    <cellStyle name="40% - Accent6 3 2 3 5 2 2" xfId="16126"/>
    <cellStyle name="40% - Accent6 3 2 3 5 3" xfId="19615"/>
    <cellStyle name="40% - Accent6 3 2 3 6" xfId="11339"/>
    <cellStyle name="40% - Accent6 3 2 3 6 2" xfId="19618"/>
    <cellStyle name="40% - Accent6 3 2 3 6 2 2" xfId="27702"/>
    <cellStyle name="40% - Accent6 3 2 3 6 3" xfId="19617"/>
    <cellStyle name="40% - Accent6 3 2 3 7" xfId="19619"/>
    <cellStyle name="40% - Accent6 3 2 3 7 2" xfId="34121"/>
    <cellStyle name="40% - Accent6 3 2 3 8" xfId="19596"/>
    <cellStyle name="40% - Accent6 3 2 4" xfId="4205"/>
    <cellStyle name="40% - Accent6 3 2 4 2" xfId="4766"/>
    <cellStyle name="40% - Accent6 3 2 4 2 2" xfId="8169"/>
    <cellStyle name="40% - Accent6 3 2 4 2 2 2" xfId="19623"/>
    <cellStyle name="40% - Accent6 3 2 4 2 2 2 2" xfId="24052"/>
    <cellStyle name="40% - Accent6 3 2 4 2 2 3" xfId="19622"/>
    <cellStyle name="40% - Accent6 3 2 4 2 3" xfId="12461"/>
    <cellStyle name="40% - Accent6 3 2 4 2 3 2" xfId="19625"/>
    <cellStyle name="40% - Accent6 3 2 4 2 3 2 2" xfId="29385"/>
    <cellStyle name="40% - Accent6 3 2 4 2 3 3" xfId="19624"/>
    <cellStyle name="40% - Accent6 3 2 4 2 4" xfId="19626"/>
    <cellStyle name="40% - Accent6 3 2 4 2 4 2" xfId="34116"/>
    <cellStyle name="40% - Accent6 3 2 4 2 5" xfId="19621"/>
    <cellStyle name="40% - Accent6 3 2 4 3" xfId="5328"/>
    <cellStyle name="40% - Accent6 3 2 4 3 2" xfId="8730"/>
    <cellStyle name="40% - Accent6 3 2 4 3 2 2" xfId="19629"/>
    <cellStyle name="40% - Accent6 3 2 4 3 2 2 2" xfId="24837"/>
    <cellStyle name="40% - Accent6 3 2 4 3 2 3" xfId="19628"/>
    <cellStyle name="40% - Accent6 3 2 4 3 3" xfId="13022"/>
    <cellStyle name="40% - Accent6 3 2 4 3 3 2" xfId="19631"/>
    <cellStyle name="40% - Accent6 3 2 4 3 3 2 2" xfId="30394"/>
    <cellStyle name="40% - Accent6 3 2 4 3 3 3" xfId="19630"/>
    <cellStyle name="40% - Accent6 3 2 4 3 4" xfId="19632"/>
    <cellStyle name="40% - Accent6 3 2 4 3 4 2" xfId="34115"/>
    <cellStyle name="40% - Accent6 3 2 4 3 5" xfId="19627"/>
    <cellStyle name="40% - Accent6 3 2 4 4" xfId="7608"/>
    <cellStyle name="40% - Accent6 3 2 4 4 2" xfId="19634"/>
    <cellStyle name="40% - Accent6 3 2 4 4 2 2" xfId="23286"/>
    <cellStyle name="40% - Accent6 3 2 4 4 3" xfId="19633"/>
    <cellStyle name="40% - Accent6 3 2 4 5" xfId="11900"/>
    <cellStyle name="40% - Accent6 3 2 4 5 2" xfId="19636"/>
    <cellStyle name="40% - Accent6 3 2 4 5 2 2" xfId="28595"/>
    <cellStyle name="40% - Accent6 3 2 4 5 3" xfId="19635"/>
    <cellStyle name="40% - Accent6 3 2 4 6" xfId="19637"/>
    <cellStyle name="40% - Accent6 3 2 4 6 2" xfId="34117"/>
    <cellStyle name="40% - Accent6 3 2 4 7" xfId="19620"/>
    <cellStyle name="40% - Accent6 3 2 5" xfId="3829"/>
    <cellStyle name="40% - Accent6 3 2 5 2" xfId="5525"/>
    <cellStyle name="40% - Accent6 3 2 5 2 2" xfId="8917"/>
    <cellStyle name="40% - Accent6 3 2 5 2 2 2" xfId="19641"/>
    <cellStyle name="40% - Accent6 3 2 5 2 2 2 2" xfId="25154"/>
    <cellStyle name="40% - Accent6 3 2 5 2 2 3" xfId="19640"/>
    <cellStyle name="40% - Accent6 3 2 5 2 3" xfId="13210"/>
    <cellStyle name="40% - Accent6 3 2 5 2 3 2" xfId="19643"/>
    <cellStyle name="40% - Accent6 3 2 5 2 3 2 2" xfId="30968"/>
    <cellStyle name="40% - Accent6 3 2 5 2 3 3" xfId="19642"/>
    <cellStyle name="40% - Accent6 3 2 5 2 4" xfId="19644"/>
    <cellStyle name="40% - Accent6 3 2 5 2 4 2" xfId="34113"/>
    <cellStyle name="40% - Accent6 3 2 5 2 5" xfId="19639"/>
    <cellStyle name="40% - Accent6 3 2 5 3" xfId="7234"/>
    <cellStyle name="40% - Accent6 3 2 5 3 2" xfId="19646"/>
    <cellStyle name="40% - Accent6 3 2 5 3 2 2" xfId="16389"/>
    <cellStyle name="40% - Accent6 3 2 5 3 3" xfId="19645"/>
    <cellStyle name="40% - Accent6 3 2 5 4" xfId="11526"/>
    <cellStyle name="40% - Accent6 3 2 5 4 2" xfId="19648"/>
    <cellStyle name="40% - Accent6 3 2 5 4 2 2" xfId="27960"/>
    <cellStyle name="40% - Accent6 3 2 5 4 3" xfId="19647"/>
    <cellStyle name="40% - Accent6 3 2 5 5" xfId="19649"/>
    <cellStyle name="40% - Accent6 3 2 5 5 2" xfId="34114"/>
    <cellStyle name="40% - Accent6 3 2 5 6" xfId="19638"/>
    <cellStyle name="40% - Accent6 3 2 6" xfId="4392"/>
    <cellStyle name="40% - Accent6 3 2 6 2" xfId="5727"/>
    <cellStyle name="40% - Accent6 3 2 6 2 2" xfId="9107"/>
    <cellStyle name="40% - Accent6 3 2 6 2 2 2" xfId="19653"/>
    <cellStyle name="40% - Accent6 3 2 6 2 2 2 2" xfId="25414"/>
    <cellStyle name="40% - Accent6 3 2 6 2 2 3" xfId="19652"/>
    <cellStyle name="40% - Accent6 3 2 6 2 3" xfId="13397"/>
    <cellStyle name="40% - Accent6 3 2 6 2 3 2" xfId="19655"/>
    <cellStyle name="40% - Accent6 3 2 6 2 3 2 2" xfId="31409"/>
    <cellStyle name="40% - Accent6 3 2 6 2 3 3" xfId="19654"/>
    <cellStyle name="40% - Accent6 3 2 6 2 4" xfId="19656"/>
    <cellStyle name="40% - Accent6 3 2 6 2 4 2" xfId="34111"/>
    <cellStyle name="40% - Accent6 3 2 6 2 5" xfId="19651"/>
    <cellStyle name="40% - Accent6 3 2 6 3" xfId="7795"/>
    <cellStyle name="40% - Accent6 3 2 6 3 2" xfId="19658"/>
    <cellStyle name="40% - Accent6 3 2 6 3 2 2" xfId="23478"/>
    <cellStyle name="40% - Accent6 3 2 6 3 3" xfId="19657"/>
    <cellStyle name="40% - Accent6 3 2 6 4" xfId="12087"/>
    <cellStyle name="40% - Accent6 3 2 6 4 2" xfId="19660"/>
    <cellStyle name="40% - Accent6 3 2 6 4 2 2" xfId="28864"/>
    <cellStyle name="40% - Accent6 3 2 6 4 3" xfId="19659"/>
    <cellStyle name="40% - Accent6 3 2 6 5" xfId="19661"/>
    <cellStyle name="40% - Accent6 3 2 6 5 2" xfId="34112"/>
    <cellStyle name="40% - Accent6 3 2 6 6" xfId="19650"/>
    <cellStyle name="40% - Accent6 3 2 7" xfId="5922"/>
    <cellStyle name="40% - Accent6 3 2 7 2" xfId="9295"/>
    <cellStyle name="40% - Accent6 3 2 7 2 2" xfId="19664"/>
    <cellStyle name="40% - Accent6 3 2 7 2 2 2" xfId="25675"/>
    <cellStyle name="40% - Accent6 3 2 7 2 3" xfId="19663"/>
    <cellStyle name="40% - Accent6 3 2 7 3" xfId="13584"/>
    <cellStyle name="40% - Accent6 3 2 7 3 2" xfId="19666"/>
    <cellStyle name="40% - Accent6 3 2 7 3 2 2" xfId="32149"/>
    <cellStyle name="40% - Accent6 3 2 7 3 3" xfId="19665"/>
    <cellStyle name="40% - Accent6 3 2 7 4" xfId="19667"/>
    <cellStyle name="40% - Accent6 3 2 7 4 2" xfId="34110"/>
    <cellStyle name="40% - Accent6 3 2 7 5" xfId="19662"/>
    <cellStyle name="40% - Accent6 3 2 8" xfId="6120"/>
    <cellStyle name="40% - Accent6 3 2 8 2" xfId="9484"/>
    <cellStyle name="40% - Accent6 3 2 8 2 2" xfId="19670"/>
    <cellStyle name="40% - Accent6 3 2 8 2 2 2" xfId="25934"/>
    <cellStyle name="40% - Accent6 3 2 8 2 3" xfId="19669"/>
    <cellStyle name="40% - Accent6 3 2 8 3" xfId="13772"/>
    <cellStyle name="40% - Accent6 3 2 8 3 2" xfId="19672"/>
    <cellStyle name="40% - Accent6 3 2 8 3 2 2" xfId="32882"/>
    <cellStyle name="40% - Accent6 3 2 8 3 3" xfId="19671"/>
    <cellStyle name="40% - Accent6 3 2 8 4" xfId="19673"/>
    <cellStyle name="40% - Accent6 3 2 8 4 2" xfId="34109"/>
    <cellStyle name="40% - Accent6 3 2 8 5" xfId="19668"/>
    <cellStyle name="40% - Accent6 3 2 9" xfId="4954"/>
    <cellStyle name="40% - Accent6 3 2 9 2" xfId="8356"/>
    <cellStyle name="40% - Accent6 3 2 9 2 2" xfId="19676"/>
    <cellStyle name="40% - Accent6 3 2 9 2 2 2" xfId="24311"/>
    <cellStyle name="40% - Accent6 3 2 9 2 3" xfId="19675"/>
    <cellStyle name="40% - Accent6 3 2 9 3" xfId="12648"/>
    <cellStyle name="40% - Accent6 3 2 9 3 2" xfId="19678"/>
    <cellStyle name="40% - Accent6 3 2 9 3 2 2" xfId="29642"/>
    <cellStyle name="40% - Accent6 3 2 9 3 3" xfId="19677"/>
    <cellStyle name="40% - Accent6 3 2 9 4" xfId="19679"/>
    <cellStyle name="40% - Accent6 3 2 9 4 2" xfId="34108"/>
    <cellStyle name="40% - Accent6 3 2 9 5" xfId="19674"/>
    <cellStyle name="40% - Accent6 3 3" xfId="768"/>
    <cellStyle name="40% - Accent6 3 3 10" xfId="6639"/>
    <cellStyle name="40% - Accent6 3 3 10 2" xfId="19682"/>
    <cellStyle name="40% - Accent6 3 3 10 2 2" xfId="15823"/>
    <cellStyle name="40% - Accent6 3 3 10 3" xfId="19681"/>
    <cellStyle name="40% - Accent6 3 3 11" xfId="11139"/>
    <cellStyle name="40% - Accent6 3 3 11 2" xfId="19684"/>
    <cellStyle name="40% - Accent6 3 3 11 2 2" xfId="27449"/>
    <cellStyle name="40% - Accent6 3 3 11 3" xfId="19683"/>
    <cellStyle name="40% - Accent6 3 3 12" xfId="19685"/>
    <cellStyle name="40% - Accent6 3 3 12 2" xfId="34107"/>
    <cellStyle name="40% - Accent6 3 3 13" xfId="19680"/>
    <cellStyle name="40% - Accent6 3 3 2" xfId="3666"/>
    <cellStyle name="40% - Accent6 3 3 2 2" xfId="4045"/>
    <cellStyle name="40% - Accent6 3 3 2 2 2" xfId="7450"/>
    <cellStyle name="40% - Accent6 3 3 2 2 2 2" xfId="19689"/>
    <cellStyle name="40% - Accent6 3 3 2 2 2 2 2" xfId="16693"/>
    <cellStyle name="40% - Accent6 3 3 2 2 2 3" xfId="19688"/>
    <cellStyle name="40% - Accent6 3 3 2 2 3" xfId="11742"/>
    <cellStyle name="40% - Accent6 3 3 2 2 3 2" xfId="19691"/>
    <cellStyle name="40% - Accent6 3 3 2 2 3 2 2" xfId="28264"/>
    <cellStyle name="40% - Accent6 3 3 2 2 3 3" xfId="19690"/>
    <cellStyle name="40% - Accent6 3 3 2 2 4" xfId="19692"/>
    <cellStyle name="40% - Accent6 3 3 2 2 4 2" xfId="34105"/>
    <cellStyle name="40% - Accent6 3 3 2 2 5" xfId="19687"/>
    <cellStyle name="40% - Accent6 3 3 2 3" xfId="4608"/>
    <cellStyle name="40% - Accent6 3 3 2 3 2" xfId="8011"/>
    <cellStyle name="40% - Accent6 3 3 2 3 2 2" xfId="19695"/>
    <cellStyle name="40% - Accent6 3 3 2 3 2 2 2" xfId="23762"/>
    <cellStyle name="40% - Accent6 3 3 2 3 2 3" xfId="19694"/>
    <cellStyle name="40% - Accent6 3 3 2 3 3" xfId="12303"/>
    <cellStyle name="40% - Accent6 3 3 2 3 3 2" xfId="19697"/>
    <cellStyle name="40% - Accent6 3 3 2 3 3 2 2" xfId="29167"/>
    <cellStyle name="40% - Accent6 3 3 2 3 3 3" xfId="19696"/>
    <cellStyle name="40% - Accent6 3 3 2 3 4" xfId="19698"/>
    <cellStyle name="40% - Accent6 3 3 2 3 4 2" xfId="34104"/>
    <cellStyle name="40% - Accent6 3 3 2 3 5" xfId="19693"/>
    <cellStyle name="40% - Accent6 3 3 2 4" xfId="5170"/>
    <cellStyle name="40% - Accent6 3 3 2 4 2" xfId="8572"/>
    <cellStyle name="40% - Accent6 3 3 2 4 2 2" xfId="19701"/>
    <cellStyle name="40% - Accent6 3 3 2 4 2 2 2" xfId="24618"/>
    <cellStyle name="40% - Accent6 3 3 2 4 2 3" xfId="19700"/>
    <cellStyle name="40% - Accent6 3 3 2 4 3" xfId="12864"/>
    <cellStyle name="40% - Accent6 3 3 2 4 3 2" xfId="19703"/>
    <cellStyle name="40% - Accent6 3 3 2 4 3 2 2" xfId="29948"/>
    <cellStyle name="40% - Accent6 3 3 2 4 3 3" xfId="19702"/>
    <cellStyle name="40% - Accent6 3 3 2 4 4" xfId="19704"/>
    <cellStyle name="40% - Accent6 3 3 2 4 4 2" xfId="34103"/>
    <cellStyle name="40% - Accent6 3 3 2 4 5" xfId="19699"/>
    <cellStyle name="40% - Accent6 3 3 2 5" xfId="7075"/>
    <cellStyle name="40% - Accent6 3 3 2 5 2" xfId="19706"/>
    <cellStyle name="40% - Accent6 3 3 2 5 2 2" xfId="16168"/>
    <cellStyle name="40% - Accent6 3 3 2 5 3" xfId="19705"/>
    <cellStyle name="40% - Accent6 3 3 2 6" xfId="11368"/>
    <cellStyle name="40% - Accent6 3 3 2 6 2" xfId="19708"/>
    <cellStyle name="40% - Accent6 3 3 2 6 2 2" xfId="27743"/>
    <cellStyle name="40% - Accent6 3 3 2 6 3" xfId="19707"/>
    <cellStyle name="40% - Accent6 3 3 2 7" xfId="19709"/>
    <cellStyle name="40% - Accent6 3 3 2 7 2" xfId="34106"/>
    <cellStyle name="40% - Accent6 3 3 2 8" xfId="19686"/>
    <cellStyle name="40% - Accent6 3 3 3" xfId="4234"/>
    <cellStyle name="40% - Accent6 3 3 3 2" xfId="4795"/>
    <cellStyle name="40% - Accent6 3 3 3 2 2" xfId="8198"/>
    <cellStyle name="40% - Accent6 3 3 3 2 2 2" xfId="19713"/>
    <cellStyle name="40% - Accent6 3 3 3 2 2 2 2" xfId="24096"/>
    <cellStyle name="40% - Accent6 3 3 3 2 2 3" xfId="19712"/>
    <cellStyle name="40% - Accent6 3 3 3 2 3" xfId="12490"/>
    <cellStyle name="40% - Accent6 3 3 3 2 3 2" xfId="19715"/>
    <cellStyle name="40% - Accent6 3 3 3 2 3 2 2" xfId="29428"/>
    <cellStyle name="40% - Accent6 3 3 3 2 3 3" xfId="19714"/>
    <cellStyle name="40% - Accent6 3 3 3 2 4" xfId="19716"/>
    <cellStyle name="40% - Accent6 3 3 3 2 4 2" xfId="34101"/>
    <cellStyle name="40% - Accent6 3 3 3 2 5" xfId="19711"/>
    <cellStyle name="40% - Accent6 3 3 3 3" xfId="5357"/>
    <cellStyle name="40% - Accent6 3 3 3 3 2" xfId="8759"/>
    <cellStyle name="40% - Accent6 3 3 3 3 2 2" xfId="19719"/>
    <cellStyle name="40% - Accent6 3 3 3 3 2 2 2" xfId="24878"/>
    <cellStyle name="40% - Accent6 3 3 3 3 2 3" xfId="19718"/>
    <cellStyle name="40% - Accent6 3 3 3 3 3" xfId="13051"/>
    <cellStyle name="40% - Accent6 3 3 3 3 3 2" xfId="19721"/>
    <cellStyle name="40% - Accent6 3 3 3 3 3 2 2" xfId="30512"/>
    <cellStyle name="40% - Accent6 3 3 3 3 3 3" xfId="19720"/>
    <cellStyle name="40% - Accent6 3 3 3 3 4" xfId="19722"/>
    <cellStyle name="40% - Accent6 3 3 3 3 4 2" xfId="34100"/>
    <cellStyle name="40% - Accent6 3 3 3 3 5" xfId="19717"/>
    <cellStyle name="40% - Accent6 3 3 3 4" xfId="7637"/>
    <cellStyle name="40% - Accent6 3 3 3 4 2" xfId="19724"/>
    <cellStyle name="40% - Accent6 3 3 3 4 2 2" xfId="23317"/>
    <cellStyle name="40% - Accent6 3 3 3 4 3" xfId="19723"/>
    <cellStyle name="40% - Accent6 3 3 3 5" xfId="11929"/>
    <cellStyle name="40% - Accent6 3 3 3 5 2" xfId="19726"/>
    <cellStyle name="40% - Accent6 3 3 3 5 2 2" xfId="28645"/>
    <cellStyle name="40% - Accent6 3 3 3 5 3" xfId="19725"/>
    <cellStyle name="40% - Accent6 3 3 3 6" xfId="19727"/>
    <cellStyle name="40% - Accent6 3 3 3 6 2" xfId="34102"/>
    <cellStyle name="40% - Accent6 3 3 3 7" xfId="19710"/>
    <cellStyle name="40% - Accent6 3 3 4" xfId="3858"/>
    <cellStyle name="40% - Accent6 3 3 4 2" xfId="5554"/>
    <cellStyle name="40% - Accent6 3 3 4 2 2" xfId="8946"/>
    <cellStyle name="40% - Accent6 3 3 4 2 2 2" xfId="19731"/>
    <cellStyle name="40% - Accent6 3 3 4 2 2 2 2" xfId="25195"/>
    <cellStyle name="40% - Accent6 3 3 4 2 2 3" xfId="19730"/>
    <cellStyle name="40% - Accent6 3 3 4 2 3" xfId="13239"/>
    <cellStyle name="40% - Accent6 3 3 4 2 3 2" xfId="19733"/>
    <cellStyle name="40% - Accent6 3 3 4 2 3 2 2" xfId="31027"/>
    <cellStyle name="40% - Accent6 3 3 4 2 3 3" xfId="19732"/>
    <cellStyle name="40% - Accent6 3 3 4 2 4" xfId="19734"/>
    <cellStyle name="40% - Accent6 3 3 4 2 4 2" xfId="34098"/>
    <cellStyle name="40% - Accent6 3 3 4 2 5" xfId="19729"/>
    <cellStyle name="40% - Accent6 3 3 4 3" xfId="7263"/>
    <cellStyle name="40% - Accent6 3 3 4 3 2" xfId="19736"/>
    <cellStyle name="40% - Accent6 3 3 4 3 2 2" xfId="16430"/>
    <cellStyle name="40% - Accent6 3 3 4 3 3" xfId="19735"/>
    <cellStyle name="40% - Accent6 3 3 4 4" xfId="11555"/>
    <cellStyle name="40% - Accent6 3 3 4 4 2" xfId="19738"/>
    <cellStyle name="40% - Accent6 3 3 4 4 2 2" xfId="28001"/>
    <cellStyle name="40% - Accent6 3 3 4 4 3" xfId="19737"/>
    <cellStyle name="40% - Accent6 3 3 4 5" xfId="19739"/>
    <cellStyle name="40% - Accent6 3 3 4 5 2" xfId="34099"/>
    <cellStyle name="40% - Accent6 3 3 4 6" xfId="19728"/>
    <cellStyle name="40% - Accent6 3 3 5" xfId="4421"/>
    <cellStyle name="40% - Accent6 3 3 5 2" xfId="5756"/>
    <cellStyle name="40% - Accent6 3 3 5 2 2" xfId="9136"/>
    <cellStyle name="40% - Accent6 3 3 5 2 2 2" xfId="19743"/>
    <cellStyle name="40% - Accent6 3 3 5 2 2 2 2" xfId="25458"/>
    <cellStyle name="40% - Accent6 3 3 5 2 2 3" xfId="19742"/>
    <cellStyle name="40% - Accent6 3 3 5 2 3" xfId="13426"/>
    <cellStyle name="40% - Accent6 3 3 5 2 3 2" xfId="19745"/>
    <cellStyle name="40% - Accent6 3 3 5 2 3 2 2" xfId="31526"/>
    <cellStyle name="40% - Accent6 3 3 5 2 3 3" xfId="19744"/>
    <cellStyle name="40% - Accent6 3 3 5 2 4" xfId="19746"/>
    <cellStyle name="40% - Accent6 3 3 5 2 4 2" xfId="34096"/>
    <cellStyle name="40% - Accent6 3 3 5 2 5" xfId="19741"/>
    <cellStyle name="40% - Accent6 3 3 5 3" xfId="7824"/>
    <cellStyle name="40% - Accent6 3 3 5 3 2" xfId="19748"/>
    <cellStyle name="40% - Accent6 3 3 5 3 2 2" xfId="23506"/>
    <cellStyle name="40% - Accent6 3 3 5 3 3" xfId="19747"/>
    <cellStyle name="40% - Accent6 3 3 5 4" xfId="12116"/>
    <cellStyle name="40% - Accent6 3 3 5 4 2" xfId="19750"/>
    <cellStyle name="40% - Accent6 3 3 5 4 2 2" xfId="28907"/>
    <cellStyle name="40% - Accent6 3 3 5 4 3" xfId="19749"/>
    <cellStyle name="40% - Accent6 3 3 5 5" xfId="19751"/>
    <cellStyle name="40% - Accent6 3 3 5 5 2" xfId="34097"/>
    <cellStyle name="40% - Accent6 3 3 5 6" xfId="19740"/>
    <cellStyle name="40% - Accent6 3 3 6" xfId="5951"/>
    <cellStyle name="40% - Accent6 3 3 6 2" xfId="9324"/>
    <cellStyle name="40% - Accent6 3 3 6 2 2" xfId="19754"/>
    <cellStyle name="40% - Accent6 3 3 6 2 2 2" xfId="25717"/>
    <cellStyle name="40% - Accent6 3 3 6 2 3" xfId="19753"/>
    <cellStyle name="40% - Accent6 3 3 6 3" xfId="13613"/>
    <cellStyle name="40% - Accent6 3 3 6 3 2" xfId="19756"/>
    <cellStyle name="40% - Accent6 3 3 6 3 2 2" xfId="32262"/>
    <cellStyle name="40% - Accent6 3 3 6 3 3" xfId="19755"/>
    <cellStyle name="40% - Accent6 3 3 6 4" xfId="19757"/>
    <cellStyle name="40% - Accent6 3 3 6 4 2" xfId="34095"/>
    <cellStyle name="40% - Accent6 3 3 6 5" xfId="19752"/>
    <cellStyle name="40% - Accent6 3 3 7" xfId="6149"/>
    <cellStyle name="40% - Accent6 3 3 7 2" xfId="9513"/>
    <cellStyle name="40% - Accent6 3 3 7 2 2" xfId="19760"/>
    <cellStyle name="40% - Accent6 3 3 7 2 2 2" xfId="25977"/>
    <cellStyle name="40% - Accent6 3 3 7 2 3" xfId="19759"/>
    <cellStyle name="40% - Accent6 3 3 7 3" xfId="13801"/>
    <cellStyle name="40% - Accent6 3 3 7 3 2" xfId="19762"/>
    <cellStyle name="40% - Accent6 3 3 7 3 2 2" xfId="33002"/>
    <cellStyle name="40% - Accent6 3 3 7 3 3" xfId="19761"/>
    <cellStyle name="40% - Accent6 3 3 7 4" xfId="19763"/>
    <cellStyle name="40% - Accent6 3 3 7 4 2" xfId="34094"/>
    <cellStyle name="40% - Accent6 3 3 7 5" xfId="19758"/>
    <cellStyle name="40% - Accent6 3 3 8" xfId="4983"/>
    <cellStyle name="40% - Accent6 3 3 8 2" xfId="8385"/>
    <cellStyle name="40% - Accent6 3 3 8 2 2" xfId="19766"/>
    <cellStyle name="40% - Accent6 3 3 8 2 2 2" xfId="24353"/>
    <cellStyle name="40% - Accent6 3 3 8 2 3" xfId="19765"/>
    <cellStyle name="40% - Accent6 3 3 8 3" xfId="12677"/>
    <cellStyle name="40% - Accent6 3 3 8 3 2" xfId="19768"/>
    <cellStyle name="40% - Accent6 3 3 8 3 2 2" xfId="29688"/>
    <cellStyle name="40% - Accent6 3 3 8 3 3" xfId="19767"/>
    <cellStyle name="40% - Accent6 3 3 8 4" xfId="19769"/>
    <cellStyle name="40% - Accent6 3 3 8 4 2" xfId="34093"/>
    <cellStyle name="40% - Accent6 3 3 8 5" xfId="19764"/>
    <cellStyle name="40% - Accent6 3 3 9" xfId="6353"/>
    <cellStyle name="40% - Accent6 3 3 9 2" xfId="19771"/>
    <cellStyle name="40% - Accent6 3 3 9 2 2" xfId="14586"/>
    <cellStyle name="40% - Accent6 3 3 9 3" xfId="19770"/>
    <cellStyle name="40% - Accent6 3 4" xfId="811"/>
    <cellStyle name="40% - Accent6 3 4 10" xfId="6682"/>
    <cellStyle name="40% - Accent6 3 4 10 2" xfId="19774"/>
    <cellStyle name="40% - Accent6 3 4 10 2 2" xfId="15881"/>
    <cellStyle name="40% - Accent6 3 4 10 3" xfId="19773"/>
    <cellStyle name="40% - Accent6 3 4 11" xfId="11182"/>
    <cellStyle name="40% - Accent6 3 4 11 2" xfId="19776"/>
    <cellStyle name="40% - Accent6 3 4 11 2 2" xfId="27508"/>
    <cellStyle name="40% - Accent6 3 4 11 3" xfId="19775"/>
    <cellStyle name="40% - Accent6 3 4 12" xfId="19777"/>
    <cellStyle name="40% - Accent6 3 4 12 2" xfId="34092"/>
    <cellStyle name="40% - Accent6 3 4 13" xfId="19772"/>
    <cellStyle name="40% - Accent6 3 4 2" xfId="3709"/>
    <cellStyle name="40% - Accent6 3 4 2 2" xfId="4088"/>
    <cellStyle name="40% - Accent6 3 4 2 2 2" xfId="7493"/>
    <cellStyle name="40% - Accent6 3 4 2 2 2 2" xfId="19781"/>
    <cellStyle name="40% - Accent6 3 4 2 2 2 2 2" xfId="16754"/>
    <cellStyle name="40% - Accent6 3 4 2 2 2 3" xfId="19780"/>
    <cellStyle name="40% - Accent6 3 4 2 2 3" xfId="11785"/>
    <cellStyle name="40% - Accent6 3 4 2 2 3 2" xfId="19783"/>
    <cellStyle name="40% - Accent6 3 4 2 2 3 2 2" xfId="28326"/>
    <cellStyle name="40% - Accent6 3 4 2 2 3 3" xfId="19782"/>
    <cellStyle name="40% - Accent6 3 4 2 2 4" xfId="19784"/>
    <cellStyle name="40% - Accent6 3 4 2 2 4 2" xfId="34090"/>
    <cellStyle name="40% - Accent6 3 4 2 2 5" xfId="19779"/>
    <cellStyle name="40% - Accent6 3 4 2 3" xfId="4651"/>
    <cellStyle name="40% - Accent6 3 4 2 3 2" xfId="8054"/>
    <cellStyle name="40% - Accent6 3 4 2 3 2 2" xfId="19787"/>
    <cellStyle name="40% - Accent6 3 4 2 3 2 2 2" xfId="23843"/>
    <cellStyle name="40% - Accent6 3 4 2 3 2 3" xfId="19786"/>
    <cellStyle name="40% - Accent6 3 4 2 3 3" xfId="12346"/>
    <cellStyle name="40% - Accent6 3 4 2 3 3 2" xfId="19789"/>
    <cellStyle name="40% - Accent6 3 4 2 3 3 2 2" xfId="29226"/>
    <cellStyle name="40% - Accent6 3 4 2 3 3 3" xfId="19788"/>
    <cellStyle name="40% - Accent6 3 4 2 3 4" xfId="19790"/>
    <cellStyle name="40% - Accent6 3 4 2 3 4 2" xfId="34089"/>
    <cellStyle name="40% - Accent6 3 4 2 3 5" xfId="19785"/>
    <cellStyle name="40% - Accent6 3 4 2 4" xfId="5213"/>
    <cellStyle name="40% - Accent6 3 4 2 4 2" xfId="8615"/>
    <cellStyle name="40% - Accent6 3 4 2 4 2 2" xfId="19793"/>
    <cellStyle name="40% - Accent6 3 4 2 4 2 2 2" xfId="24678"/>
    <cellStyle name="40% - Accent6 3 4 2 4 2 3" xfId="19792"/>
    <cellStyle name="40% - Accent6 3 4 2 4 3" xfId="12907"/>
    <cellStyle name="40% - Accent6 3 4 2 4 3 2" xfId="19795"/>
    <cellStyle name="40% - Accent6 3 4 2 4 3 2 2" xfId="30019"/>
    <cellStyle name="40% - Accent6 3 4 2 4 3 3" xfId="19794"/>
    <cellStyle name="40% - Accent6 3 4 2 4 4" xfId="19796"/>
    <cellStyle name="40% - Accent6 3 4 2 4 4 2" xfId="34088"/>
    <cellStyle name="40% - Accent6 3 4 2 4 5" xfId="19791"/>
    <cellStyle name="40% - Accent6 3 4 2 5" xfId="7118"/>
    <cellStyle name="40% - Accent6 3 4 2 5 2" xfId="19798"/>
    <cellStyle name="40% - Accent6 3 4 2 5 2 2" xfId="16229"/>
    <cellStyle name="40% - Accent6 3 4 2 5 3" xfId="19797"/>
    <cellStyle name="40% - Accent6 3 4 2 6" xfId="11411"/>
    <cellStyle name="40% - Accent6 3 4 2 6 2" xfId="19800"/>
    <cellStyle name="40% - Accent6 3 4 2 6 2 2" xfId="27802"/>
    <cellStyle name="40% - Accent6 3 4 2 6 3" xfId="19799"/>
    <cellStyle name="40% - Accent6 3 4 2 7" xfId="19801"/>
    <cellStyle name="40% - Accent6 3 4 2 7 2" xfId="34091"/>
    <cellStyle name="40% - Accent6 3 4 2 8" xfId="19778"/>
    <cellStyle name="40% - Accent6 3 4 3" xfId="4277"/>
    <cellStyle name="40% - Accent6 3 4 3 2" xfId="4838"/>
    <cellStyle name="40% - Accent6 3 4 3 2 2" xfId="8241"/>
    <cellStyle name="40% - Accent6 3 4 3 2 2 2" xfId="19805"/>
    <cellStyle name="40% - Accent6 3 4 3 2 2 2 2" xfId="24155"/>
    <cellStyle name="40% - Accent6 3 4 3 2 2 3" xfId="19804"/>
    <cellStyle name="40% - Accent6 3 4 3 2 3" xfId="12533"/>
    <cellStyle name="40% - Accent6 3 4 3 2 3 2" xfId="19807"/>
    <cellStyle name="40% - Accent6 3 4 3 2 3 2 2" xfId="29487"/>
    <cellStyle name="40% - Accent6 3 4 3 2 3 3" xfId="19806"/>
    <cellStyle name="40% - Accent6 3 4 3 2 4" xfId="19808"/>
    <cellStyle name="40% - Accent6 3 4 3 2 4 2" xfId="34086"/>
    <cellStyle name="40% - Accent6 3 4 3 2 5" xfId="19803"/>
    <cellStyle name="40% - Accent6 3 4 3 3" xfId="5400"/>
    <cellStyle name="40% - Accent6 3 4 3 3 2" xfId="8802"/>
    <cellStyle name="40% - Accent6 3 4 3 3 2 2" xfId="19811"/>
    <cellStyle name="40% - Accent6 3 4 3 3 2 2 2" xfId="24937"/>
    <cellStyle name="40% - Accent6 3 4 3 3 2 3" xfId="19810"/>
    <cellStyle name="40% - Accent6 3 4 3 3 3" xfId="13094"/>
    <cellStyle name="40% - Accent6 3 4 3 3 3 2" xfId="19813"/>
    <cellStyle name="40% - Accent6 3 4 3 3 3 2 2" xfId="30679"/>
    <cellStyle name="40% - Accent6 3 4 3 3 3 3" xfId="19812"/>
    <cellStyle name="40% - Accent6 3 4 3 3 4" xfId="19814"/>
    <cellStyle name="40% - Accent6 3 4 3 3 4 2" xfId="34085"/>
    <cellStyle name="40% - Accent6 3 4 3 3 5" xfId="19809"/>
    <cellStyle name="40% - Accent6 3 4 3 4" xfId="7680"/>
    <cellStyle name="40% - Accent6 3 4 3 4 2" xfId="19816"/>
    <cellStyle name="40% - Accent6 3 4 3 4 2 2" xfId="23356"/>
    <cellStyle name="40% - Accent6 3 4 3 4 3" xfId="19815"/>
    <cellStyle name="40% - Accent6 3 4 3 5" xfId="11972"/>
    <cellStyle name="40% - Accent6 3 4 3 5 2" xfId="19818"/>
    <cellStyle name="40% - Accent6 3 4 3 5 2 2" xfId="28706"/>
    <cellStyle name="40% - Accent6 3 4 3 5 3" xfId="19817"/>
    <cellStyle name="40% - Accent6 3 4 3 6" xfId="19819"/>
    <cellStyle name="40% - Accent6 3 4 3 6 2" xfId="34087"/>
    <cellStyle name="40% - Accent6 3 4 3 7" xfId="19802"/>
    <cellStyle name="40% - Accent6 3 4 4" xfId="3901"/>
    <cellStyle name="40% - Accent6 3 4 4 2" xfId="5597"/>
    <cellStyle name="40% - Accent6 3 4 4 2 2" xfId="8989"/>
    <cellStyle name="40% - Accent6 3 4 4 2 2 2" xfId="19823"/>
    <cellStyle name="40% - Accent6 3 4 4 2 2 2 2" xfId="25255"/>
    <cellStyle name="40% - Accent6 3 4 4 2 2 3" xfId="19822"/>
    <cellStyle name="40% - Accent6 3 4 4 2 3" xfId="13282"/>
    <cellStyle name="40% - Accent6 3 4 4 2 3 2" xfId="19825"/>
    <cellStyle name="40% - Accent6 3 4 4 2 3 2 2" xfId="31106"/>
    <cellStyle name="40% - Accent6 3 4 4 2 3 3" xfId="19824"/>
    <cellStyle name="40% - Accent6 3 4 4 2 4" xfId="19826"/>
    <cellStyle name="40% - Accent6 3 4 4 2 4 2" xfId="34083"/>
    <cellStyle name="40% - Accent6 3 4 4 2 5" xfId="19821"/>
    <cellStyle name="40% - Accent6 3 4 4 3" xfId="7306"/>
    <cellStyle name="40% - Accent6 3 4 4 3 2" xfId="19828"/>
    <cellStyle name="40% - Accent6 3 4 4 3 2 2" xfId="16491"/>
    <cellStyle name="40% - Accent6 3 4 4 3 3" xfId="19827"/>
    <cellStyle name="40% - Accent6 3 4 4 4" xfId="11598"/>
    <cellStyle name="40% - Accent6 3 4 4 4 2" xfId="19830"/>
    <cellStyle name="40% - Accent6 3 4 4 4 2 2" xfId="28060"/>
    <cellStyle name="40% - Accent6 3 4 4 4 3" xfId="19829"/>
    <cellStyle name="40% - Accent6 3 4 4 5" xfId="19831"/>
    <cellStyle name="40% - Accent6 3 4 4 5 2" xfId="34084"/>
    <cellStyle name="40% - Accent6 3 4 4 6" xfId="19820"/>
    <cellStyle name="40% - Accent6 3 4 5" xfId="4464"/>
    <cellStyle name="40% - Accent6 3 4 5 2" xfId="5799"/>
    <cellStyle name="40% - Accent6 3 4 5 2 2" xfId="9179"/>
    <cellStyle name="40% - Accent6 3 4 5 2 2 2" xfId="19835"/>
    <cellStyle name="40% - Accent6 3 4 5 2 2 2 2" xfId="25516"/>
    <cellStyle name="40% - Accent6 3 4 5 2 2 3" xfId="19834"/>
    <cellStyle name="40% - Accent6 3 4 5 2 3" xfId="13469"/>
    <cellStyle name="40% - Accent6 3 4 5 2 3 2" xfId="19837"/>
    <cellStyle name="40% - Accent6 3 4 5 2 3 2 2" xfId="31698"/>
    <cellStyle name="40% - Accent6 3 4 5 2 3 3" xfId="19836"/>
    <cellStyle name="40% - Accent6 3 4 5 2 4" xfId="19838"/>
    <cellStyle name="40% - Accent6 3 4 5 2 4 2" xfId="34080"/>
    <cellStyle name="40% - Accent6 3 4 5 2 5" xfId="19833"/>
    <cellStyle name="40% - Accent6 3 4 5 3" xfId="7867"/>
    <cellStyle name="40% - Accent6 3 4 5 3 2" xfId="19840"/>
    <cellStyle name="40% - Accent6 3 4 5 3 2 2" xfId="23546"/>
    <cellStyle name="40% - Accent6 3 4 5 3 3" xfId="19839"/>
    <cellStyle name="40% - Accent6 3 4 5 4" xfId="12159"/>
    <cellStyle name="40% - Accent6 3 4 5 4 2" xfId="19842"/>
    <cellStyle name="40% - Accent6 3 4 5 4 2 2" xfId="28967"/>
    <cellStyle name="40% - Accent6 3 4 5 4 3" xfId="19841"/>
    <cellStyle name="40% - Accent6 3 4 5 5" xfId="19843"/>
    <cellStyle name="40% - Accent6 3 4 5 5 2" xfId="34081"/>
    <cellStyle name="40% - Accent6 3 4 5 6" xfId="19832"/>
    <cellStyle name="40% - Accent6 3 4 6" xfId="5994"/>
    <cellStyle name="40% - Accent6 3 4 6 2" xfId="9367"/>
    <cellStyle name="40% - Accent6 3 4 6 2 2" xfId="19846"/>
    <cellStyle name="40% - Accent6 3 4 6 2 2 2" xfId="25777"/>
    <cellStyle name="40% - Accent6 3 4 6 2 3" xfId="19845"/>
    <cellStyle name="40% - Accent6 3 4 6 3" xfId="13656"/>
    <cellStyle name="40% - Accent6 3 4 6 3 2" xfId="19848"/>
    <cellStyle name="40% - Accent6 3 4 6 3 2 2" xfId="32433"/>
    <cellStyle name="40% - Accent6 3 4 6 3 3" xfId="19847"/>
    <cellStyle name="40% - Accent6 3 4 6 4" xfId="19849"/>
    <cellStyle name="40% - Accent6 3 4 6 4 2" xfId="34079"/>
    <cellStyle name="40% - Accent6 3 4 6 5" xfId="19844"/>
    <cellStyle name="40% - Accent6 3 4 7" xfId="6192"/>
    <cellStyle name="40% - Accent6 3 4 7 2" xfId="9556"/>
    <cellStyle name="40% - Accent6 3 4 7 2 2" xfId="19852"/>
    <cellStyle name="40% - Accent6 3 4 7 2 2 2" xfId="26039"/>
    <cellStyle name="40% - Accent6 3 4 7 2 3" xfId="19851"/>
    <cellStyle name="40% - Accent6 3 4 7 3" xfId="13844"/>
    <cellStyle name="40% - Accent6 3 4 7 3 2" xfId="19854"/>
    <cellStyle name="40% - Accent6 3 4 7 3 2 2" xfId="33155"/>
    <cellStyle name="40% - Accent6 3 4 7 3 3" xfId="19853"/>
    <cellStyle name="40% - Accent6 3 4 7 4" xfId="19855"/>
    <cellStyle name="40% - Accent6 3 4 7 4 2" xfId="34078"/>
    <cellStyle name="40% - Accent6 3 4 7 5" xfId="19850"/>
    <cellStyle name="40% - Accent6 3 4 8" xfId="5026"/>
    <cellStyle name="40% - Accent6 3 4 8 2" xfId="8428"/>
    <cellStyle name="40% - Accent6 3 4 8 2 2" xfId="19858"/>
    <cellStyle name="40% - Accent6 3 4 8 2 2 2" xfId="24415"/>
    <cellStyle name="40% - Accent6 3 4 8 2 3" xfId="19857"/>
    <cellStyle name="40% - Accent6 3 4 8 3" xfId="12720"/>
    <cellStyle name="40% - Accent6 3 4 8 3 2" xfId="19860"/>
    <cellStyle name="40% - Accent6 3 4 8 3 2 2" xfId="29747"/>
    <cellStyle name="40% - Accent6 3 4 8 3 3" xfId="19859"/>
    <cellStyle name="40% - Accent6 3 4 8 4" xfId="19861"/>
    <cellStyle name="40% - Accent6 3 4 8 4 2" xfId="34077"/>
    <cellStyle name="40% - Accent6 3 4 8 5" xfId="19856"/>
    <cellStyle name="40% - Accent6 3 4 9" xfId="6396"/>
    <cellStyle name="40% - Accent6 3 4 9 2" xfId="19863"/>
    <cellStyle name="40% - Accent6 3 4 9 2 2" xfId="14602"/>
    <cellStyle name="40% - Accent6 3 4 9 3" xfId="19862"/>
    <cellStyle name="40% - Accent6 3 5" xfId="3621"/>
    <cellStyle name="40% - Accent6 3 5 2" xfId="4000"/>
    <cellStyle name="40% - Accent6 3 5 2 2" xfId="7405"/>
    <cellStyle name="40% - Accent6 3 5 2 2 2" xfId="19867"/>
    <cellStyle name="40% - Accent6 3 5 2 2 2 2" xfId="16624"/>
    <cellStyle name="40% - Accent6 3 5 2 2 3" xfId="19866"/>
    <cellStyle name="40% - Accent6 3 5 2 3" xfId="11697"/>
    <cellStyle name="40% - Accent6 3 5 2 3 2" xfId="19869"/>
    <cellStyle name="40% - Accent6 3 5 2 3 2 2" xfId="28199"/>
    <cellStyle name="40% - Accent6 3 5 2 3 3" xfId="19868"/>
    <cellStyle name="40% - Accent6 3 5 2 4" xfId="19870"/>
    <cellStyle name="40% - Accent6 3 5 2 4 2" xfId="34075"/>
    <cellStyle name="40% - Accent6 3 5 2 5" xfId="19865"/>
    <cellStyle name="40% - Accent6 3 5 3" xfId="4563"/>
    <cellStyle name="40% - Accent6 3 5 3 2" xfId="7966"/>
    <cellStyle name="40% - Accent6 3 5 3 2 2" xfId="19873"/>
    <cellStyle name="40% - Accent6 3 5 3 2 2 2" xfId="23685"/>
    <cellStyle name="40% - Accent6 3 5 3 2 3" xfId="19872"/>
    <cellStyle name="40% - Accent6 3 5 3 3" xfId="12258"/>
    <cellStyle name="40% - Accent6 3 5 3 3 2" xfId="19875"/>
    <cellStyle name="40% - Accent6 3 5 3 3 2 2" xfId="29102"/>
    <cellStyle name="40% - Accent6 3 5 3 3 3" xfId="19874"/>
    <cellStyle name="40% - Accent6 3 5 3 4" xfId="19876"/>
    <cellStyle name="40% - Accent6 3 5 3 4 2" xfId="34074"/>
    <cellStyle name="40% - Accent6 3 5 3 5" xfId="19871"/>
    <cellStyle name="40% - Accent6 3 5 4" xfId="5125"/>
    <cellStyle name="40% - Accent6 3 5 4 2" xfId="8527"/>
    <cellStyle name="40% - Accent6 3 5 4 2 2" xfId="19879"/>
    <cellStyle name="40% - Accent6 3 5 4 2 2 2" xfId="24552"/>
    <cellStyle name="40% - Accent6 3 5 4 2 3" xfId="19878"/>
    <cellStyle name="40% - Accent6 3 5 4 3" xfId="12819"/>
    <cellStyle name="40% - Accent6 3 5 4 3 2" xfId="19881"/>
    <cellStyle name="40% - Accent6 3 5 4 3 2 2" xfId="29881"/>
    <cellStyle name="40% - Accent6 3 5 4 3 3" xfId="19880"/>
    <cellStyle name="40% - Accent6 3 5 4 4" xfId="19882"/>
    <cellStyle name="40% - Accent6 3 5 4 4 2" xfId="34073"/>
    <cellStyle name="40% - Accent6 3 5 4 5" xfId="19877"/>
    <cellStyle name="40% - Accent6 3 5 5" xfId="7030"/>
    <cellStyle name="40% - Accent6 3 5 5 2" xfId="19884"/>
    <cellStyle name="40% - Accent6 3 5 5 2 2" xfId="16102"/>
    <cellStyle name="40% - Accent6 3 5 5 3" xfId="19883"/>
    <cellStyle name="40% - Accent6 3 5 6" xfId="11323"/>
    <cellStyle name="40% - Accent6 3 5 6 2" xfId="19886"/>
    <cellStyle name="40% - Accent6 3 5 6 2 2" xfId="27679"/>
    <cellStyle name="40% - Accent6 3 5 6 3" xfId="19885"/>
    <cellStyle name="40% - Accent6 3 5 7" xfId="19887"/>
    <cellStyle name="40% - Accent6 3 5 7 2" xfId="34076"/>
    <cellStyle name="40% - Accent6 3 5 8" xfId="19864"/>
    <cellStyle name="40% - Accent6 3 6" xfId="4189"/>
    <cellStyle name="40% - Accent6 3 6 2" xfId="4750"/>
    <cellStyle name="40% - Accent6 3 6 2 2" xfId="8153"/>
    <cellStyle name="40% - Accent6 3 6 2 2 2" xfId="19891"/>
    <cellStyle name="40% - Accent6 3 6 2 2 2 2" xfId="24029"/>
    <cellStyle name="40% - Accent6 3 6 2 2 3" xfId="19890"/>
    <cellStyle name="40% - Accent6 3 6 2 3" xfId="12445"/>
    <cellStyle name="40% - Accent6 3 6 2 3 2" xfId="19893"/>
    <cellStyle name="40% - Accent6 3 6 2 3 2 2" xfId="29362"/>
    <cellStyle name="40% - Accent6 3 6 2 3 3" xfId="19892"/>
    <cellStyle name="40% - Accent6 3 6 2 4" xfId="19894"/>
    <cellStyle name="40% - Accent6 3 6 2 4 2" xfId="34071"/>
    <cellStyle name="40% - Accent6 3 6 2 5" xfId="19889"/>
    <cellStyle name="40% - Accent6 3 6 3" xfId="5312"/>
    <cellStyle name="40% - Accent6 3 6 3 2" xfId="8714"/>
    <cellStyle name="40% - Accent6 3 6 3 2 2" xfId="19897"/>
    <cellStyle name="40% - Accent6 3 6 3 2 2 2" xfId="24814"/>
    <cellStyle name="40% - Accent6 3 6 3 2 3" xfId="19896"/>
    <cellStyle name="40% - Accent6 3 6 3 3" xfId="13006"/>
    <cellStyle name="40% - Accent6 3 6 3 3 2" xfId="19899"/>
    <cellStyle name="40% - Accent6 3 6 3 3 2 2" xfId="30331"/>
    <cellStyle name="40% - Accent6 3 6 3 3 3" xfId="19898"/>
    <cellStyle name="40% - Accent6 3 6 3 4" xfId="19900"/>
    <cellStyle name="40% - Accent6 3 6 3 4 2" xfId="34070"/>
    <cellStyle name="40% - Accent6 3 6 3 5" xfId="19895"/>
    <cellStyle name="40% - Accent6 3 6 4" xfId="7592"/>
    <cellStyle name="40% - Accent6 3 6 4 2" xfId="19902"/>
    <cellStyle name="40% - Accent6 3 6 4 2 2" xfId="23270"/>
    <cellStyle name="40% - Accent6 3 6 4 3" xfId="19901"/>
    <cellStyle name="40% - Accent6 3 6 5" xfId="11884"/>
    <cellStyle name="40% - Accent6 3 6 5 2" xfId="19904"/>
    <cellStyle name="40% - Accent6 3 6 5 2 2" xfId="28568"/>
    <cellStyle name="40% - Accent6 3 6 5 3" xfId="19903"/>
    <cellStyle name="40% - Accent6 3 6 6" xfId="19905"/>
    <cellStyle name="40% - Accent6 3 6 6 2" xfId="34072"/>
    <cellStyle name="40% - Accent6 3 6 7" xfId="19888"/>
    <cellStyle name="40% - Accent6 3 7" xfId="3813"/>
    <cellStyle name="40% - Accent6 3 7 2" xfId="5509"/>
    <cellStyle name="40% - Accent6 3 7 2 2" xfId="8901"/>
    <cellStyle name="40% - Accent6 3 7 2 2 2" xfId="19909"/>
    <cellStyle name="40% - Accent6 3 7 2 2 2 2" xfId="25131"/>
    <cellStyle name="40% - Accent6 3 7 2 2 3" xfId="19908"/>
    <cellStyle name="40% - Accent6 3 7 2 3" xfId="13194"/>
    <cellStyle name="40% - Accent6 3 7 2 3 2" xfId="19911"/>
    <cellStyle name="40% - Accent6 3 7 2 3 2 2" xfId="30937"/>
    <cellStyle name="40% - Accent6 3 7 2 3 3" xfId="19910"/>
    <cellStyle name="40% - Accent6 3 7 2 4" xfId="19912"/>
    <cellStyle name="40% - Accent6 3 7 2 4 2" xfId="34068"/>
    <cellStyle name="40% - Accent6 3 7 2 5" xfId="19907"/>
    <cellStyle name="40% - Accent6 3 7 3" xfId="7218"/>
    <cellStyle name="40% - Accent6 3 7 3 2" xfId="19914"/>
    <cellStyle name="40% - Accent6 3 7 3 2 2" xfId="16367"/>
    <cellStyle name="40% - Accent6 3 7 3 3" xfId="19913"/>
    <cellStyle name="40% - Accent6 3 7 4" xfId="11510"/>
    <cellStyle name="40% - Accent6 3 7 4 2" xfId="19916"/>
    <cellStyle name="40% - Accent6 3 7 4 2 2" xfId="27936"/>
    <cellStyle name="40% - Accent6 3 7 4 3" xfId="19915"/>
    <cellStyle name="40% - Accent6 3 7 5" xfId="19917"/>
    <cellStyle name="40% - Accent6 3 7 5 2" xfId="34069"/>
    <cellStyle name="40% - Accent6 3 7 6" xfId="19906"/>
    <cellStyle name="40% - Accent6 3 8" xfId="4376"/>
    <cellStyle name="40% - Accent6 3 8 2" xfId="5711"/>
    <cellStyle name="40% - Accent6 3 8 2 2" xfId="9091"/>
    <cellStyle name="40% - Accent6 3 8 2 2 2" xfId="19921"/>
    <cellStyle name="40% - Accent6 3 8 2 2 2 2" xfId="25392"/>
    <cellStyle name="40% - Accent6 3 8 2 2 3" xfId="19920"/>
    <cellStyle name="40% - Accent6 3 8 2 3" xfId="13381"/>
    <cellStyle name="40% - Accent6 3 8 2 3 2" xfId="19923"/>
    <cellStyle name="40% - Accent6 3 8 2 3 2 2" xfId="31349"/>
    <cellStyle name="40% - Accent6 3 8 2 3 3" xfId="19922"/>
    <cellStyle name="40% - Accent6 3 8 2 4" xfId="19924"/>
    <cellStyle name="40% - Accent6 3 8 2 4 2" xfId="34066"/>
    <cellStyle name="40% - Accent6 3 8 2 5" xfId="19919"/>
    <cellStyle name="40% - Accent6 3 8 3" xfId="7779"/>
    <cellStyle name="40% - Accent6 3 8 3 2" xfId="19926"/>
    <cellStyle name="40% - Accent6 3 8 3 2 2" xfId="23470"/>
    <cellStyle name="40% - Accent6 3 8 3 3" xfId="19925"/>
    <cellStyle name="40% - Accent6 3 8 4" xfId="12071"/>
    <cellStyle name="40% - Accent6 3 8 4 2" xfId="19928"/>
    <cellStyle name="40% - Accent6 3 8 4 2 2" xfId="28842"/>
    <cellStyle name="40% - Accent6 3 8 4 3" xfId="19927"/>
    <cellStyle name="40% - Accent6 3 8 5" xfId="19929"/>
    <cellStyle name="40% - Accent6 3 8 5 2" xfId="34067"/>
    <cellStyle name="40% - Accent6 3 8 6" xfId="19918"/>
    <cellStyle name="40% - Accent6 3 9" xfId="5906"/>
    <cellStyle name="40% - Accent6 3 9 2" xfId="9279"/>
    <cellStyle name="40% - Accent6 3 9 2 2" xfId="19932"/>
    <cellStyle name="40% - Accent6 3 9 2 2 2" xfId="25651"/>
    <cellStyle name="40% - Accent6 3 9 2 3" xfId="19931"/>
    <cellStyle name="40% - Accent6 3 9 3" xfId="13568"/>
    <cellStyle name="40% - Accent6 3 9 3 2" xfId="19934"/>
    <cellStyle name="40% - Accent6 3 9 3 2 2" xfId="32086"/>
    <cellStyle name="40% - Accent6 3 9 3 3" xfId="19933"/>
    <cellStyle name="40% - Accent6 3 9 4" xfId="19935"/>
    <cellStyle name="40% - Accent6 3 9 4 2" xfId="34065"/>
    <cellStyle name="40% - Accent6 3 9 5" xfId="19930"/>
    <cellStyle name="40% - Accent6 4" xfId="689"/>
    <cellStyle name="40% - Accent6 4 2" xfId="19937"/>
    <cellStyle name="40% - Accent6 4 2 2" xfId="14558"/>
    <cellStyle name="40% - Accent6 4 3" xfId="19936"/>
    <cellStyle name="40% - Accent6 5" xfId="6589"/>
    <cellStyle name="40% - Accent6 5 2" xfId="19939"/>
    <cellStyle name="40% - Accent6 5 2 2" xfId="15758"/>
    <cellStyle name="40% - Accent6 5 3" xfId="19938"/>
    <cellStyle name="40% - Accent6 6" xfId="11094"/>
    <cellStyle name="40% - Accent6 6 2" xfId="19941"/>
    <cellStyle name="40% - Accent6 6 2 2" xfId="27386"/>
    <cellStyle name="40% - Accent6 6 3" xfId="19940"/>
    <cellStyle name="40% - Accent6 7" xfId="19942"/>
    <cellStyle name="40% - Accent6 7 2" xfId="14050"/>
    <cellStyle name="40% - Accent6 8" xfId="19943"/>
    <cellStyle name="40% - Accent6 8 2" xfId="34142"/>
    <cellStyle name="40% - Accent6 9" xfId="19944"/>
    <cellStyle name="60% - Accent1" xfId="77" builtinId="32" customBuiltin="1"/>
    <cellStyle name="60% - Accent1 2" xfId="306"/>
    <cellStyle name="60% - Accent1 2 2" xfId="19945"/>
    <cellStyle name="60% - Accent1 3" xfId="307"/>
    <cellStyle name="60% - Accent1 3 2" xfId="19946"/>
    <cellStyle name="60% - Accent1 4" xfId="690"/>
    <cellStyle name="60% - Accent1 4 2" xfId="19947"/>
    <cellStyle name="60% - Accent2" xfId="81" builtinId="36" customBuiltin="1"/>
    <cellStyle name="60% - Accent2 2" xfId="308"/>
    <cellStyle name="60% - Accent2 2 2" xfId="19948"/>
    <cellStyle name="60% - Accent2 3" xfId="309"/>
    <cellStyle name="60% - Accent2 3 2" xfId="19949"/>
    <cellStyle name="60% - Accent2 4" xfId="691"/>
    <cellStyle name="60% - Accent2 4 2" xfId="19950"/>
    <cellStyle name="60% - Accent3" xfId="85" builtinId="40" customBuiltin="1"/>
    <cellStyle name="60% - Accent3 2" xfId="310"/>
    <cellStyle name="60% - Accent3 2 2" xfId="19951"/>
    <cellStyle name="60% - Accent3 3" xfId="311"/>
    <cellStyle name="60% - Accent3 3 2" xfId="19952"/>
    <cellStyle name="60% - Accent3 4" xfId="692"/>
    <cellStyle name="60% - Accent3 4 2" xfId="19953"/>
    <cellStyle name="60% - Accent4" xfId="89" builtinId="44" customBuiltin="1"/>
    <cellStyle name="60% - Accent4 2" xfId="312"/>
    <cellStyle name="60% - Accent4 2 2" xfId="19954"/>
    <cellStyle name="60% - Accent4 3" xfId="313"/>
    <cellStyle name="60% - Accent4 3 2" xfId="19955"/>
    <cellStyle name="60% - Accent4 4" xfId="693"/>
    <cellStyle name="60% - Accent4 4 2" xfId="19956"/>
    <cellStyle name="60% - Accent5" xfId="93" builtinId="48" customBuiltin="1"/>
    <cellStyle name="60% - Accent5 2" xfId="314"/>
    <cellStyle name="60% - Accent5 2 2" xfId="19957"/>
    <cellStyle name="60% - Accent5 3" xfId="315"/>
    <cellStyle name="60% - Accent5 3 2" xfId="19958"/>
    <cellStyle name="60% - Accent5 4" xfId="694"/>
    <cellStyle name="60% - Accent5 4 2" xfId="19959"/>
    <cellStyle name="60% - Accent6" xfId="97" builtinId="52" customBuiltin="1"/>
    <cellStyle name="60% - Accent6 2" xfId="316"/>
    <cellStyle name="60% - Accent6 2 2" xfId="19960"/>
    <cellStyle name="60% - Accent6 3" xfId="317"/>
    <cellStyle name="60% - Accent6 3 2" xfId="19961"/>
    <cellStyle name="60% - Accent6 4" xfId="695"/>
    <cellStyle name="60% - Accent6 4 2" xfId="19962"/>
    <cellStyle name="9" xfId="2243"/>
    <cellStyle name="9 2" xfId="19963"/>
    <cellStyle name="9_Amortization" xfId="2244"/>
    <cellStyle name="9_Amortization 2" xfId="19964"/>
    <cellStyle name="a" xfId="2245"/>
    <cellStyle name="a 2" xfId="19965"/>
    <cellStyle name="A_Block Space" xfId="2246"/>
    <cellStyle name="A_Block Space 2" xfId="19966"/>
    <cellStyle name="A_BlueLine" xfId="2247"/>
    <cellStyle name="A_BlueLine 2" xfId="19967"/>
    <cellStyle name="A_Do not Change" xfId="2248"/>
    <cellStyle name="A_Do not Change 2" xfId="19968"/>
    <cellStyle name="A_Estimate" xfId="2249"/>
    <cellStyle name="A_Estimate 2" xfId="19969"/>
    <cellStyle name="A_Memo" xfId="2250"/>
    <cellStyle name="A_Memo 2" xfId="19970"/>
    <cellStyle name="A_Memo_ActualBudget - Renaissance" xfId="2251"/>
    <cellStyle name="A_Memo_ActualBudget - Renaissance 2" xfId="19971"/>
    <cellStyle name="A_Normal" xfId="2252"/>
    <cellStyle name="A_Normal 2" xfId="19972"/>
    <cellStyle name="A_Normal Forecast" xfId="2253"/>
    <cellStyle name="A_Normal Forecast 2" xfId="19973"/>
    <cellStyle name="A_Normal Forecast_DRAFT LSP Copper Model 6.30.08 v2" xfId="2254"/>
    <cellStyle name="A_Normal Forecast_DRAFT LSP Copper Model 6.30.08 v2 2" xfId="19974"/>
    <cellStyle name="A_Normal Forecast_Project Cannon Model 6.29.08" xfId="2255"/>
    <cellStyle name="A_Normal Forecast_Project Cannon Model 6.29.08 2" xfId="19975"/>
    <cellStyle name="A_Normal Historical" xfId="2256"/>
    <cellStyle name="A_Normal Historical 2" xfId="19976"/>
    <cellStyle name="A_Normal Historical_ActualBudget - Renaissance" xfId="2257"/>
    <cellStyle name="A_Normal Historical_ActualBudget - Renaissance 2" xfId="19977"/>
    <cellStyle name="A_Normal Historical_DRAFT LSP Copper Model 6.30.08 v2" xfId="2258"/>
    <cellStyle name="A_Normal Historical_DRAFT LSP Copper Model 6.30.08 v2 2" xfId="19978"/>
    <cellStyle name="A_Normal Historical_DRAFT LSP Copper Model 6.30.08 v2_ActualBudget - Renaissance" xfId="2259"/>
    <cellStyle name="A_Normal Historical_DRAFT LSP Copper Model 6.30.08 v2_ActualBudget - Renaissance 2" xfId="19979"/>
    <cellStyle name="A_Normal Historical_Project Cannon Model 6.29.08" xfId="2260"/>
    <cellStyle name="A_Normal Historical_Project Cannon Model 6.29.08 2" xfId="19980"/>
    <cellStyle name="A_Normal Historical_Project Cannon Model 6.29.08_ActualBudget - Renaissance" xfId="2261"/>
    <cellStyle name="A_Normal Historical_Project Cannon Model 6.29.08_ActualBudget - Renaissance 2" xfId="19981"/>
    <cellStyle name="A_Rate_Data" xfId="2262"/>
    <cellStyle name="A_Rate_Data 2" xfId="19982"/>
    <cellStyle name="A_Rate_Data Historical" xfId="2263"/>
    <cellStyle name="A_Rate_Data Historical 2" xfId="19983"/>
    <cellStyle name="A_Rate_Data Historical_Comet Pro Forma 5.17. 07 v1 (version 1)" xfId="2264"/>
    <cellStyle name="A_Rate_Data Historical_Comet Pro Forma 5.17. 07 v1 (version 1) 2" xfId="19984"/>
    <cellStyle name="A_Rate_Data Historical_Falcon Model v9.13.06 v2" xfId="2265"/>
    <cellStyle name="A_Rate_Data Historical_Falcon Model v9.13.06 v2 2" xfId="19985"/>
    <cellStyle name="A_Rate_Data_Comet Pro Forma 5.17. 07 v1 (version 1)" xfId="2266"/>
    <cellStyle name="A_Rate_Data_Comet Pro Forma 5.17. 07 v1 (version 1) 2" xfId="19986"/>
    <cellStyle name="A_Rate_Data_Falcon Model v9.13.06 v2" xfId="2267"/>
    <cellStyle name="A_Rate_Data_Falcon Model v9.13.06 v2 2" xfId="19987"/>
    <cellStyle name="A_Rate_Title" xfId="2268"/>
    <cellStyle name="A_Rate_Title 2" xfId="19988"/>
    <cellStyle name="A_Simple Title" xfId="2269"/>
    <cellStyle name="A_Simple Title 2" xfId="19989"/>
    <cellStyle name="A_Sum" xfId="2270"/>
    <cellStyle name="A_Sum 2" xfId="19990"/>
    <cellStyle name="A_SUM_Row Major" xfId="2271"/>
    <cellStyle name="A_SUM_Row Major 2" xfId="19991"/>
    <cellStyle name="A_SUM_Row Major_DRAFT LSP Copper Model 6.30.08 v2" xfId="2272"/>
    <cellStyle name="A_SUM_Row Major_DRAFT LSP Copper Model 6.30.08 v2 2" xfId="19992"/>
    <cellStyle name="A_SUM_Row Major_Project Cannon Model 6.29.08" xfId="2273"/>
    <cellStyle name="A_SUM_Row Major_Project Cannon Model 6.29.08 2" xfId="19993"/>
    <cellStyle name="A_SUM_Row Minor" xfId="2274"/>
    <cellStyle name="A_SUM_Row Minor 2" xfId="19994"/>
    <cellStyle name="A_SUM_Row Minor_DRAFT LSP Copper Model 6.30.08 v2" xfId="2275"/>
    <cellStyle name="A_SUM_Row Minor_DRAFT LSP Copper Model 6.30.08 v2 2" xfId="19995"/>
    <cellStyle name="A_SUM_Row Minor_Project Cannon Model 6.29.08" xfId="2276"/>
    <cellStyle name="A_SUM_Row Minor_Project Cannon Model 6.29.08 2" xfId="19996"/>
    <cellStyle name="A_Title" xfId="2277"/>
    <cellStyle name="A_Title 2" xfId="19997"/>
    <cellStyle name="A_YearHeadings" xfId="2278"/>
    <cellStyle name="A_YearHeadings 2" xfId="19998"/>
    <cellStyle name="A3 297 x 420 mm" xfId="2279"/>
    <cellStyle name="A3 297 x 420 mm 2" xfId="19999"/>
    <cellStyle name="ac" xfId="2280"/>
    <cellStyle name="ac 2" xfId="20000"/>
    <cellStyle name="Accent1" xfId="74" builtinId="29" customBuiltin="1"/>
    <cellStyle name="Accent1 2" xfId="318"/>
    <cellStyle name="Accent1 2 2" xfId="20001"/>
    <cellStyle name="Accent1 3" xfId="319"/>
    <cellStyle name="Accent1 3 2" xfId="20002"/>
    <cellStyle name="Accent1 4" xfId="696"/>
    <cellStyle name="Accent1 4 2" xfId="20003"/>
    <cellStyle name="Accent2" xfId="78" builtinId="33" customBuiltin="1"/>
    <cellStyle name="Accent2 2" xfId="320"/>
    <cellStyle name="Accent2 2 2" xfId="20004"/>
    <cellStyle name="Accent2 3" xfId="321"/>
    <cellStyle name="Accent2 3 2" xfId="20005"/>
    <cellStyle name="Accent2 4" xfId="697"/>
    <cellStyle name="Accent2 4 2" xfId="20006"/>
    <cellStyle name="Accent3" xfId="82" builtinId="37" customBuiltin="1"/>
    <cellStyle name="Accent3 2" xfId="322"/>
    <cellStyle name="Accent3 2 2" xfId="20007"/>
    <cellStyle name="Accent3 3" xfId="323"/>
    <cellStyle name="Accent3 3 2" xfId="20008"/>
    <cellStyle name="Accent3 4" xfId="698"/>
    <cellStyle name="Accent3 4 2" xfId="20009"/>
    <cellStyle name="Accent4" xfId="86" builtinId="41" customBuiltin="1"/>
    <cellStyle name="Accent4 2" xfId="324"/>
    <cellStyle name="Accent4 2 2" xfId="20010"/>
    <cellStyle name="Accent4 3" xfId="325"/>
    <cellStyle name="Accent4 3 2" xfId="20011"/>
    <cellStyle name="Accent4 4" xfId="699"/>
    <cellStyle name="Accent4 4 2" xfId="20012"/>
    <cellStyle name="Accent5" xfId="90" builtinId="45" customBuiltin="1"/>
    <cellStyle name="Accent5 2" xfId="326"/>
    <cellStyle name="Accent5 2 2" xfId="20013"/>
    <cellStyle name="Accent5 3" xfId="327"/>
    <cellStyle name="Accent5 3 2" xfId="20014"/>
    <cellStyle name="Accent5 4" xfId="700"/>
    <cellStyle name="Accent5 4 2" xfId="20015"/>
    <cellStyle name="Accent6" xfId="94" builtinId="49" customBuiltin="1"/>
    <cellStyle name="Accent6 2" xfId="328"/>
    <cellStyle name="Accent6 2 2" xfId="20016"/>
    <cellStyle name="Accent6 3" xfId="329"/>
    <cellStyle name="Accent6 3 2" xfId="20017"/>
    <cellStyle name="Accent6 4" xfId="701"/>
    <cellStyle name="Accent6 4 2" xfId="20018"/>
    <cellStyle name="Accounting [0]" xfId="2281"/>
    <cellStyle name="Accounting [0] 2" xfId="20019"/>
    <cellStyle name="Accounting [1]" xfId="2282"/>
    <cellStyle name="Accounting [1] 2" xfId="20020"/>
    <cellStyle name="Accounting [2]" xfId="2283"/>
    <cellStyle name="Accounting [2] 2" xfId="20021"/>
    <cellStyle name="Acctg" xfId="2284"/>
    <cellStyle name="Acctg 2" xfId="20022"/>
    <cellStyle name="Acctg$" xfId="2285"/>
    <cellStyle name="Acctg$ 2" xfId="20023"/>
    <cellStyle name="acctg_double_under" xfId="2286"/>
    <cellStyle name="Across" xfId="2287"/>
    <cellStyle name="Across 2" xfId="20024"/>
    <cellStyle name="active" xfId="2288"/>
    <cellStyle name="active 2" xfId="20025"/>
    <cellStyle name="Actual" xfId="2289"/>
    <cellStyle name="Actual 2" xfId="20026"/>
    <cellStyle name="Actual Date" xfId="2290"/>
    <cellStyle name="Actual Date 2" xfId="2291"/>
    <cellStyle name="Actual Date 2 2" xfId="20028"/>
    <cellStyle name="Actual Date 3" xfId="20027"/>
    <cellStyle name="Actual Date_2010 LS budget Renaissance -1-19-10 r1" xfId="2292"/>
    <cellStyle name="Actual_Project Cannon Model 10.17.08b" xfId="2293"/>
    <cellStyle name="adj_share" xfId="2294"/>
    <cellStyle name="adjusted" xfId="2295"/>
    <cellStyle name="adjusted 2" xfId="2296"/>
    <cellStyle name="adjusted 2 2" xfId="2297"/>
    <cellStyle name="adjusted 2 2 2" xfId="20031"/>
    <cellStyle name="adjusted 2 3" xfId="20030"/>
    <cellStyle name="adjusted 2_Expenses" xfId="2298"/>
    <cellStyle name="adjusted 3" xfId="20029"/>
    <cellStyle name="adjusted_2010 LS budget Renaissance -1-19-10 r1" xfId="2299"/>
    <cellStyle name="ÅëÈ­ [0]_±âÅ¸" xfId="2300"/>
    <cellStyle name="ÅëÈ­_±âÅ¸" xfId="2301"/>
    <cellStyle name="AFE" xfId="2302"/>
    <cellStyle name="AFE 2" xfId="20032"/>
    <cellStyle name="Afjusted" xfId="2303"/>
    <cellStyle name="Afjusted 2" xfId="20033"/>
    <cellStyle name="ag" xfId="2304"/>
    <cellStyle name="ag 2" xfId="20034"/>
    <cellStyle name="Andre's Title" xfId="2305"/>
    <cellStyle name="Andre's Title 2" xfId="20035"/>
    <cellStyle name="AREATITLE" xfId="2306"/>
    <cellStyle name="AREATITLE 2" xfId="20036"/>
    <cellStyle name="args.style" xfId="2307"/>
    <cellStyle name="args.style 2" xfId="20037"/>
    <cellStyle name="arial" xfId="2308"/>
    <cellStyle name="Arial 10" xfId="2309"/>
    <cellStyle name="Arial 10 2" xfId="20039"/>
    <cellStyle name="Arial 12" xfId="2310"/>
    <cellStyle name="Arial 12 2" xfId="20040"/>
    <cellStyle name="arial 2" xfId="20038"/>
    <cellStyle name="arial 3" xfId="15202"/>
    <cellStyle name="ArialNormal" xfId="2311"/>
    <cellStyle name="ArialNormal 2" xfId="20041"/>
    <cellStyle name="Array" xfId="2312"/>
    <cellStyle name="Array 2" xfId="20042"/>
    <cellStyle name="Array Enter" xfId="2313"/>
    <cellStyle name="Array Enter 2" xfId="20043"/>
    <cellStyle name="ÄÞ¸¶ [0]_±âÅ¸" xfId="2314"/>
    <cellStyle name="ÄÞ¸¶_±âÅ¸" xfId="2315"/>
    <cellStyle name="b" xfId="2316"/>
    <cellStyle name="b 2" xfId="20044"/>
    <cellStyle name="b_DRAFT LSP Copper Model 2.08.08 v1" xfId="2317"/>
    <cellStyle name="b_DRAFT LSP Copper Model 2.08.08 v1 2" xfId="20045"/>
    <cellStyle name="b_DRAFT LSP Copper Model 6.30.08 v2" xfId="2318"/>
    <cellStyle name="b_DRAFT LSP Copper Model 6.30.08 v2 2" xfId="20046"/>
    <cellStyle name="b0" xfId="2319"/>
    <cellStyle name="b0 2" xfId="20047"/>
    <cellStyle name="b1" xfId="2320"/>
    <cellStyle name="b1 2" xfId="20048"/>
    <cellStyle name="b2" xfId="2321"/>
    <cellStyle name="b2 2" xfId="20049"/>
    <cellStyle name="b3" xfId="2322"/>
    <cellStyle name="b3 2" xfId="20050"/>
    <cellStyle name="b4" xfId="2323"/>
    <cellStyle name="b4 2" xfId="20051"/>
    <cellStyle name="Bad" xfId="64" builtinId="27" customBuiltin="1"/>
    <cellStyle name="Bad 2" xfId="330"/>
    <cellStyle name="Bad 2 2" xfId="20052"/>
    <cellStyle name="Bad 3" xfId="331"/>
    <cellStyle name="Bad 3 2" xfId="20053"/>
    <cellStyle name="Bad 4" xfId="702"/>
    <cellStyle name="Bad 4 2" xfId="20054"/>
    <cellStyle name="Basis points" xfId="2324"/>
    <cellStyle name="Basis points 2" xfId="20055"/>
    <cellStyle name="black" xfId="2325"/>
    <cellStyle name="black 2" xfId="20056"/>
    <cellStyle name="black bar" xfId="2326"/>
    <cellStyle name="black bar 2" xfId="20057"/>
    <cellStyle name="Black Days" xfId="2327"/>
    <cellStyle name="Black Days 2" xfId="20058"/>
    <cellStyle name="Black Decimal" xfId="2328"/>
    <cellStyle name="Black Decimal 2" xfId="20059"/>
    <cellStyle name="Black Dollar" xfId="2329"/>
    <cellStyle name="Black Dollar 2" xfId="20060"/>
    <cellStyle name="Black EPS" xfId="2330"/>
    <cellStyle name="Black EPS 2" xfId="20061"/>
    <cellStyle name="Black Percent" xfId="2331"/>
    <cellStyle name="Black Percent 2" xfId="20062"/>
    <cellStyle name="Black Percent2" xfId="2332"/>
    <cellStyle name="Black Percent2 2" xfId="20063"/>
    <cellStyle name="Black Times" xfId="2333"/>
    <cellStyle name="Black Times 2" xfId="20064"/>
    <cellStyle name="Black Times Two Deci" xfId="2334"/>
    <cellStyle name="Black Times Two Deci 2" xfId="20065"/>
    <cellStyle name="Black Times Two Deci2" xfId="2335"/>
    <cellStyle name="Black Times Two Deci2 2" xfId="20066"/>
    <cellStyle name="Black Times_322119_5" xfId="2336"/>
    <cellStyle name="Black Times2" xfId="2337"/>
    <cellStyle name="Black Times2 2" xfId="20067"/>
    <cellStyle name="black_ActualBudget - Renaissance" xfId="2338"/>
    <cellStyle name="BlackStrike" xfId="2339"/>
    <cellStyle name="BlackStrike 2" xfId="20068"/>
    <cellStyle name="BlackText" xfId="2340"/>
    <cellStyle name="BlackText 2" xfId="20069"/>
    <cellStyle name="blank" xfId="2341"/>
    <cellStyle name="Blank [$]" xfId="2342"/>
    <cellStyle name="Blank [$] 2" xfId="20071"/>
    <cellStyle name="Blank [%]" xfId="2343"/>
    <cellStyle name="Blank [%] 2" xfId="20072"/>
    <cellStyle name="Blank [,]" xfId="2344"/>
    <cellStyle name="Blank [,] 2" xfId="20073"/>
    <cellStyle name="Blank [1$]" xfId="2345"/>
    <cellStyle name="Blank [1$] 2" xfId="20074"/>
    <cellStyle name="Blank [1%]" xfId="2346"/>
    <cellStyle name="Blank [1%] 2" xfId="20075"/>
    <cellStyle name="Blank [1,]" xfId="2347"/>
    <cellStyle name="Blank [1,] 2" xfId="20076"/>
    <cellStyle name="Blank [2$]" xfId="2348"/>
    <cellStyle name="Blank [2$] 2" xfId="20077"/>
    <cellStyle name="Blank [2%]" xfId="2349"/>
    <cellStyle name="Blank [2%] 2" xfId="20078"/>
    <cellStyle name="Blank [2,]" xfId="2350"/>
    <cellStyle name="Blank [2,] 2" xfId="20079"/>
    <cellStyle name="blank 2" xfId="20070"/>
    <cellStyle name="blank 3" xfId="15130"/>
    <cellStyle name="Blank Out" xfId="2351"/>
    <cellStyle name="Blank Out 2" xfId="20080"/>
    <cellStyle name="Blank_Intelsat LBO Package (May 2003)" xfId="2352"/>
    <cellStyle name="bld-li - Style4" xfId="332"/>
    <cellStyle name="bld-li - Style4 2" xfId="20081"/>
    <cellStyle name="blue" xfId="2353"/>
    <cellStyle name="blue 2" xfId="20082"/>
    <cellStyle name="blue currency" xfId="2354"/>
    <cellStyle name="blue currency 2" xfId="20083"/>
    <cellStyle name="BLUE date" xfId="2355"/>
    <cellStyle name="BLUE date 2" xfId="20084"/>
    <cellStyle name="Blue Decimal" xfId="2356"/>
    <cellStyle name="Blue Decimal 2" xfId="20085"/>
    <cellStyle name="Blue Dollar" xfId="2357"/>
    <cellStyle name="Blue Dollar 2" xfId="20086"/>
    <cellStyle name="Blue EPS" xfId="2358"/>
    <cellStyle name="Blue EPS 2" xfId="20087"/>
    <cellStyle name="Blue Font" xfId="2359"/>
    <cellStyle name="Blue Font 2" xfId="20088"/>
    <cellStyle name="Blue Text" xfId="2360"/>
    <cellStyle name="Blue Text 2" xfId="20089"/>
    <cellStyle name="Blue Zero Deci" xfId="2361"/>
    <cellStyle name="Blue Zero Deci 2" xfId="20090"/>
    <cellStyle name="blue$00" xfId="2362"/>
    <cellStyle name="blue$00 2" xfId="20091"/>
    <cellStyle name="blue(2)" xfId="2363"/>
    <cellStyle name="blue(2) 2" xfId="20092"/>
    <cellStyle name="Blue_AES" xfId="2364"/>
    <cellStyle name="BLuedashZero" xfId="2365"/>
    <cellStyle name="BLuedashZero 2" xfId="20093"/>
    <cellStyle name="bluedollar" xfId="2366"/>
    <cellStyle name="bluedollar 2" xfId="20094"/>
    <cellStyle name="bluenodec" xfId="2367"/>
    <cellStyle name="bluenodec 2" xfId="20095"/>
    <cellStyle name="blueonedec" xfId="2368"/>
    <cellStyle name="blueonedec 2" xfId="20096"/>
    <cellStyle name="bluepercent" xfId="2369"/>
    <cellStyle name="bluepercent 2" xfId="20097"/>
    <cellStyle name="bluethreedec" xfId="2370"/>
    <cellStyle name="bluethreedec 2" xfId="20098"/>
    <cellStyle name="bn0" xfId="2371"/>
    <cellStyle name="bn0 2" xfId="20099"/>
    <cellStyle name="Body" xfId="2372"/>
    <cellStyle name="Body 2" xfId="20100"/>
    <cellStyle name="Bold" xfId="2373"/>
    <cellStyle name="Bold 2" xfId="20101"/>
    <cellStyle name="Bold Date" xfId="2374"/>
    <cellStyle name="Bold Date 2" xfId="20102"/>
    <cellStyle name="Bold/Border" xfId="2375"/>
    <cellStyle name="Bold/Border 2" xfId="20103"/>
    <cellStyle name="BoldText" xfId="2376"/>
    <cellStyle name="BoldText 2" xfId="20104"/>
    <cellStyle name="BOM-DOWN" xfId="2377"/>
    <cellStyle name="BOM-DOWN 2" xfId="20105"/>
    <cellStyle name="Bookman" xfId="2378"/>
    <cellStyle name="Bookman 2" xfId="20106"/>
    <cellStyle name="borde thin" xfId="2379"/>
    <cellStyle name="borde thin 2" xfId="20107"/>
    <cellStyle name="Border" xfId="2380"/>
    <cellStyle name="Border 2" xfId="20108"/>
    <cellStyle name="Border Heavy" xfId="2381"/>
    <cellStyle name="Border Heavy 2" xfId="20109"/>
    <cellStyle name="Border Thin" xfId="2382"/>
    <cellStyle name="Border Thin 2" xfId="20110"/>
    <cellStyle name="border think" xfId="2383"/>
    <cellStyle name="border think 2" xfId="20111"/>
    <cellStyle name="border tihn" xfId="2384"/>
    <cellStyle name="border tihn 2" xfId="20112"/>
    <cellStyle name="Border Top" xfId="2385"/>
    <cellStyle name="Border Top 2" xfId="20113"/>
    <cellStyle name="Border1" xfId="2386"/>
    <cellStyle name="Border1 2" xfId="20114"/>
    <cellStyle name="Border2" xfId="2387"/>
    <cellStyle name="Border2 2" xfId="20115"/>
    <cellStyle name="Border3" xfId="2388"/>
    <cellStyle name="Border3 2" xfId="20116"/>
    <cellStyle name="bordert thin" xfId="2389"/>
    <cellStyle name="bordert thin 2" xfId="20117"/>
    <cellStyle name="Bottom" xfId="2390"/>
    <cellStyle name="Bottom 2" xfId="20118"/>
    <cellStyle name="Bottom bold border" xfId="2391"/>
    <cellStyle name="Bottom bold border 2" xfId="20119"/>
    <cellStyle name="Bottom Edge" xfId="2392"/>
    <cellStyle name="Bottom Edge 2" xfId="20120"/>
    <cellStyle name="Bottom single border" xfId="2393"/>
    <cellStyle name="Bottom single border 2" xfId="20121"/>
    <cellStyle name="BottomRow" xfId="2394"/>
    <cellStyle name="BottomRow 2" xfId="20122"/>
    <cellStyle name="bp" xfId="2395"/>
    <cellStyle name="bp 2" xfId="20123"/>
    <cellStyle name="Break" xfId="2396"/>
    <cellStyle name="Break 2" xfId="20124"/>
    <cellStyle name="British Pound" xfId="2397"/>
    <cellStyle name="British Pound 2" xfId="20125"/>
    <cellStyle name="British Pound[1]" xfId="2398"/>
    <cellStyle name="British Pound[1] 2" xfId="20126"/>
    <cellStyle name="British Pound[2]" xfId="2399"/>
    <cellStyle name="British Pound[2] 2" xfId="20127"/>
    <cellStyle name="British Pound_DCF" xfId="2400"/>
    <cellStyle name="BritPound" xfId="2401"/>
    <cellStyle name="BritPound 2" xfId="20128"/>
    <cellStyle name="Bullet" xfId="2402"/>
    <cellStyle name="Bullet 2" xfId="20129"/>
    <cellStyle name="Business Description" xfId="2403"/>
    <cellStyle name="Business Description 2" xfId="20130"/>
    <cellStyle name="c" xfId="2404"/>
    <cellStyle name="c 2" xfId="20131"/>
    <cellStyle name="c_Araraquara 2b" xfId="2405"/>
    <cellStyle name="c_Araraquara 2b 2" xfId="20132"/>
    <cellStyle name="C_CTX Model - FINAL 8-22-02" xfId="2406"/>
    <cellStyle name="C_CTX Model - FINAL 8-22-02 2" xfId="20133"/>
    <cellStyle name="C_CTX Model - FINAL 8-22-02_LBO Model_v03 (5)" xfId="2407"/>
    <cellStyle name="C_CTX Model - FINAL 8-22-02_LBO Model_v03 (5) 2" xfId="20134"/>
    <cellStyle name="C_CTX Model - FINAL 8-22-02_ML LBO Model 5.23.07" xfId="2408"/>
    <cellStyle name="C_CTX Model - FINAL 8-22-02_ML LBO Model 5.23.07 2" xfId="20135"/>
    <cellStyle name="C_DCF and Financials" xfId="2409"/>
    <cellStyle name="C_DCF and Financials 2" xfId="20136"/>
    <cellStyle name="C_DCF and Financials_LBO Model_v03 (5)" xfId="2410"/>
    <cellStyle name="C_DCF and Financials_LBO Model_v03 (5) 2" xfId="20137"/>
    <cellStyle name="C_DCF and Financials_ML LBO Model 5.23.07" xfId="2411"/>
    <cellStyle name="C_DCF and Financials_ML LBO Model 5.23.07 2" xfId="20138"/>
    <cellStyle name="C_LBO Model_v03 (5)" xfId="2412"/>
    <cellStyle name="C_LBO Model_v03 (5) 2" xfId="20139"/>
    <cellStyle name="C_ML LBO Model 5.23.07" xfId="2413"/>
    <cellStyle name="C_ML LBO Model 5.23.07 2" xfId="20140"/>
    <cellStyle name="c_Model v23" xfId="2414"/>
    <cellStyle name="c_Model v23 2" xfId="20141"/>
    <cellStyle name="Ç¥ÁØ_¿¬°£´©°è¿¹»ó" xfId="2415"/>
    <cellStyle name="c0" xfId="2416"/>
    <cellStyle name="c0'" xfId="2417"/>
    <cellStyle name="c0-" xfId="2418"/>
    <cellStyle name="'c0" xfId="2419"/>
    <cellStyle name="c0 2" xfId="20142"/>
    <cellStyle name="c0' 2" xfId="20143"/>
    <cellStyle name="c0- 2" xfId="20144"/>
    <cellStyle name="'c0 2" xfId="20145"/>
    <cellStyle name="c0 3" xfId="14977"/>
    <cellStyle name="c0' 3" xfId="14976"/>
    <cellStyle name="c0- 3" xfId="14973"/>
    <cellStyle name="'c0 3" xfId="14971"/>
    <cellStyle name="c0\" xfId="2420"/>
    <cellStyle name="c0\ 2" xfId="20146"/>
    <cellStyle name="c0]" xfId="2421"/>
    <cellStyle name="c0] 2" xfId="20147"/>
    <cellStyle name="c0_Araraquara 2b" xfId="2422"/>
    <cellStyle name="c0'_LBO Model_v03 (5)" xfId="2423"/>
    <cellStyle name="c0-_LBO Model_v03 (5)" xfId="2424"/>
    <cellStyle name="c0'_LBO Model_v03 (5) 2" xfId="20148"/>
    <cellStyle name="c0-_LBO Model_v03 (5) 2" xfId="20149"/>
    <cellStyle name="c0'_LBO Model_v03 (5) 3" xfId="14964"/>
    <cellStyle name="c0-_LBO Model_v03 (5) 3" xfId="14963"/>
    <cellStyle name="c0'_ML LBO Model 5.23.07" xfId="2425"/>
    <cellStyle name="c0-_ML LBO Model 5.23.07" xfId="2426"/>
    <cellStyle name="c0'_ML LBO Model 5.23.07 2" xfId="20150"/>
    <cellStyle name="c0-_ML LBO Model 5.23.07 2" xfId="20151"/>
    <cellStyle name="c0'_ML LBO Model 5.23.07 3" xfId="14960"/>
    <cellStyle name="c0-_ML LBO Model 5.23.07 3" xfId="14958"/>
    <cellStyle name="C00A" xfId="2427"/>
    <cellStyle name="C00A 2" xfId="20152"/>
    <cellStyle name="C00B" xfId="2428"/>
    <cellStyle name="C00B 2" xfId="20153"/>
    <cellStyle name="C00L" xfId="2429"/>
    <cellStyle name="C00L 2" xfId="20154"/>
    <cellStyle name="C01A" xfId="2430"/>
    <cellStyle name="C01A 2" xfId="20155"/>
    <cellStyle name="C01B" xfId="2431"/>
    <cellStyle name="C01B 2" xfId="20156"/>
    <cellStyle name="C01H" xfId="2432"/>
    <cellStyle name="C01H 2" xfId="20157"/>
    <cellStyle name="C01L" xfId="2433"/>
    <cellStyle name="C01L 2" xfId="20158"/>
    <cellStyle name="C02A" xfId="2434"/>
    <cellStyle name="C02A 2" xfId="20159"/>
    <cellStyle name="C02B" xfId="2435"/>
    <cellStyle name="C02B 2" xfId="20160"/>
    <cellStyle name="C02H" xfId="2436"/>
    <cellStyle name="C02H 2" xfId="20161"/>
    <cellStyle name="C02L" xfId="2437"/>
    <cellStyle name="C02L 2" xfId="20162"/>
    <cellStyle name="C03A" xfId="2438"/>
    <cellStyle name="C03A 2" xfId="20163"/>
    <cellStyle name="C03B" xfId="2439"/>
    <cellStyle name="C03B 2" xfId="20164"/>
    <cellStyle name="C03H" xfId="2440"/>
    <cellStyle name="C03H 2" xfId="20165"/>
    <cellStyle name="C03L" xfId="2441"/>
    <cellStyle name="C03L 2" xfId="20166"/>
    <cellStyle name="C04A" xfId="2442"/>
    <cellStyle name="C04A 2" xfId="20167"/>
    <cellStyle name="C04B" xfId="2443"/>
    <cellStyle name="C04B 2" xfId="20168"/>
    <cellStyle name="C04H" xfId="2444"/>
    <cellStyle name="C04H 2" xfId="20169"/>
    <cellStyle name="C04L" xfId="2445"/>
    <cellStyle name="C04L 2" xfId="20170"/>
    <cellStyle name="C05A" xfId="2446"/>
    <cellStyle name="C05A 2" xfId="20171"/>
    <cellStyle name="C05B" xfId="2447"/>
    <cellStyle name="C05B 2" xfId="20172"/>
    <cellStyle name="C05H" xfId="2448"/>
    <cellStyle name="C05H 2" xfId="20173"/>
    <cellStyle name="C05L" xfId="2449"/>
    <cellStyle name="C05L 2" xfId="20174"/>
    <cellStyle name="C06A" xfId="2450"/>
    <cellStyle name="C06A 2" xfId="20175"/>
    <cellStyle name="C06B" xfId="2451"/>
    <cellStyle name="C06B 2" xfId="20176"/>
    <cellStyle name="C06H" xfId="2452"/>
    <cellStyle name="C06H 2" xfId="20177"/>
    <cellStyle name="C06L" xfId="2453"/>
    <cellStyle name="C06L 2" xfId="20178"/>
    <cellStyle name="C07A" xfId="2454"/>
    <cellStyle name="C07A 2" xfId="20179"/>
    <cellStyle name="C07B" xfId="2455"/>
    <cellStyle name="C07B 2" xfId="20180"/>
    <cellStyle name="C07H" xfId="2456"/>
    <cellStyle name="C07H 2" xfId="20181"/>
    <cellStyle name="C07L" xfId="2457"/>
    <cellStyle name="C07L 2" xfId="20182"/>
    <cellStyle name="c09" xfId="2458"/>
    <cellStyle name="c09 2" xfId="20183"/>
    <cellStyle name="c1" xfId="2459"/>
    <cellStyle name="c1 2" xfId="20184"/>
    <cellStyle name="c2" xfId="2460"/>
    <cellStyle name="c2 2" xfId="20185"/>
    <cellStyle name="c22" xfId="2461"/>
    <cellStyle name="c22 2" xfId="20186"/>
    <cellStyle name="c2x" xfId="2462"/>
    <cellStyle name="c2x 2" xfId="20187"/>
    <cellStyle name="c3" xfId="2463"/>
    <cellStyle name="c3 2" xfId="20188"/>
    <cellStyle name="c9" xfId="2464"/>
    <cellStyle name="c9 2" xfId="20189"/>
    <cellStyle name="Calc Currency (0)" xfId="2465"/>
    <cellStyle name="Calc Currency (0) 2" xfId="20190"/>
    <cellStyle name="Calc Currency (2)" xfId="2466"/>
    <cellStyle name="Calc Currency (2) 2" xfId="20191"/>
    <cellStyle name="Calc Percent (0)" xfId="2467"/>
    <cellStyle name="Calc Percent (0) 2" xfId="20192"/>
    <cellStyle name="Calc Percent (1)" xfId="2468"/>
    <cellStyle name="Calc Percent (1) 2" xfId="20193"/>
    <cellStyle name="Calc Percent (2)" xfId="2469"/>
    <cellStyle name="Calc Percent (2) 2" xfId="20194"/>
    <cellStyle name="Calc Units (0)" xfId="2470"/>
    <cellStyle name="Calc Units (0) 2" xfId="20195"/>
    <cellStyle name="Calc Units (1)" xfId="2471"/>
    <cellStyle name="Calc Units (1) 2" xfId="20196"/>
    <cellStyle name="Calc Units (2)" xfId="2472"/>
    <cellStyle name="Calc Units (2) 2" xfId="20197"/>
    <cellStyle name="Calculation" xfId="68" builtinId="22" customBuiltin="1"/>
    <cellStyle name="Calculation 2" xfId="333"/>
    <cellStyle name="Calculation 2 2" xfId="20198"/>
    <cellStyle name="Calculation 3" xfId="334"/>
    <cellStyle name="Calculation 3 2" xfId="20199"/>
    <cellStyle name="Calculation 4" xfId="703"/>
    <cellStyle name="Calculation 4 2" xfId="20200"/>
    <cellStyle name="Case" xfId="2473"/>
    <cellStyle name="Case 2" xfId="20201"/>
    <cellStyle name="cc2" xfId="2474"/>
    <cellStyle name="cc2 2" xfId="20202"/>
    <cellStyle name="CComma" xfId="2475"/>
    <cellStyle name="CComma (0)" xfId="2476"/>
    <cellStyle name="CComma (0) 2" xfId="20204"/>
    <cellStyle name="CComma 2" xfId="20203"/>
    <cellStyle name="CComma 3" xfId="14854"/>
    <cellStyle name="CCurrency (0)" xfId="2477"/>
    <cellStyle name="CCurrency (0) 2" xfId="20205"/>
    <cellStyle name="center" xfId="2478"/>
    <cellStyle name="center 2" xfId="20206"/>
    <cellStyle name="Center Across" xfId="2479"/>
    <cellStyle name="Center Across 2" xfId="20207"/>
    <cellStyle name="center_ActualBudget - Renaissance" xfId="2480"/>
    <cellStyle name="Centered Heading" xfId="2481"/>
    <cellStyle name="Centered Heading 2" xfId="20208"/>
    <cellStyle name="Cents" xfId="2482"/>
    <cellStyle name="Cents 2" xfId="20209"/>
    <cellStyle name="Change" xfId="2483"/>
    <cellStyle name="Change 2" xfId="20210"/>
    <cellStyle name="Changeable" xfId="2484"/>
    <cellStyle name="Changeable 2" xfId="20211"/>
    <cellStyle name="Chart Fonts" xfId="2485"/>
    <cellStyle name="Chart Fonts 2" xfId="20212"/>
    <cellStyle name="Check Cell" xfId="70" builtinId="23" customBuiltin="1"/>
    <cellStyle name="Check Cell 2" xfId="335"/>
    <cellStyle name="Check Cell 2 2" xfId="20213"/>
    <cellStyle name="Check Cell 3" xfId="336"/>
    <cellStyle name="Check Cell 3 2" xfId="20214"/>
    <cellStyle name="Check Cell 4" xfId="704"/>
    <cellStyle name="Check Cell 4 2" xfId="20215"/>
    <cellStyle name="Classic" xfId="2486"/>
    <cellStyle name="Classic 2" xfId="20216"/>
    <cellStyle name="Clean" xfId="2487"/>
    <cellStyle name="Clean 2" xfId="20217"/>
    <cellStyle name="co" xfId="2488"/>
    <cellStyle name="co 2" xfId="20218"/>
    <cellStyle name="Co. Names" xfId="2489"/>
    <cellStyle name="Co. Names - Bold" xfId="2490"/>
    <cellStyle name="Co. Names - Bold 2" xfId="20220"/>
    <cellStyle name="Co. Names 2" xfId="20219"/>
    <cellStyle name="Co. Names 3" xfId="14819"/>
    <cellStyle name="Co. Names_09-2004 LBO - Amkor Technology (v.99)" xfId="2491"/>
    <cellStyle name="co_LBO Model_v03 (5)" xfId="2492"/>
    <cellStyle name="Code" xfId="2493"/>
    <cellStyle name="Code 2" xfId="20221"/>
    <cellStyle name="Code Section" xfId="2494"/>
    <cellStyle name="Code Section 2" xfId="20222"/>
    <cellStyle name="Code_IPP Comps 12-31-04 Private" xfId="2495"/>
    <cellStyle name="COL HEADINGS" xfId="2496"/>
    <cellStyle name="COL HEADINGS 2" xfId="20223"/>
    <cellStyle name="ColHeading" xfId="2497"/>
    <cellStyle name="ColHeading 2" xfId="20224"/>
    <cellStyle name="colheadleft" xfId="2498"/>
    <cellStyle name="colheadleft 2" xfId="20225"/>
    <cellStyle name="colheadright" xfId="2499"/>
    <cellStyle name="colheadright 2" xfId="20226"/>
    <cellStyle name="ColorHeader" xfId="2500"/>
    <cellStyle name="ColorHeader 2" xfId="20227"/>
    <cellStyle name="Column Heading" xfId="2501"/>
    <cellStyle name="Column Heading 2" xfId="20228"/>
    <cellStyle name="Column Headings" xfId="2502"/>
    <cellStyle name="Column Headings 2" xfId="20229"/>
    <cellStyle name="column1" xfId="2503"/>
    <cellStyle name="column1 2" xfId="2504"/>
    <cellStyle name="column1 2 2" xfId="20231"/>
    <cellStyle name="column1 3" xfId="20230"/>
    <cellStyle name="column1_2010 LS budget Renaissance -1-19-10 r1" xfId="2505"/>
    <cellStyle name="ColumnHeading" xfId="337"/>
    <cellStyle name="ColumnHeading 2" xfId="20232"/>
    <cellStyle name="Com - Zero (0)" xfId="2506"/>
    <cellStyle name="Com - Zero (0) 2" xfId="20233"/>
    <cellStyle name="coma" xfId="2507"/>
    <cellStyle name="coma 2" xfId="20234"/>
    <cellStyle name="coma1" xfId="2508"/>
    <cellStyle name="coma1 2" xfId="20235"/>
    <cellStyle name="comm" xfId="2509"/>
    <cellStyle name="comm 2" xfId="20236"/>
    <cellStyle name="Comma" xfId="1" builtinId="3"/>
    <cellStyle name="Comma  - Style1" xfId="2510"/>
    <cellStyle name="Comma  - Style1 2" xfId="20237"/>
    <cellStyle name="Comma  - Style2" xfId="2511"/>
    <cellStyle name="Comma  - Style2 2" xfId="20238"/>
    <cellStyle name="Comma  - Style3" xfId="2512"/>
    <cellStyle name="Comma  - Style3 2" xfId="20239"/>
    <cellStyle name="Comma  - Style4" xfId="2513"/>
    <cellStyle name="Comma  - Style4 2" xfId="20240"/>
    <cellStyle name="Comma  - Style5" xfId="2514"/>
    <cellStyle name="Comma  - Style5 2" xfId="20241"/>
    <cellStyle name="Comma  - Style6" xfId="2515"/>
    <cellStyle name="Comma  - Style6 2" xfId="20242"/>
    <cellStyle name="Comma  - Style7" xfId="2516"/>
    <cellStyle name="Comma  - Style7 2" xfId="20243"/>
    <cellStyle name="Comma  - Style8" xfId="2517"/>
    <cellStyle name="Comma  - Style8 2" xfId="20244"/>
    <cellStyle name="Comma (1)" xfId="2518"/>
    <cellStyle name="Comma (1) 2" xfId="20245"/>
    <cellStyle name="Comma [0.0]" xfId="2519"/>
    <cellStyle name="Comma [0.0] 2" xfId="20246"/>
    <cellStyle name="Comma [0] - Credits" xfId="2520"/>
    <cellStyle name="Comma [0] - Credits 2" xfId="20247"/>
    <cellStyle name="Comma [0] - Debits" xfId="2521"/>
    <cellStyle name="Comma [0] - Debits 2" xfId="20248"/>
    <cellStyle name="Comma [00]" xfId="2522"/>
    <cellStyle name="Comma [00] 2" xfId="20249"/>
    <cellStyle name="Comma [1]" xfId="2523"/>
    <cellStyle name="Comma [1] 2" xfId="20250"/>
    <cellStyle name="Comma [2]" xfId="2524"/>
    <cellStyle name="Comma [2] 2" xfId="20251"/>
    <cellStyle name="Comma [3]" xfId="2525"/>
    <cellStyle name="Comma [3] 2" xfId="20252"/>
    <cellStyle name="Comma 0" xfId="2526"/>
    <cellStyle name="Comma 0 [0]" xfId="2527"/>
    <cellStyle name="Comma 0 [0] 2" xfId="20254"/>
    <cellStyle name="Comma 0 2" xfId="20253"/>
    <cellStyle name="Comma 0 3" xfId="14751"/>
    <cellStyle name="Comma 0*" xfId="2528"/>
    <cellStyle name="Comma 0* 2" xfId="20255"/>
    <cellStyle name="Comma 0.0" xfId="2529"/>
    <cellStyle name="Comma 0.0 2" xfId="20256"/>
    <cellStyle name="Comma 0.00" xfId="2530"/>
    <cellStyle name="Comma 0.00 2" xfId="20257"/>
    <cellStyle name="Comma 0_1023312_71" xfId="2531"/>
    <cellStyle name="Comma 1" xfId="2532"/>
    <cellStyle name="Comma 1 2" xfId="20258"/>
    <cellStyle name="Comma 1 Btons" xfId="2533"/>
    <cellStyle name="Comma 1 Btons 2" xfId="20259"/>
    <cellStyle name="Comma 1 Tcf" xfId="2534"/>
    <cellStyle name="Comma 1 Tcf 2" xfId="20260"/>
    <cellStyle name="Comma 1_BELW4 new prices" xfId="2535"/>
    <cellStyle name="Comma 10" xfId="338"/>
    <cellStyle name="Comma 10 2" xfId="339"/>
    <cellStyle name="Comma 10 2 2" xfId="340"/>
    <cellStyle name="Comma 10 2 2 2" xfId="20263"/>
    <cellStyle name="Comma 10 2 3" xfId="20262"/>
    <cellStyle name="Comma 10 3" xfId="341"/>
    <cellStyle name="Comma 10 3 2" xfId="20264"/>
    <cellStyle name="Comma 10 4" xfId="20261"/>
    <cellStyle name="Comma 100" xfId="6286"/>
    <cellStyle name="Comma 100 2" xfId="33904"/>
    <cellStyle name="Comma 100 3" xfId="20265"/>
    <cellStyle name="Comma 101" xfId="14017"/>
    <cellStyle name="Comma 101 2" xfId="33828"/>
    <cellStyle name="Comma 101 3" xfId="20266"/>
    <cellStyle name="Comma 102" xfId="6481"/>
    <cellStyle name="Comma 102 2" xfId="33974"/>
    <cellStyle name="Comma 102 3" xfId="20267"/>
    <cellStyle name="Comma 103" xfId="14015"/>
    <cellStyle name="Comma 103 2" xfId="34064"/>
    <cellStyle name="Comma 103 3" xfId="36313"/>
    <cellStyle name="Comma 103 4" xfId="20268"/>
    <cellStyle name="Comma 104" xfId="13990"/>
    <cellStyle name="Comma 104 2" xfId="36307"/>
    <cellStyle name="Comma 104 3" xfId="20269"/>
    <cellStyle name="Comma 105" xfId="20270"/>
    <cellStyle name="Comma 106" xfId="20271"/>
    <cellStyle name="Comma 107" xfId="20272"/>
    <cellStyle name="Comma 108" xfId="20273"/>
    <cellStyle name="Comma 109" xfId="20274"/>
    <cellStyle name="Comma 11" xfId="342"/>
    <cellStyle name="Comma 11 2" xfId="343"/>
    <cellStyle name="Comma 11 2 2" xfId="20276"/>
    <cellStyle name="Comma 11 3" xfId="20275"/>
    <cellStyle name="Comma 110" xfId="34939"/>
    <cellStyle name="Comma 111" xfId="34927"/>
    <cellStyle name="Comma 112" xfId="34576"/>
    <cellStyle name="Comma 113" xfId="34600"/>
    <cellStyle name="Comma 114" xfId="34839"/>
    <cellStyle name="Comma 115" xfId="34759"/>
    <cellStyle name="Comma 116" xfId="34960"/>
    <cellStyle name="Comma 117" xfId="34693"/>
    <cellStyle name="Comma 118" xfId="34716"/>
    <cellStyle name="Comma 119" xfId="35400"/>
    <cellStyle name="Comma 12" xfId="344"/>
    <cellStyle name="Comma 12 2" xfId="345"/>
    <cellStyle name="Comma 12 2 2" xfId="20278"/>
    <cellStyle name="Comma 12 3" xfId="20277"/>
    <cellStyle name="Comma 120" xfId="35784"/>
    <cellStyle name="Comma 121" xfId="35811"/>
    <cellStyle name="Comma 122" xfId="35507"/>
    <cellStyle name="Comma 123" xfId="35905"/>
    <cellStyle name="Comma 124" xfId="35606"/>
    <cellStyle name="Comma 125" xfId="35855"/>
    <cellStyle name="Comma 126" xfId="35523"/>
    <cellStyle name="Comma 127" xfId="36314"/>
    <cellStyle name="Comma 13" xfId="346"/>
    <cellStyle name="Comma 13 2" xfId="2536"/>
    <cellStyle name="Comma 13 2 2" xfId="20280"/>
    <cellStyle name="Comma 13 3" xfId="20279"/>
    <cellStyle name="Comma 14" xfId="347"/>
    <cellStyle name="Comma 14 2" xfId="2538"/>
    <cellStyle name="Comma 14 2 2" xfId="20282"/>
    <cellStyle name="Comma 14 3" xfId="2537"/>
    <cellStyle name="Comma 14 3 2" xfId="20283"/>
    <cellStyle name="Comma 14 4" xfId="20281"/>
    <cellStyle name="Comma 15" xfId="348"/>
    <cellStyle name="Comma 15 2" xfId="2540"/>
    <cellStyle name="Comma 15 2 2" xfId="20285"/>
    <cellStyle name="Comma 15 3" xfId="2539"/>
    <cellStyle name="Comma 15 3 2" xfId="20286"/>
    <cellStyle name="Comma 15 4" xfId="20284"/>
    <cellStyle name="Comma 16" xfId="349"/>
    <cellStyle name="Comma 16 10" xfId="5877"/>
    <cellStyle name="Comma 16 10 2" xfId="9256"/>
    <cellStyle name="Comma 16 10 2 2" xfId="20290"/>
    <cellStyle name="Comma 16 10 2 2 2" xfId="25617"/>
    <cellStyle name="Comma 16 10 2 3" xfId="20289"/>
    <cellStyle name="Comma 16 10 3" xfId="9712"/>
    <cellStyle name="Comma 16 10 3 2" xfId="20291"/>
    <cellStyle name="Comma 16 10 4" xfId="13546"/>
    <cellStyle name="Comma 16 10 4 2" xfId="20293"/>
    <cellStyle name="Comma 16 10 4 2 2" xfId="31995"/>
    <cellStyle name="Comma 16 10 4 3" xfId="20292"/>
    <cellStyle name="Comma 16 10 5" xfId="20294"/>
    <cellStyle name="Comma 16 10 5 2" xfId="15471"/>
    <cellStyle name="Comma 16 10 6" xfId="20288"/>
    <cellStyle name="Comma 16 11" xfId="6078"/>
    <cellStyle name="Comma 16 11 2" xfId="9446"/>
    <cellStyle name="Comma 16 11 2 2" xfId="20297"/>
    <cellStyle name="Comma 16 11 2 2 2" xfId="25879"/>
    <cellStyle name="Comma 16 11 2 3" xfId="20296"/>
    <cellStyle name="Comma 16 11 3" xfId="6906"/>
    <cellStyle name="Comma 16 11 3 2" xfId="20298"/>
    <cellStyle name="Comma 16 11 4" xfId="13733"/>
    <cellStyle name="Comma 16 11 4 2" xfId="20300"/>
    <cellStyle name="Comma 16 11 4 2 2" xfId="32729"/>
    <cellStyle name="Comma 16 11 4 3" xfId="20299"/>
    <cellStyle name="Comma 16 11 5" xfId="20301"/>
    <cellStyle name="Comma 16 11 5 2" xfId="15565"/>
    <cellStyle name="Comma 16 11 6" xfId="20295"/>
    <cellStyle name="Comma 16 12" xfId="4916"/>
    <cellStyle name="Comma 16 12 2" xfId="8318"/>
    <cellStyle name="Comma 16 12 2 2" xfId="20304"/>
    <cellStyle name="Comma 16 12 2 2 2" xfId="24257"/>
    <cellStyle name="Comma 16 12 2 3" xfId="20303"/>
    <cellStyle name="Comma 16 12 3" xfId="6923"/>
    <cellStyle name="Comma 16 12 3 2" xfId="20305"/>
    <cellStyle name="Comma 16 12 4" xfId="12610"/>
    <cellStyle name="Comma 16 12 4 2" xfId="20307"/>
    <cellStyle name="Comma 16 12 4 2 2" xfId="29588"/>
    <cellStyle name="Comma 16 12 4 3" xfId="20306"/>
    <cellStyle name="Comma 16 12 5" xfId="20308"/>
    <cellStyle name="Comma 16 12 5 2" xfId="15050"/>
    <cellStyle name="Comma 16 12 6" xfId="20302"/>
    <cellStyle name="Comma 16 13" xfId="6536"/>
    <cellStyle name="Comma 16 13 2" xfId="20310"/>
    <cellStyle name="Comma 16 13 2 2" xfId="15705"/>
    <cellStyle name="Comma 16 13 3" xfId="20309"/>
    <cellStyle name="Comma 16 14" xfId="6955"/>
    <cellStyle name="Comma 16 14 2" xfId="20311"/>
    <cellStyle name="Comma 16 15" xfId="11048"/>
    <cellStyle name="Comma 16 15 2" xfId="20313"/>
    <cellStyle name="Comma 16 15 2 2" xfId="27341"/>
    <cellStyle name="Comma 16 15 3" xfId="20312"/>
    <cellStyle name="Comma 16 16" xfId="20314"/>
    <cellStyle name="Comma 16 16 2" xfId="14136"/>
    <cellStyle name="Comma 16 17" xfId="20287"/>
    <cellStyle name="Comma 16 2" xfId="740"/>
    <cellStyle name="Comma 16 2 10" xfId="4955"/>
    <cellStyle name="Comma 16 2 10 2" xfId="8357"/>
    <cellStyle name="Comma 16 2 10 2 2" xfId="20318"/>
    <cellStyle name="Comma 16 2 10 2 2 2" xfId="24313"/>
    <cellStyle name="Comma 16 2 10 2 3" xfId="20317"/>
    <cellStyle name="Comma 16 2 10 3" xfId="10010"/>
    <cellStyle name="Comma 16 2 10 3 2" xfId="20319"/>
    <cellStyle name="Comma 16 2 10 4" xfId="12649"/>
    <cellStyle name="Comma 16 2 10 4 2" xfId="20321"/>
    <cellStyle name="Comma 16 2 10 4 2 2" xfId="29645"/>
    <cellStyle name="Comma 16 2 10 4 3" xfId="20320"/>
    <cellStyle name="Comma 16 2 10 5" xfId="20322"/>
    <cellStyle name="Comma 16 2 10 5 2" xfId="15062"/>
    <cellStyle name="Comma 16 2 10 6" xfId="20316"/>
    <cellStyle name="Comma 16 2 11" xfId="6325"/>
    <cellStyle name="Comma 16 2 11 2" xfId="20324"/>
    <cellStyle name="Comma 16 2 11 2 2" xfId="14573"/>
    <cellStyle name="Comma 16 2 11 3" xfId="20323"/>
    <cellStyle name="Comma 16 2 12" xfId="6611"/>
    <cellStyle name="Comma 16 2 12 2" xfId="20326"/>
    <cellStyle name="Comma 16 2 12 2 2" xfId="15784"/>
    <cellStyle name="Comma 16 2 12 3" xfId="20325"/>
    <cellStyle name="Comma 16 2 13" xfId="9753"/>
    <cellStyle name="Comma 16 2 13 2" xfId="20327"/>
    <cellStyle name="Comma 16 2 14" xfId="11111"/>
    <cellStyle name="Comma 16 2 14 2" xfId="20329"/>
    <cellStyle name="Comma 16 2 14 2 2" xfId="27410"/>
    <cellStyle name="Comma 16 2 14 3" xfId="20328"/>
    <cellStyle name="Comma 16 2 15" xfId="20330"/>
    <cellStyle name="Comma 16 2 15 2" xfId="14271"/>
    <cellStyle name="Comma 16 2 16" xfId="20315"/>
    <cellStyle name="Comma 16 2 2" xfId="874"/>
    <cellStyle name="Comma 16 2 2 10" xfId="6723"/>
    <cellStyle name="Comma 16 2 2 10 2" xfId="20333"/>
    <cellStyle name="Comma 16 2 2 10 2 2" xfId="15935"/>
    <cellStyle name="Comma 16 2 2 10 3" xfId="20332"/>
    <cellStyle name="Comma 16 2 2 11" xfId="10009"/>
    <cellStyle name="Comma 16 2 2 11 2" xfId="20334"/>
    <cellStyle name="Comma 16 2 2 12" xfId="11222"/>
    <cellStyle name="Comma 16 2 2 12 2" xfId="20336"/>
    <cellStyle name="Comma 16 2 2 12 2 2" xfId="27562"/>
    <cellStyle name="Comma 16 2 2 12 3" xfId="20335"/>
    <cellStyle name="Comma 16 2 2 13" xfId="20337"/>
    <cellStyle name="Comma 16 2 2 13 2" xfId="14307"/>
    <cellStyle name="Comma 16 2 2 14" xfId="20331"/>
    <cellStyle name="Comma 16 2 2 2" xfId="3750"/>
    <cellStyle name="Comma 16 2 2 2 2" xfId="4128"/>
    <cellStyle name="Comma 16 2 2 2 2 2" xfId="7533"/>
    <cellStyle name="Comma 16 2 2 2 2 2 2" xfId="20341"/>
    <cellStyle name="Comma 16 2 2 2 2 2 2 2" xfId="16808"/>
    <cellStyle name="Comma 16 2 2 2 2 2 3" xfId="20340"/>
    <cellStyle name="Comma 16 2 2 2 2 3" xfId="6998"/>
    <cellStyle name="Comma 16 2 2 2 2 3 2" xfId="20342"/>
    <cellStyle name="Comma 16 2 2 2 2 4" xfId="11825"/>
    <cellStyle name="Comma 16 2 2 2 2 4 2" xfId="20344"/>
    <cellStyle name="Comma 16 2 2 2 2 4 2 2" xfId="28410"/>
    <cellStyle name="Comma 16 2 2 2 2 4 3" xfId="20343"/>
    <cellStyle name="Comma 16 2 2 2 2 5" xfId="20345"/>
    <cellStyle name="Comma 16 2 2 2 2 5 2" xfId="14728"/>
    <cellStyle name="Comma 16 2 2 2 2 6" xfId="20339"/>
    <cellStyle name="Comma 16 2 2 2 3" xfId="4691"/>
    <cellStyle name="Comma 16 2 2 2 3 2" xfId="8094"/>
    <cellStyle name="Comma 16 2 2 2 3 2 2" xfId="20348"/>
    <cellStyle name="Comma 16 2 2 2 3 2 2 2" xfId="23950"/>
    <cellStyle name="Comma 16 2 2 2 3 2 3" xfId="20347"/>
    <cellStyle name="Comma 16 2 2 2 3 3" xfId="6901"/>
    <cellStyle name="Comma 16 2 2 2 3 3 2" xfId="20349"/>
    <cellStyle name="Comma 16 2 2 2 3 4" xfId="12386"/>
    <cellStyle name="Comma 16 2 2 2 3 4 2" xfId="20351"/>
    <cellStyle name="Comma 16 2 2 2 3 4 2 2" xfId="29281"/>
    <cellStyle name="Comma 16 2 2 2 3 4 3" xfId="20350"/>
    <cellStyle name="Comma 16 2 2 2 3 5" xfId="20352"/>
    <cellStyle name="Comma 16 2 2 2 3 5 2" xfId="14934"/>
    <cellStyle name="Comma 16 2 2 2 3 6" xfId="20346"/>
    <cellStyle name="Comma 16 2 2 2 4" xfId="5253"/>
    <cellStyle name="Comma 16 2 2 2 4 2" xfId="8655"/>
    <cellStyle name="Comma 16 2 2 2 4 2 2" xfId="20355"/>
    <cellStyle name="Comma 16 2 2 2 4 2 2 2" xfId="24731"/>
    <cellStyle name="Comma 16 2 2 2 4 2 3" xfId="20354"/>
    <cellStyle name="Comma 16 2 2 2 4 3" xfId="9750"/>
    <cellStyle name="Comma 16 2 2 2 4 3 2" xfId="20356"/>
    <cellStyle name="Comma 16 2 2 2 4 4" xfId="12947"/>
    <cellStyle name="Comma 16 2 2 2 4 4 2" xfId="20358"/>
    <cellStyle name="Comma 16 2 2 2 4 4 2 2" xfId="30097"/>
    <cellStyle name="Comma 16 2 2 2 4 4 3" xfId="20357"/>
    <cellStyle name="Comma 16 2 2 2 4 5" xfId="20359"/>
    <cellStyle name="Comma 16 2 2 2 4 5 2" xfId="15181"/>
    <cellStyle name="Comma 16 2 2 2 4 6" xfId="20353"/>
    <cellStyle name="Comma 16 2 2 2 5" xfId="7159"/>
    <cellStyle name="Comma 16 2 2 2 5 2" xfId="20361"/>
    <cellStyle name="Comma 16 2 2 2 5 2 2" xfId="16281"/>
    <cellStyle name="Comma 16 2 2 2 5 3" xfId="20360"/>
    <cellStyle name="Comma 16 2 2 2 6" xfId="6976"/>
    <cellStyle name="Comma 16 2 2 2 6 2" xfId="20362"/>
    <cellStyle name="Comma 16 2 2 2 7" xfId="11451"/>
    <cellStyle name="Comma 16 2 2 2 7 2" xfId="20364"/>
    <cellStyle name="Comma 16 2 2 2 7 2 2" xfId="27857"/>
    <cellStyle name="Comma 16 2 2 2 7 3" xfId="20363"/>
    <cellStyle name="Comma 16 2 2 2 8" xfId="20365"/>
    <cellStyle name="Comma 16 2 2 2 8 2" xfId="14651"/>
    <cellStyle name="Comma 16 2 2 2 9" xfId="20338"/>
    <cellStyle name="Comma 16 2 2 3" xfId="4317"/>
    <cellStyle name="Comma 16 2 2 3 2" xfId="4878"/>
    <cellStyle name="Comma 16 2 2 3 2 2" xfId="8281"/>
    <cellStyle name="Comma 16 2 2 3 2 2 2" xfId="20369"/>
    <cellStyle name="Comma 16 2 2 3 2 2 2 2" xfId="24208"/>
    <cellStyle name="Comma 16 2 2 3 2 2 3" xfId="20368"/>
    <cellStyle name="Comma 16 2 2 3 2 3" xfId="9719"/>
    <cellStyle name="Comma 16 2 2 3 2 3 2" xfId="20370"/>
    <cellStyle name="Comma 16 2 2 3 2 4" xfId="12573"/>
    <cellStyle name="Comma 16 2 2 3 2 4 2" xfId="20372"/>
    <cellStyle name="Comma 16 2 2 3 2 4 2 2" xfId="29539"/>
    <cellStyle name="Comma 16 2 2 3 2 4 3" xfId="20371"/>
    <cellStyle name="Comma 16 2 2 3 2 5" xfId="20373"/>
    <cellStyle name="Comma 16 2 2 3 2 5 2" xfId="15025"/>
    <cellStyle name="Comma 16 2 2 3 2 6" xfId="20367"/>
    <cellStyle name="Comma 16 2 2 3 3" xfId="5440"/>
    <cellStyle name="Comma 16 2 2 3 3 2" xfId="8842"/>
    <cellStyle name="Comma 16 2 2 3 3 2 2" xfId="20376"/>
    <cellStyle name="Comma 16 2 2 3 3 2 2 2" xfId="25045"/>
    <cellStyle name="Comma 16 2 2 3 3 2 3" xfId="20375"/>
    <cellStyle name="Comma 16 2 2 3 3 3" xfId="9720"/>
    <cellStyle name="Comma 16 2 2 3 3 3 2" xfId="20377"/>
    <cellStyle name="Comma 16 2 2 3 3 4" xfId="13134"/>
    <cellStyle name="Comma 16 2 2 3 3 4 2" xfId="20379"/>
    <cellStyle name="Comma 16 2 2 3 3 4 2 2" xfId="30820"/>
    <cellStyle name="Comma 16 2 2 3 3 4 3" xfId="20378"/>
    <cellStyle name="Comma 16 2 2 3 3 5" xfId="20380"/>
    <cellStyle name="Comma 16 2 2 3 3 5 2" xfId="15264"/>
    <cellStyle name="Comma 16 2 2 3 3 6" xfId="20374"/>
    <cellStyle name="Comma 16 2 2 3 4" xfId="7720"/>
    <cellStyle name="Comma 16 2 2 3 4 2" xfId="20382"/>
    <cellStyle name="Comma 16 2 2 3 4 2 2" xfId="23391"/>
    <cellStyle name="Comma 16 2 2 3 4 3" xfId="20381"/>
    <cellStyle name="Comma 16 2 2 3 5" xfId="9826"/>
    <cellStyle name="Comma 16 2 2 3 5 2" xfId="20383"/>
    <cellStyle name="Comma 16 2 2 3 6" xfId="12012"/>
    <cellStyle name="Comma 16 2 2 3 6 2" xfId="20385"/>
    <cellStyle name="Comma 16 2 2 3 6 2 2" xfId="28760"/>
    <cellStyle name="Comma 16 2 2 3 6 3" xfId="20384"/>
    <cellStyle name="Comma 16 2 2 3 7" xfId="20386"/>
    <cellStyle name="Comma 16 2 2 3 7 2" xfId="14779"/>
    <cellStyle name="Comma 16 2 2 3 8" xfId="20366"/>
    <cellStyle name="Comma 16 2 2 4" xfId="3941"/>
    <cellStyle name="Comma 16 2 2 4 2" xfId="5639"/>
    <cellStyle name="Comma 16 2 2 4 2 2" xfId="9029"/>
    <cellStyle name="Comma 16 2 2 4 2 2 2" xfId="20390"/>
    <cellStyle name="Comma 16 2 2 4 2 2 2 2" xfId="25309"/>
    <cellStyle name="Comma 16 2 2 4 2 2 3" xfId="20389"/>
    <cellStyle name="Comma 16 2 2 4 2 3" xfId="9645"/>
    <cellStyle name="Comma 16 2 2 4 2 3 2" xfId="20391"/>
    <cellStyle name="Comma 16 2 2 4 2 4" xfId="13322"/>
    <cellStyle name="Comma 16 2 2 4 2 4 2" xfId="20393"/>
    <cellStyle name="Comma 16 2 2 4 2 4 2 2" xfId="31179"/>
    <cellStyle name="Comma 16 2 2 4 2 4 3" xfId="20392"/>
    <cellStyle name="Comma 16 2 2 4 2 5" xfId="20394"/>
    <cellStyle name="Comma 16 2 2 4 2 5 2" xfId="15353"/>
    <cellStyle name="Comma 16 2 2 4 2 6" xfId="20388"/>
    <cellStyle name="Comma 16 2 2 4 3" xfId="7346"/>
    <cellStyle name="Comma 16 2 2 4 3 2" xfId="20396"/>
    <cellStyle name="Comma 16 2 2 4 3 2 2" xfId="16543"/>
    <cellStyle name="Comma 16 2 2 4 3 3" xfId="20395"/>
    <cellStyle name="Comma 16 2 2 4 4" xfId="9715"/>
    <cellStyle name="Comma 16 2 2 4 4 2" xfId="20397"/>
    <cellStyle name="Comma 16 2 2 4 5" xfId="11638"/>
    <cellStyle name="Comma 16 2 2 4 5 2" xfId="20399"/>
    <cellStyle name="Comma 16 2 2 4 5 2 2" xfId="28116"/>
    <cellStyle name="Comma 16 2 2 4 5 3" xfId="20398"/>
    <cellStyle name="Comma 16 2 2 4 6" xfId="20400"/>
    <cellStyle name="Comma 16 2 2 4 6 2" xfId="14690"/>
    <cellStyle name="Comma 16 2 2 4 7" xfId="20387"/>
    <cellStyle name="Comma 16 2 2 5" xfId="4504"/>
    <cellStyle name="Comma 16 2 2 5 2" xfId="5839"/>
    <cellStyle name="Comma 16 2 2 5 2 2" xfId="9219"/>
    <cellStyle name="Comma 16 2 2 5 2 2 2" xfId="20404"/>
    <cellStyle name="Comma 16 2 2 5 2 2 2 2" xfId="25570"/>
    <cellStyle name="Comma 16 2 2 5 2 2 3" xfId="20403"/>
    <cellStyle name="Comma 16 2 2 5 2 3" xfId="6859"/>
    <cellStyle name="Comma 16 2 2 5 2 3 2" xfId="20405"/>
    <cellStyle name="Comma 16 2 2 5 2 4" xfId="13509"/>
    <cellStyle name="Comma 16 2 2 5 2 4 2" xfId="20407"/>
    <cellStyle name="Comma 16 2 2 5 2 4 2 2" xfId="31853"/>
    <cellStyle name="Comma 16 2 2 5 2 4 3" xfId="20406"/>
    <cellStyle name="Comma 16 2 2 5 2 5" xfId="20408"/>
    <cellStyle name="Comma 16 2 2 5 2 5 2" xfId="15447"/>
    <cellStyle name="Comma 16 2 2 5 2 6" xfId="20402"/>
    <cellStyle name="Comma 16 2 2 5 3" xfId="7907"/>
    <cellStyle name="Comma 16 2 2 5 3 2" xfId="20410"/>
    <cellStyle name="Comma 16 2 2 5 3 2 2" xfId="23583"/>
    <cellStyle name="Comma 16 2 2 5 3 3" xfId="20409"/>
    <cellStyle name="Comma 16 2 2 5 4" xfId="9858"/>
    <cellStyle name="Comma 16 2 2 5 4 2" xfId="20411"/>
    <cellStyle name="Comma 16 2 2 5 5" xfId="12199"/>
    <cellStyle name="Comma 16 2 2 5 5 2" xfId="20413"/>
    <cellStyle name="Comma 16 2 2 5 5 2 2" xfId="29020"/>
    <cellStyle name="Comma 16 2 2 5 5 3" xfId="20412"/>
    <cellStyle name="Comma 16 2 2 5 6" xfId="20414"/>
    <cellStyle name="Comma 16 2 2 5 6 2" xfId="14859"/>
    <cellStyle name="Comma 16 2 2 5 7" xfId="20401"/>
    <cellStyle name="Comma 16 2 2 6" xfId="6036"/>
    <cellStyle name="Comma 16 2 2 6 2" xfId="9408"/>
    <cellStyle name="Comma 16 2 2 6 2 2" xfId="20417"/>
    <cellStyle name="Comma 16 2 2 6 2 2 2" xfId="25832"/>
    <cellStyle name="Comma 16 2 2 6 2 3" xfId="20416"/>
    <cellStyle name="Comma 16 2 2 6 3" xfId="9921"/>
    <cellStyle name="Comma 16 2 2 6 3 2" xfId="20418"/>
    <cellStyle name="Comma 16 2 2 6 4" xfId="13696"/>
    <cellStyle name="Comma 16 2 2 6 4 2" xfId="20420"/>
    <cellStyle name="Comma 16 2 2 6 4 2 2" xfId="32590"/>
    <cellStyle name="Comma 16 2 2 6 4 3" xfId="20419"/>
    <cellStyle name="Comma 16 2 2 6 5" xfId="20421"/>
    <cellStyle name="Comma 16 2 2 6 5 2" xfId="15535"/>
    <cellStyle name="Comma 16 2 2 6 6" xfId="20415"/>
    <cellStyle name="Comma 16 2 2 7" xfId="6234"/>
    <cellStyle name="Comma 16 2 2 7 2" xfId="9596"/>
    <cellStyle name="Comma 16 2 2 7 2 2" xfId="20424"/>
    <cellStyle name="Comma 16 2 2 7 2 2 2" xfId="26092"/>
    <cellStyle name="Comma 16 2 2 7 2 3" xfId="20423"/>
    <cellStyle name="Comma 16 2 2 7 3" xfId="9779"/>
    <cellStyle name="Comma 16 2 2 7 3 2" xfId="20425"/>
    <cellStyle name="Comma 16 2 2 7 4" xfId="13884"/>
    <cellStyle name="Comma 16 2 2 7 4 2" xfId="20427"/>
    <cellStyle name="Comma 16 2 2 7 4 2 2" xfId="33230"/>
    <cellStyle name="Comma 16 2 2 7 4 3" xfId="20426"/>
    <cellStyle name="Comma 16 2 2 7 5" xfId="20428"/>
    <cellStyle name="Comma 16 2 2 7 5 2" xfId="15625"/>
    <cellStyle name="Comma 16 2 2 7 6" xfId="20422"/>
    <cellStyle name="Comma 16 2 2 8" xfId="5066"/>
    <cellStyle name="Comma 16 2 2 8 2" xfId="8468"/>
    <cellStyle name="Comma 16 2 2 8 2 2" xfId="20431"/>
    <cellStyle name="Comma 16 2 2 8 2 2 2" xfId="24471"/>
    <cellStyle name="Comma 16 2 2 8 2 3" xfId="20430"/>
    <cellStyle name="Comma 16 2 2 8 3" xfId="9815"/>
    <cellStyle name="Comma 16 2 2 8 3 2" xfId="20432"/>
    <cellStyle name="Comma 16 2 2 8 4" xfId="12760"/>
    <cellStyle name="Comma 16 2 2 8 4 2" xfId="20434"/>
    <cellStyle name="Comma 16 2 2 8 4 2 2" xfId="29800"/>
    <cellStyle name="Comma 16 2 2 8 4 3" xfId="20433"/>
    <cellStyle name="Comma 16 2 2 8 5" xfId="20435"/>
    <cellStyle name="Comma 16 2 2 8 5 2" xfId="15104"/>
    <cellStyle name="Comma 16 2 2 8 6" xfId="20429"/>
    <cellStyle name="Comma 16 2 2 9" xfId="6436"/>
    <cellStyle name="Comma 16 2 2 9 2" xfId="20437"/>
    <cellStyle name="Comma 16 2 2 9 2 2" xfId="14616"/>
    <cellStyle name="Comma 16 2 2 9 3" xfId="20436"/>
    <cellStyle name="Comma 16 2 3" xfId="2542"/>
    <cellStyle name="Comma 16 2 3 2" xfId="20438"/>
    <cellStyle name="Comma 16 2 4" xfId="3638"/>
    <cellStyle name="Comma 16 2 4 2" xfId="4017"/>
    <cellStyle name="Comma 16 2 4 2 2" xfId="7422"/>
    <cellStyle name="Comma 16 2 4 2 2 2" xfId="20442"/>
    <cellStyle name="Comma 16 2 4 2 2 2 2" xfId="16650"/>
    <cellStyle name="Comma 16 2 4 2 2 3" xfId="20441"/>
    <cellStyle name="Comma 16 2 4 2 3" xfId="6849"/>
    <cellStyle name="Comma 16 2 4 2 3 2" xfId="20443"/>
    <cellStyle name="Comma 16 2 4 2 4" xfId="11714"/>
    <cellStyle name="Comma 16 2 4 2 4 2" xfId="20445"/>
    <cellStyle name="Comma 16 2 4 2 4 2 2" xfId="28223"/>
    <cellStyle name="Comma 16 2 4 2 4 3" xfId="20444"/>
    <cellStyle name="Comma 16 2 4 2 5" xfId="20446"/>
    <cellStyle name="Comma 16 2 4 2 5 2" xfId="14707"/>
    <cellStyle name="Comma 16 2 4 2 6" xfId="20440"/>
    <cellStyle name="Comma 16 2 4 3" xfId="4580"/>
    <cellStyle name="Comma 16 2 4 3 2" xfId="7983"/>
    <cellStyle name="Comma 16 2 4 3 2 2" xfId="20449"/>
    <cellStyle name="Comma 16 2 4 3 2 2 2" xfId="23721"/>
    <cellStyle name="Comma 16 2 4 3 2 3" xfId="20448"/>
    <cellStyle name="Comma 16 2 4 3 3" xfId="9808"/>
    <cellStyle name="Comma 16 2 4 3 3 2" xfId="20450"/>
    <cellStyle name="Comma 16 2 4 3 4" xfId="12275"/>
    <cellStyle name="Comma 16 2 4 3 4 2" xfId="20452"/>
    <cellStyle name="Comma 16 2 4 3 4 2 2" xfId="29126"/>
    <cellStyle name="Comma 16 2 4 3 4 3" xfId="20451"/>
    <cellStyle name="Comma 16 2 4 3 5" xfId="20453"/>
    <cellStyle name="Comma 16 2 4 3 5 2" xfId="14892"/>
    <cellStyle name="Comma 16 2 4 3 6" xfId="20447"/>
    <cellStyle name="Comma 16 2 4 4" xfId="5142"/>
    <cellStyle name="Comma 16 2 4 4 2" xfId="8544"/>
    <cellStyle name="Comma 16 2 4 4 2 2" xfId="20456"/>
    <cellStyle name="Comma 16 2 4 4 2 2 2" xfId="24578"/>
    <cellStyle name="Comma 16 2 4 4 2 3" xfId="20455"/>
    <cellStyle name="Comma 16 2 4 4 3" xfId="9834"/>
    <cellStyle name="Comma 16 2 4 4 3 2" xfId="20457"/>
    <cellStyle name="Comma 16 2 4 4 4" xfId="12836"/>
    <cellStyle name="Comma 16 2 4 4 4 2" xfId="20459"/>
    <cellStyle name="Comma 16 2 4 4 4 2 2" xfId="29905"/>
    <cellStyle name="Comma 16 2 4 4 4 3" xfId="20458"/>
    <cellStyle name="Comma 16 2 4 4 5" xfId="20460"/>
    <cellStyle name="Comma 16 2 4 4 5 2" xfId="15140"/>
    <cellStyle name="Comma 16 2 4 4 6" xfId="20454"/>
    <cellStyle name="Comma 16 2 4 5" xfId="7047"/>
    <cellStyle name="Comma 16 2 4 5 2" xfId="20462"/>
    <cellStyle name="Comma 16 2 4 5 2 2" xfId="16128"/>
    <cellStyle name="Comma 16 2 4 5 3" xfId="20461"/>
    <cellStyle name="Comma 16 2 4 6" xfId="9670"/>
    <cellStyle name="Comma 16 2 4 6 2" xfId="20463"/>
    <cellStyle name="Comma 16 2 4 7" xfId="11340"/>
    <cellStyle name="Comma 16 2 4 7 2" xfId="20465"/>
    <cellStyle name="Comma 16 2 4 7 2 2" xfId="27705"/>
    <cellStyle name="Comma 16 2 4 7 3" xfId="20464"/>
    <cellStyle name="Comma 16 2 4 8" xfId="20466"/>
    <cellStyle name="Comma 16 2 4 8 2" xfId="14630"/>
    <cellStyle name="Comma 16 2 4 9" xfId="20439"/>
    <cellStyle name="Comma 16 2 5" xfId="4206"/>
    <cellStyle name="Comma 16 2 5 2" xfId="4767"/>
    <cellStyle name="Comma 16 2 5 2 2" xfId="8170"/>
    <cellStyle name="Comma 16 2 5 2 2 2" xfId="20470"/>
    <cellStyle name="Comma 16 2 5 2 2 2 2" xfId="24053"/>
    <cellStyle name="Comma 16 2 5 2 2 3" xfId="20469"/>
    <cellStyle name="Comma 16 2 5 2 3" xfId="9764"/>
    <cellStyle name="Comma 16 2 5 2 3 2" xfId="20471"/>
    <cellStyle name="Comma 16 2 5 2 4" xfId="12462"/>
    <cellStyle name="Comma 16 2 5 2 4 2" xfId="20473"/>
    <cellStyle name="Comma 16 2 5 2 4 2 2" xfId="29387"/>
    <cellStyle name="Comma 16 2 5 2 4 3" xfId="20472"/>
    <cellStyle name="Comma 16 2 5 2 5" xfId="20474"/>
    <cellStyle name="Comma 16 2 5 2 5 2" xfId="14983"/>
    <cellStyle name="Comma 16 2 5 2 6" xfId="20468"/>
    <cellStyle name="Comma 16 2 5 3" xfId="5329"/>
    <cellStyle name="Comma 16 2 5 3 2" xfId="8731"/>
    <cellStyle name="Comma 16 2 5 3 2 2" xfId="20477"/>
    <cellStyle name="Comma 16 2 5 3 2 2 2" xfId="24838"/>
    <cellStyle name="Comma 16 2 5 3 2 3" xfId="20476"/>
    <cellStyle name="Comma 16 2 5 3 3" xfId="9882"/>
    <cellStyle name="Comma 16 2 5 3 3 2" xfId="20478"/>
    <cellStyle name="Comma 16 2 5 3 4" xfId="13023"/>
    <cellStyle name="Comma 16 2 5 3 4 2" xfId="20480"/>
    <cellStyle name="Comma 16 2 5 3 4 2 2" xfId="30397"/>
    <cellStyle name="Comma 16 2 5 3 4 3" xfId="20479"/>
    <cellStyle name="Comma 16 2 5 3 5" xfId="20481"/>
    <cellStyle name="Comma 16 2 5 3 5 2" xfId="15219"/>
    <cellStyle name="Comma 16 2 5 3 6" xfId="20475"/>
    <cellStyle name="Comma 16 2 5 4" xfId="7609"/>
    <cellStyle name="Comma 16 2 5 4 2" xfId="20483"/>
    <cellStyle name="Comma 16 2 5 4 2 2" xfId="23287"/>
    <cellStyle name="Comma 16 2 5 4 3" xfId="20482"/>
    <cellStyle name="Comma 16 2 5 5" xfId="9761"/>
    <cellStyle name="Comma 16 2 5 5 2" xfId="20484"/>
    <cellStyle name="Comma 16 2 5 6" xfId="11901"/>
    <cellStyle name="Comma 16 2 5 6 2" xfId="20486"/>
    <cellStyle name="Comma 16 2 5 6 2 2" xfId="28597"/>
    <cellStyle name="Comma 16 2 5 6 3" xfId="20485"/>
    <cellStyle name="Comma 16 2 5 7" xfId="20487"/>
    <cellStyle name="Comma 16 2 5 7 2" xfId="14746"/>
    <cellStyle name="Comma 16 2 5 8" xfId="20467"/>
    <cellStyle name="Comma 16 2 6" xfId="3830"/>
    <cellStyle name="Comma 16 2 6 2" xfId="5526"/>
    <cellStyle name="Comma 16 2 6 2 2" xfId="8918"/>
    <cellStyle name="Comma 16 2 6 2 2 2" xfId="20491"/>
    <cellStyle name="Comma 16 2 6 2 2 2 2" xfId="25155"/>
    <cellStyle name="Comma 16 2 6 2 2 3" xfId="20490"/>
    <cellStyle name="Comma 16 2 6 2 3" xfId="9698"/>
    <cellStyle name="Comma 16 2 6 2 3 2" xfId="20492"/>
    <cellStyle name="Comma 16 2 6 2 4" xfId="13211"/>
    <cellStyle name="Comma 16 2 6 2 4 2" xfId="20494"/>
    <cellStyle name="Comma 16 2 6 2 4 2 2" xfId="30969"/>
    <cellStyle name="Comma 16 2 6 2 4 3" xfId="20493"/>
    <cellStyle name="Comma 16 2 6 2 5" xfId="20495"/>
    <cellStyle name="Comma 16 2 6 2 5 2" xfId="15309"/>
    <cellStyle name="Comma 16 2 6 2 6" xfId="20489"/>
    <cellStyle name="Comma 16 2 6 3" xfId="7235"/>
    <cellStyle name="Comma 16 2 6 3 2" xfId="20497"/>
    <cellStyle name="Comma 16 2 6 3 2 2" xfId="16390"/>
    <cellStyle name="Comma 16 2 6 3 3" xfId="20496"/>
    <cellStyle name="Comma 16 2 6 4" xfId="6821"/>
    <cellStyle name="Comma 16 2 6 4 2" xfId="20498"/>
    <cellStyle name="Comma 16 2 6 5" xfId="11527"/>
    <cellStyle name="Comma 16 2 6 5 2" xfId="20500"/>
    <cellStyle name="Comma 16 2 6 5 2 2" xfId="27962"/>
    <cellStyle name="Comma 16 2 6 5 3" xfId="20499"/>
    <cellStyle name="Comma 16 2 6 6" xfId="20501"/>
    <cellStyle name="Comma 16 2 6 6 2" xfId="14669"/>
    <cellStyle name="Comma 16 2 6 7" xfId="20488"/>
    <cellStyle name="Comma 16 2 7" xfId="4393"/>
    <cellStyle name="Comma 16 2 7 2" xfId="5728"/>
    <cellStyle name="Comma 16 2 7 2 2" xfId="9108"/>
    <cellStyle name="Comma 16 2 7 2 2 2" xfId="20505"/>
    <cellStyle name="Comma 16 2 7 2 2 2 2" xfId="25416"/>
    <cellStyle name="Comma 16 2 7 2 2 3" xfId="20504"/>
    <cellStyle name="Comma 16 2 7 2 3" xfId="9989"/>
    <cellStyle name="Comma 16 2 7 2 3 2" xfId="20506"/>
    <cellStyle name="Comma 16 2 7 2 4" xfId="13398"/>
    <cellStyle name="Comma 16 2 7 2 4 2" xfId="20508"/>
    <cellStyle name="Comma 16 2 7 2 4 2 2" xfId="31417"/>
    <cellStyle name="Comma 16 2 7 2 4 3" xfId="20507"/>
    <cellStyle name="Comma 16 2 7 2 5" xfId="20509"/>
    <cellStyle name="Comma 16 2 7 2 5 2" xfId="15405"/>
    <cellStyle name="Comma 16 2 7 2 6" xfId="20503"/>
    <cellStyle name="Comma 16 2 7 3" xfId="7796"/>
    <cellStyle name="Comma 16 2 7 3 2" xfId="20511"/>
    <cellStyle name="Comma 16 2 7 3 2 2" xfId="23479"/>
    <cellStyle name="Comma 16 2 7 3 3" xfId="20510"/>
    <cellStyle name="Comma 16 2 7 4" xfId="9960"/>
    <cellStyle name="Comma 16 2 7 4 2" xfId="20512"/>
    <cellStyle name="Comma 16 2 7 5" xfId="12088"/>
    <cellStyle name="Comma 16 2 7 5 2" xfId="20514"/>
    <cellStyle name="Comma 16 2 7 5 2 2" xfId="28866"/>
    <cellStyle name="Comma 16 2 7 5 3" xfId="20513"/>
    <cellStyle name="Comma 16 2 7 6" xfId="20515"/>
    <cellStyle name="Comma 16 2 7 6 2" xfId="14812"/>
    <cellStyle name="Comma 16 2 7 7" xfId="20502"/>
    <cellStyle name="Comma 16 2 8" xfId="5923"/>
    <cellStyle name="Comma 16 2 8 2" xfId="9296"/>
    <cellStyle name="Comma 16 2 8 2 2" xfId="20518"/>
    <cellStyle name="Comma 16 2 8 2 2 2" xfId="25677"/>
    <cellStyle name="Comma 16 2 8 2 3" xfId="20517"/>
    <cellStyle name="Comma 16 2 8 3" xfId="9911"/>
    <cellStyle name="Comma 16 2 8 3 2" xfId="20519"/>
    <cellStyle name="Comma 16 2 8 4" xfId="13585"/>
    <cellStyle name="Comma 16 2 8 4 2" xfId="20521"/>
    <cellStyle name="Comma 16 2 8 4 2 2" xfId="32155"/>
    <cellStyle name="Comma 16 2 8 4 3" xfId="20520"/>
    <cellStyle name="Comma 16 2 8 5" xfId="20522"/>
    <cellStyle name="Comma 16 2 8 5 2" xfId="15493"/>
    <cellStyle name="Comma 16 2 8 6" xfId="20516"/>
    <cellStyle name="Comma 16 2 9" xfId="6121"/>
    <cellStyle name="Comma 16 2 9 2" xfId="9485"/>
    <cellStyle name="Comma 16 2 9 2 2" xfId="20525"/>
    <cellStyle name="Comma 16 2 9 2 2 2" xfId="25937"/>
    <cellStyle name="Comma 16 2 9 2 3" xfId="20524"/>
    <cellStyle name="Comma 16 2 9 3" xfId="9671"/>
    <cellStyle name="Comma 16 2 9 3 2" xfId="20526"/>
    <cellStyle name="Comma 16 2 9 4" xfId="13773"/>
    <cellStyle name="Comma 16 2 9 4 2" xfId="20528"/>
    <cellStyle name="Comma 16 2 9 4 2 2" xfId="32890"/>
    <cellStyle name="Comma 16 2 9 4 3" xfId="20527"/>
    <cellStyle name="Comma 16 2 9 5" xfId="20529"/>
    <cellStyle name="Comma 16 2 9 5 2" xfId="15582"/>
    <cellStyle name="Comma 16 2 9 6" xfId="20523"/>
    <cellStyle name="Comma 16 3" xfId="769"/>
    <cellStyle name="Comma 16 3 10" xfId="6640"/>
    <cellStyle name="Comma 16 3 10 2" xfId="20532"/>
    <cellStyle name="Comma 16 3 10 2 2" xfId="15826"/>
    <cellStyle name="Comma 16 3 10 3" xfId="20531"/>
    <cellStyle name="Comma 16 3 11" xfId="6928"/>
    <cellStyle name="Comma 16 3 11 2" xfId="20533"/>
    <cellStyle name="Comma 16 3 12" xfId="11140"/>
    <cellStyle name="Comma 16 3 12 2" xfId="20535"/>
    <cellStyle name="Comma 16 3 12 2 2" xfId="27450"/>
    <cellStyle name="Comma 16 3 12 3" xfId="20534"/>
    <cellStyle name="Comma 16 3 13" xfId="20536"/>
    <cellStyle name="Comma 16 3 13 2" xfId="14277"/>
    <cellStyle name="Comma 16 3 14" xfId="20530"/>
    <cellStyle name="Comma 16 3 2" xfId="3667"/>
    <cellStyle name="Comma 16 3 2 2" xfId="4046"/>
    <cellStyle name="Comma 16 3 2 2 2" xfId="7451"/>
    <cellStyle name="Comma 16 3 2 2 2 2" xfId="20540"/>
    <cellStyle name="Comma 16 3 2 2 2 2 2" xfId="16696"/>
    <cellStyle name="Comma 16 3 2 2 2 3" xfId="20539"/>
    <cellStyle name="Comma 16 3 2 2 3" xfId="9707"/>
    <cellStyle name="Comma 16 3 2 2 3 2" xfId="20541"/>
    <cellStyle name="Comma 16 3 2 2 4" xfId="11743"/>
    <cellStyle name="Comma 16 3 2 2 4 2" xfId="20543"/>
    <cellStyle name="Comma 16 3 2 2 4 2 2" xfId="28267"/>
    <cellStyle name="Comma 16 3 2 2 4 3" xfId="20542"/>
    <cellStyle name="Comma 16 3 2 2 5" xfId="20544"/>
    <cellStyle name="Comma 16 3 2 2 5 2" xfId="14713"/>
    <cellStyle name="Comma 16 3 2 2 6" xfId="20538"/>
    <cellStyle name="Comma 16 3 2 3" xfId="4609"/>
    <cellStyle name="Comma 16 3 2 3 2" xfId="8012"/>
    <cellStyle name="Comma 16 3 2 3 2 2" xfId="20547"/>
    <cellStyle name="Comma 16 3 2 3 2 2 2" xfId="23764"/>
    <cellStyle name="Comma 16 3 2 3 2 3" xfId="20546"/>
    <cellStyle name="Comma 16 3 2 3 3" xfId="6807"/>
    <cellStyle name="Comma 16 3 2 3 3 2" xfId="20548"/>
    <cellStyle name="Comma 16 3 2 3 4" xfId="12304"/>
    <cellStyle name="Comma 16 3 2 3 4 2" xfId="20550"/>
    <cellStyle name="Comma 16 3 2 3 4 2 2" xfId="29168"/>
    <cellStyle name="Comma 16 3 2 3 4 3" xfId="20549"/>
    <cellStyle name="Comma 16 3 2 3 5" xfId="20551"/>
    <cellStyle name="Comma 16 3 2 3 5 2" xfId="14904"/>
    <cellStyle name="Comma 16 3 2 3 6" xfId="20545"/>
    <cellStyle name="Comma 16 3 2 4" xfId="5171"/>
    <cellStyle name="Comma 16 3 2 4 2" xfId="8573"/>
    <cellStyle name="Comma 16 3 2 4 2 2" xfId="20554"/>
    <cellStyle name="Comma 16 3 2 4 2 2 2" xfId="24620"/>
    <cellStyle name="Comma 16 3 2 4 2 3" xfId="20553"/>
    <cellStyle name="Comma 16 3 2 4 3" xfId="6865"/>
    <cellStyle name="Comma 16 3 2 4 3 2" xfId="20555"/>
    <cellStyle name="Comma 16 3 2 4 4" xfId="12865"/>
    <cellStyle name="Comma 16 3 2 4 4 2" xfId="20557"/>
    <cellStyle name="Comma 16 3 2 4 4 2 2" xfId="29949"/>
    <cellStyle name="Comma 16 3 2 4 4 3" xfId="20556"/>
    <cellStyle name="Comma 16 3 2 4 5" xfId="20558"/>
    <cellStyle name="Comma 16 3 2 4 5 2" xfId="15151"/>
    <cellStyle name="Comma 16 3 2 4 6" xfId="20552"/>
    <cellStyle name="Comma 16 3 2 5" xfId="7076"/>
    <cellStyle name="Comma 16 3 2 5 2" xfId="20560"/>
    <cellStyle name="Comma 16 3 2 5 2 2" xfId="16171"/>
    <cellStyle name="Comma 16 3 2 5 3" xfId="20559"/>
    <cellStyle name="Comma 16 3 2 6" xfId="9787"/>
    <cellStyle name="Comma 16 3 2 6 2" xfId="20561"/>
    <cellStyle name="Comma 16 3 2 7" xfId="11369"/>
    <cellStyle name="Comma 16 3 2 7 2" xfId="20563"/>
    <cellStyle name="Comma 16 3 2 7 2 2" xfId="27745"/>
    <cellStyle name="Comma 16 3 2 7 3" xfId="20562"/>
    <cellStyle name="Comma 16 3 2 8" xfId="20564"/>
    <cellStyle name="Comma 16 3 2 8 2" xfId="14636"/>
    <cellStyle name="Comma 16 3 2 9" xfId="20537"/>
    <cellStyle name="Comma 16 3 3" xfId="4235"/>
    <cellStyle name="Comma 16 3 3 2" xfId="4796"/>
    <cellStyle name="Comma 16 3 3 2 2" xfId="8199"/>
    <cellStyle name="Comma 16 3 3 2 2 2" xfId="20568"/>
    <cellStyle name="Comma 16 3 3 2 2 2 2" xfId="24097"/>
    <cellStyle name="Comma 16 3 3 2 2 3" xfId="20567"/>
    <cellStyle name="Comma 16 3 3 2 3" xfId="9914"/>
    <cellStyle name="Comma 16 3 3 2 3 2" xfId="20569"/>
    <cellStyle name="Comma 16 3 3 2 4" xfId="12491"/>
    <cellStyle name="Comma 16 3 3 2 4 2" xfId="20571"/>
    <cellStyle name="Comma 16 3 3 2 4 2 2" xfId="29430"/>
    <cellStyle name="Comma 16 3 3 2 4 3" xfId="20570"/>
    <cellStyle name="Comma 16 3 3 2 5" xfId="20572"/>
    <cellStyle name="Comma 16 3 3 2 5 2" xfId="14995"/>
    <cellStyle name="Comma 16 3 3 2 6" xfId="20566"/>
    <cellStyle name="Comma 16 3 3 3" xfId="5358"/>
    <cellStyle name="Comma 16 3 3 3 2" xfId="8760"/>
    <cellStyle name="Comma 16 3 3 3 2 2" xfId="20575"/>
    <cellStyle name="Comma 16 3 3 3 2 2 2" xfId="24881"/>
    <cellStyle name="Comma 16 3 3 3 2 3" xfId="20574"/>
    <cellStyle name="Comma 16 3 3 3 3" xfId="6964"/>
    <cellStyle name="Comma 16 3 3 3 3 2" xfId="20576"/>
    <cellStyle name="Comma 16 3 3 3 4" xfId="13052"/>
    <cellStyle name="Comma 16 3 3 3 4 2" xfId="20578"/>
    <cellStyle name="Comma 16 3 3 3 4 2 2" xfId="30513"/>
    <cellStyle name="Comma 16 3 3 3 4 3" xfId="20577"/>
    <cellStyle name="Comma 16 3 3 3 5" xfId="20579"/>
    <cellStyle name="Comma 16 3 3 3 5 2" xfId="15233"/>
    <cellStyle name="Comma 16 3 3 3 6" xfId="20573"/>
    <cellStyle name="Comma 16 3 3 4" xfId="7638"/>
    <cellStyle name="Comma 16 3 3 4 2" xfId="20581"/>
    <cellStyle name="Comma 16 3 3 4 2 2" xfId="23318"/>
    <cellStyle name="Comma 16 3 3 4 3" xfId="20580"/>
    <cellStyle name="Comma 16 3 3 5" xfId="6956"/>
    <cellStyle name="Comma 16 3 3 5 2" xfId="20582"/>
    <cellStyle name="Comma 16 3 3 6" xfId="11930"/>
    <cellStyle name="Comma 16 3 3 6 2" xfId="20584"/>
    <cellStyle name="Comma 16 3 3 6 2 2" xfId="28647"/>
    <cellStyle name="Comma 16 3 3 6 3" xfId="20583"/>
    <cellStyle name="Comma 16 3 3 7" xfId="20585"/>
    <cellStyle name="Comma 16 3 3 7 2" xfId="14753"/>
    <cellStyle name="Comma 16 3 3 8" xfId="20565"/>
    <cellStyle name="Comma 16 3 4" xfId="3859"/>
    <cellStyle name="Comma 16 3 4 2" xfId="5555"/>
    <cellStyle name="Comma 16 3 4 2 2" xfId="8947"/>
    <cellStyle name="Comma 16 3 4 2 2 2" xfId="20589"/>
    <cellStyle name="Comma 16 3 4 2 2 2 2" xfId="25198"/>
    <cellStyle name="Comma 16 3 4 2 2 3" xfId="20588"/>
    <cellStyle name="Comma 16 3 4 2 3" xfId="9890"/>
    <cellStyle name="Comma 16 3 4 2 3 2" xfId="20590"/>
    <cellStyle name="Comma 16 3 4 2 4" xfId="13240"/>
    <cellStyle name="Comma 16 3 4 2 4 2" xfId="20592"/>
    <cellStyle name="Comma 16 3 4 2 4 2 2" xfId="31028"/>
    <cellStyle name="Comma 16 3 4 2 4 3" xfId="20591"/>
    <cellStyle name="Comma 16 3 4 2 5" xfId="20593"/>
    <cellStyle name="Comma 16 3 4 2 5 2" xfId="15321"/>
    <cellStyle name="Comma 16 3 4 2 6" xfId="20587"/>
    <cellStyle name="Comma 16 3 4 3" xfId="7264"/>
    <cellStyle name="Comma 16 3 4 3 2" xfId="20595"/>
    <cellStyle name="Comma 16 3 4 3 2 2" xfId="16432"/>
    <cellStyle name="Comma 16 3 4 3 3" xfId="20594"/>
    <cellStyle name="Comma 16 3 4 4" xfId="9636"/>
    <cellStyle name="Comma 16 3 4 4 2" xfId="20596"/>
    <cellStyle name="Comma 16 3 4 5" xfId="11556"/>
    <cellStyle name="Comma 16 3 4 5 2" xfId="20598"/>
    <cellStyle name="Comma 16 3 4 5 2 2" xfId="28003"/>
    <cellStyle name="Comma 16 3 4 5 3" xfId="20597"/>
    <cellStyle name="Comma 16 3 4 6" xfId="20599"/>
    <cellStyle name="Comma 16 3 4 6 2" xfId="14675"/>
    <cellStyle name="Comma 16 3 4 7" xfId="20586"/>
    <cellStyle name="Comma 16 3 5" xfId="4422"/>
    <cellStyle name="Comma 16 3 5 2" xfId="5757"/>
    <cellStyle name="Comma 16 3 5 2 2" xfId="9137"/>
    <cellStyle name="Comma 16 3 5 2 2 2" xfId="20603"/>
    <cellStyle name="Comma 16 3 5 2 2 2 2" xfId="25459"/>
    <cellStyle name="Comma 16 3 5 2 2 3" xfId="20602"/>
    <cellStyle name="Comma 16 3 5 2 3" xfId="9721"/>
    <cellStyle name="Comma 16 3 5 2 3 2" xfId="20604"/>
    <cellStyle name="Comma 16 3 5 2 4" xfId="13427"/>
    <cellStyle name="Comma 16 3 5 2 4 2" xfId="20606"/>
    <cellStyle name="Comma 16 3 5 2 4 2 2" xfId="31529"/>
    <cellStyle name="Comma 16 3 5 2 4 3" xfId="20605"/>
    <cellStyle name="Comma 16 3 5 2 5" xfId="20607"/>
    <cellStyle name="Comma 16 3 5 2 5 2" xfId="15418"/>
    <cellStyle name="Comma 16 3 5 2 6" xfId="20601"/>
    <cellStyle name="Comma 16 3 5 3" xfId="7825"/>
    <cellStyle name="Comma 16 3 5 3 2" xfId="20609"/>
    <cellStyle name="Comma 16 3 5 3 2 2" xfId="23507"/>
    <cellStyle name="Comma 16 3 5 3 3" xfId="20608"/>
    <cellStyle name="Comma 16 3 5 4" xfId="6989"/>
    <cellStyle name="Comma 16 3 5 4 2" xfId="20610"/>
    <cellStyle name="Comma 16 3 5 5" xfId="12117"/>
    <cellStyle name="Comma 16 3 5 5 2" xfId="20612"/>
    <cellStyle name="Comma 16 3 5 5 2 2" xfId="28909"/>
    <cellStyle name="Comma 16 3 5 5 3" xfId="20611"/>
    <cellStyle name="Comma 16 3 5 6" xfId="20613"/>
    <cellStyle name="Comma 16 3 5 6 2" xfId="14825"/>
    <cellStyle name="Comma 16 3 5 7" xfId="20600"/>
    <cellStyle name="Comma 16 3 6" xfId="5952"/>
    <cellStyle name="Comma 16 3 6 2" xfId="9325"/>
    <cellStyle name="Comma 16 3 6 2 2" xfId="20616"/>
    <cellStyle name="Comma 16 3 6 2 2 2" xfId="25719"/>
    <cellStyle name="Comma 16 3 6 2 3" xfId="20615"/>
    <cellStyle name="Comma 16 3 6 3" xfId="9996"/>
    <cellStyle name="Comma 16 3 6 3 2" xfId="20617"/>
    <cellStyle name="Comma 16 3 6 4" xfId="13614"/>
    <cellStyle name="Comma 16 3 6 4 2" xfId="20619"/>
    <cellStyle name="Comma 16 3 6 4 2 2" xfId="32270"/>
    <cellStyle name="Comma 16 3 6 4 3" xfId="20618"/>
    <cellStyle name="Comma 16 3 6 5" xfId="20620"/>
    <cellStyle name="Comma 16 3 6 5 2" xfId="15505"/>
    <cellStyle name="Comma 16 3 6 6" xfId="20614"/>
    <cellStyle name="Comma 16 3 7" xfId="6150"/>
    <cellStyle name="Comma 16 3 7 2" xfId="9514"/>
    <cellStyle name="Comma 16 3 7 2 2" xfId="20623"/>
    <cellStyle name="Comma 16 3 7 2 2 2" xfId="25978"/>
    <cellStyle name="Comma 16 3 7 2 3" xfId="20622"/>
    <cellStyle name="Comma 16 3 7 3" xfId="9874"/>
    <cellStyle name="Comma 16 3 7 3 2" xfId="20624"/>
    <cellStyle name="Comma 16 3 7 4" xfId="13802"/>
    <cellStyle name="Comma 16 3 7 4 2" xfId="20626"/>
    <cellStyle name="Comma 16 3 7 4 2 2" xfId="33008"/>
    <cellStyle name="Comma 16 3 7 4 3" xfId="20625"/>
    <cellStyle name="Comma 16 3 7 5" xfId="20627"/>
    <cellStyle name="Comma 16 3 7 5 2" xfId="15594"/>
    <cellStyle name="Comma 16 3 7 6" xfId="20621"/>
    <cellStyle name="Comma 16 3 8" xfId="4984"/>
    <cellStyle name="Comma 16 3 8 2" xfId="8386"/>
    <cellStyle name="Comma 16 3 8 2 2" xfId="20630"/>
    <cellStyle name="Comma 16 3 8 2 2 2" xfId="24354"/>
    <cellStyle name="Comma 16 3 8 2 3" xfId="20629"/>
    <cellStyle name="Comma 16 3 8 3" xfId="9846"/>
    <cellStyle name="Comma 16 3 8 3 2" xfId="20631"/>
    <cellStyle name="Comma 16 3 8 4" xfId="12678"/>
    <cellStyle name="Comma 16 3 8 4 2" xfId="20633"/>
    <cellStyle name="Comma 16 3 8 4 2 2" xfId="29689"/>
    <cellStyle name="Comma 16 3 8 4 3" xfId="20632"/>
    <cellStyle name="Comma 16 3 8 5" xfId="20634"/>
    <cellStyle name="Comma 16 3 8 5 2" xfId="15074"/>
    <cellStyle name="Comma 16 3 8 6" xfId="20628"/>
    <cellStyle name="Comma 16 3 9" xfId="6354"/>
    <cellStyle name="Comma 16 3 9 2" xfId="20636"/>
    <cellStyle name="Comma 16 3 9 2 2" xfId="14587"/>
    <cellStyle name="Comma 16 3 9 3" xfId="20635"/>
    <cellStyle name="Comma 16 4" xfId="812"/>
    <cellStyle name="Comma 16 4 10" xfId="6683"/>
    <cellStyle name="Comma 16 4 10 2" xfId="20639"/>
    <cellStyle name="Comma 16 4 10 2 2" xfId="15884"/>
    <cellStyle name="Comma 16 4 10 3" xfId="20638"/>
    <cellStyle name="Comma 16 4 11" xfId="6892"/>
    <cellStyle name="Comma 16 4 11 2" xfId="20640"/>
    <cellStyle name="Comma 16 4 12" xfId="11183"/>
    <cellStyle name="Comma 16 4 12 2" xfId="20642"/>
    <cellStyle name="Comma 16 4 12 2 2" xfId="27510"/>
    <cellStyle name="Comma 16 4 12 3" xfId="20641"/>
    <cellStyle name="Comma 16 4 13" xfId="20643"/>
    <cellStyle name="Comma 16 4 13 2" xfId="14286"/>
    <cellStyle name="Comma 16 4 14" xfId="20637"/>
    <cellStyle name="Comma 16 4 2" xfId="3710"/>
    <cellStyle name="Comma 16 4 2 2" xfId="4089"/>
    <cellStyle name="Comma 16 4 2 2 2" xfId="7494"/>
    <cellStyle name="Comma 16 4 2 2 2 2" xfId="20647"/>
    <cellStyle name="Comma 16 4 2 2 2 2 2" xfId="16756"/>
    <cellStyle name="Comma 16 4 2 2 2 3" xfId="20646"/>
    <cellStyle name="Comma 16 4 2 2 3" xfId="9976"/>
    <cellStyle name="Comma 16 4 2 2 3 2" xfId="20648"/>
    <cellStyle name="Comma 16 4 2 2 4" xfId="11786"/>
    <cellStyle name="Comma 16 4 2 2 4 2" xfId="20650"/>
    <cellStyle name="Comma 16 4 2 2 4 2 2" xfId="28331"/>
    <cellStyle name="Comma 16 4 2 2 4 3" xfId="20649"/>
    <cellStyle name="Comma 16 4 2 2 5" xfId="20651"/>
    <cellStyle name="Comma 16 4 2 2 5 2" xfId="14722"/>
    <cellStyle name="Comma 16 4 2 2 6" xfId="20645"/>
    <cellStyle name="Comma 16 4 2 3" xfId="4652"/>
    <cellStyle name="Comma 16 4 2 3 2" xfId="8055"/>
    <cellStyle name="Comma 16 4 2 3 2 2" xfId="20654"/>
    <cellStyle name="Comma 16 4 2 3 2 2 2" xfId="23846"/>
    <cellStyle name="Comma 16 4 2 3 2 3" xfId="20653"/>
    <cellStyle name="Comma 16 4 2 3 3" xfId="6961"/>
    <cellStyle name="Comma 16 4 2 3 3 2" xfId="20655"/>
    <cellStyle name="Comma 16 4 2 3 4" xfId="12347"/>
    <cellStyle name="Comma 16 4 2 3 4 2" xfId="20657"/>
    <cellStyle name="Comma 16 4 2 3 4 2 2" xfId="29228"/>
    <cellStyle name="Comma 16 4 2 3 4 3" xfId="20656"/>
    <cellStyle name="Comma 16 4 2 3 5" xfId="20658"/>
    <cellStyle name="Comma 16 4 2 3 5 2" xfId="14922"/>
    <cellStyle name="Comma 16 4 2 3 6" xfId="20652"/>
    <cellStyle name="Comma 16 4 2 4" xfId="5214"/>
    <cellStyle name="Comma 16 4 2 4 2" xfId="8616"/>
    <cellStyle name="Comma 16 4 2 4 2 2" xfId="20661"/>
    <cellStyle name="Comma 16 4 2 4 2 2 2" xfId="24679"/>
    <cellStyle name="Comma 16 4 2 4 2 3" xfId="20660"/>
    <cellStyle name="Comma 16 4 2 4 3" xfId="6823"/>
    <cellStyle name="Comma 16 4 2 4 3 2" xfId="20662"/>
    <cellStyle name="Comma 16 4 2 4 4" xfId="12908"/>
    <cellStyle name="Comma 16 4 2 4 4 2" xfId="20664"/>
    <cellStyle name="Comma 16 4 2 4 4 2 2" xfId="30020"/>
    <cellStyle name="Comma 16 4 2 4 4 3" xfId="20663"/>
    <cellStyle name="Comma 16 4 2 4 5" xfId="20665"/>
    <cellStyle name="Comma 16 4 2 4 5 2" xfId="15171"/>
    <cellStyle name="Comma 16 4 2 4 6" xfId="20659"/>
    <cellStyle name="Comma 16 4 2 5" xfId="7119"/>
    <cellStyle name="Comma 16 4 2 5 2" xfId="20667"/>
    <cellStyle name="Comma 16 4 2 5 2 2" xfId="16230"/>
    <cellStyle name="Comma 16 4 2 5 3" xfId="20666"/>
    <cellStyle name="Comma 16 4 2 6" xfId="9889"/>
    <cellStyle name="Comma 16 4 2 6 2" xfId="20668"/>
    <cellStyle name="Comma 16 4 2 7" xfId="11412"/>
    <cellStyle name="Comma 16 4 2 7 2" xfId="20670"/>
    <cellStyle name="Comma 16 4 2 7 2 2" xfId="27804"/>
    <cellStyle name="Comma 16 4 2 7 3" xfId="20669"/>
    <cellStyle name="Comma 16 4 2 8" xfId="20671"/>
    <cellStyle name="Comma 16 4 2 8 2" xfId="14645"/>
    <cellStyle name="Comma 16 4 2 9" xfId="20644"/>
    <cellStyle name="Comma 16 4 3" xfId="4278"/>
    <cellStyle name="Comma 16 4 3 2" xfId="4839"/>
    <cellStyle name="Comma 16 4 3 2 2" xfId="8242"/>
    <cellStyle name="Comma 16 4 3 2 2 2" xfId="20675"/>
    <cellStyle name="Comma 16 4 3 2 2 2 2" xfId="24157"/>
    <cellStyle name="Comma 16 4 3 2 2 3" xfId="20674"/>
    <cellStyle name="Comma 16 4 3 2 3" xfId="9758"/>
    <cellStyle name="Comma 16 4 3 2 3 2" xfId="20676"/>
    <cellStyle name="Comma 16 4 3 2 4" xfId="12534"/>
    <cellStyle name="Comma 16 4 3 2 4 2" xfId="20678"/>
    <cellStyle name="Comma 16 4 3 2 4 2 2" xfId="29489"/>
    <cellStyle name="Comma 16 4 3 2 4 3" xfId="20677"/>
    <cellStyle name="Comma 16 4 3 2 5" xfId="20679"/>
    <cellStyle name="Comma 16 4 3 2 5 2" xfId="15013"/>
    <cellStyle name="Comma 16 4 3 2 6" xfId="20673"/>
    <cellStyle name="Comma 16 4 3 3" xfId="5401"/>
    <cellStyle name="Comma 16 4 3 3 2" xfId="8803"/>
    <cellStyle name="Comma 16 4 3 3 2 2" xfId="20682"/>
    <cellStyle name="Comma 16 4 3 3 2 2 2" xfId="24940"/>
    <cellStyle name="Comma 16 4 3 3 2 3" xfId="20681"/>
    <cellStyle name="Comma 16 4 3 3 3" xfId="9673"/>
    <cellStyle name="Comma 16 4 3 3 3 2" xfId="20683"/>
    <cellStyle name="Comma 16 4 3 3 4" xfId="13095"/>
    <cellStyle name="Comma 16 4 3 3 4 2" xfId="20685"/>
    <cellStyle name="Comma 16 4 3 3 4 2 2" xfId="30685"/>
    <cellStyle name="Comma 16 4 3 3 4 3" xfId="20684"/>
    <cellStyle name="Comma 16 4 3 3 5" xfId="20686"/>
    <cellStyle name="Comma 16 4 3 3 5 2" xfId="15252"/>
    <cellStyle name="Comma 16 4 3 3 6" xfId="20680"/>
    <cellStyle name="Comma 16 4 3 4" xfId="7681"/>
    <cellStyle name="Comma 16 4 3 4 2" xfId="20688"/>
    <cellStyle name="Comma 16 4 3 4 2 2" xfId="23357"/>
    <cellStyle name="Comma 16 4 3 4 3" xfId="20687"/>
    <cellStyle name="Comma 16 4 3 5" xfId="9746"/>
    <cellStyle name="Comma 16 4 3 5 2" xfId="20689"/>
    <cellStyle name="Comma 16 4 3 6" xfId="11973"/>
    <cellStyle name="Comma 16 4 3 6 2" xfId="20691"/>
    <cellStyle name="Comma 16 4 3 6 2 2" xfId="28708"/>
    <cellStyle name="Comma 16 4 3 6 3" xfId="20690"/>
    <cellStyle name="Comma 16 4 3 7" xfId="20692"/>
    <cellStyle name="Comma 16 4 3 7 2" xfId="14765"/>
    <cellStyle name="Comma 16 4 3 8" xfId="20672"/>
    <cellStyle name="Comma 16 4 4" xfId="3902"/>
    <cellStyle name="Comma 16 4 4 2" xfId="5598"/>
    <cellStyle name="Comma 16 4 4 2 2" xfId="8990"/>
    <cellStyle name="Comma 16 4 4 2 2 2" xfId="20696"/>
    <cellStyle name="Comma 16 4 4 2 2 2 2" xfId="25256"/>
    <cellStyle name="Comma 16 4 4 2 2 3" xfId="20695"/>
    <cellStyle name="Comma 16 4 4 2 3" xfId="6853"/>
    <cellStyle name="Comma 16 4 4 2 3 2" xfId="20697"/>
    <cellStyle name="Comma 16 4 4 2 4" xfId="13283"/>
    <cellStyle name="Comma 16 4 4 2 4 2" xfId="20699"/>
    <cellStyle name="Comma 16 4 4 2 4 2 2" xfId="31110"/>
    <cellStyle name="Comma 16 4 4 2 4 3" xfId="20698"/>
    <cellStyle name="Comma 16 4 4 2 5" xfId="20700"/>
    <cellStyle name="Comma 16 4 4 2 5 2" xfId="15341"/>
    <cellStyle name="Comma 16 4 4 2 6" xfId="20694"/>
    <cellStyle name="Comma 16 4 4 3" xfId="7307"/>
    <cellStyle name="Comma 16 4 4 3 2" xfId="20702"/>
    <cellStyle name="Comma 16 4 4 3 2 2" xfId="16492"/>
    <cellStyle name="Comma 16 4 4 3 3" xfId="20701"/>
    <cellStyle name="Comma 16 4 4 4" xfId="9435"/>
    <cellStyle name="Comma 16 4 4 4 2" xfId="20703"/>
    <cellStyle name="Comma 16 4 4 5" xfId="11599"/>
    <cellStyle name="Comma 16 4 4 5 2" xfId="20705"/>
    <cellStyle name="Comma 16 4 4 5 2 2" xfId="28062"/>
    <cellStyle name="Comma 16 4 4 5 3" xfId="20704"/>
    <cellStyle name="Comma 16 4 4 6" xfId="20706"/>
    <cellStyle name="Comma 16 4 4 6 2" xfId="14684"/>
    <cellStyle name="Comma 16 4 4 7" xfId="20693"/>
    <cellStyle name="Comma 16 4 5" xfId="4465"/>
    <cellStyle name="Comma 16 4 5 2" xfId="5800"/>
    <cellStyle name="Comma 16 4 5 2 2" xfId="9180"/>
    <cellStyle name="Comma 16 4 5 2 2 2" xfId="20710"/>
    <cellStyle name="Comma 16 4 5 2 2 2 2" xfId="25518"/>
    <cellStyle name="Comma 16 4 5 2 2 3" xfId="20709"/>
    <cellStyle name="Comma 16 4 5 2 3" xfId="6768"/>
    <cellStyle name="Comma 16 4 5 2 3 2" xfId="20711"/>
    <cellStyle name="Comma 16 4 5 2 4" xfId="13470"/>
    <cellStyle name="Comma 16 4 5 2 4 2" xfId="20713"/>
    <cellStyle name="Comma 16 4 5 2 4 2 2" xfId="31699"/>
    <cellStyle name="Comma 16 4 5 2 4 3" xfId="20712"/>
    <cellStyle name="Comma 16 4 5 2 5" xfId="20714"/>
    <cellStyle name="Comma 16 4 5 2 5 2" xfId="15436"/>
    <cellStyle name="Comma 16 4 5 2 6" xfId="20708"/>
    <cellStyle name="Comma 16 4 5 3" xfId="7868"/>
    <cellStyle name="Comma 16 4 5 3 2" xfId="20716"/>
    <cellStyle name="Comma 16 4 5 3 2 2" xfId="23548"/>
    <cellStyle name="Comma 16 4 5 3 3" xfId="20715"/>
    <cellStyle name="Comma 16 4 5 4" xfId="6764"/>
    <cellStyle name="Comma 16 4 5 4 2" xfId="20717"/>
    <cellStyle name="Comma 16 4 5 5" xfId="12160"/>
    <cellStyle name="Comma 16 4 5 5 2" xfId="20719"/>
    <cellStyle name="Comma 16 4 5 5 2 2" xfId="28969"/>
    <cellStyle name="Comma 16 4 5 5 3" xfId="20718"/>
    <cellStyle name="Comma 16 4 5 6" xfId="20720"/>
    <cellStyle name="Comma 16 4 5 6 2" xfId="14844"/>
    <cellStyle name="Comma 16 4 5 7" xfId="20707"/>
    <cellStyle name="Comma 16 4 6" xfId="5995"/>
    <cellStyle name="Comma 16 4 6 2" xfId="9368"/>
    <cellStyle name="Comma 16 4 6 2 2" xfId="20723"/>
    <cellStyle name="Comma 16 4 6 2 2 2" xfId="25779"/>
    <cellStyle name="Comma 16 4 6 2 3" xfId="20722"/>
    <cellStyle name="Comma 16 4 6 3" xfId="6801"/>
    <cellStyle name="Comma 16 4 6 3 2" xfId="20724"/>
    <cellStyle name="Comma 16 4 6 4" xfId="13657"/>
    <cellStyle name="Comma 16 4 6 4 2" xfId="20726"/>
    <cellStyle name="Comma 16 4 6 4 2 2" xfId="32436"/>
    <cellStyle name="Comma 16 4 6 4 3" xfId="20725"/>
    <cellStyle name="Comma 16 4 6 5" xfId="20727"/>
    <cellStyle name="Comma 16 4 6 5 2" xfId="15523"/>
    <cellStyle name="Comma 16 4 6 6" xfId="20721"/>
    <cellStyle name="Comma 16 4 7" xfId="6193"/>
    <cellStyle name="Comma 16 4 7 2" xfId="9557"/>
    <cellStyle name="Comma 16 4 7 2 2" xfId="20730"/>
    <cellStyle name="Comma 16 4 7 2 2 2" xfId="26040"/>
    <cellStyle name="Comma 16 4 7 2 3" xfId="20729"/>
    <cellStyle name="Comma 16 4 7 3" xfId="6815"/>
    <cellStyle name="Comma 16 4 7 3 2" xfId="20731"/>
    <cellStyle name="Comma 16 4 7 4" xfId="13845"/>
    <cellStyle name="Comma 16 4 7 4 2" xfId="20733"/>
    <cellStyle name="Comma 16 4 7 4 2 2" xfId="33156"/>
    <cellStyle name="Comma 16 4 7 4 3" xfId="20732"/>
    <cellStyle name="Comma 16 4 7 5" xfId="20734"/>
    <cellStyle name="Comma 16 4 7 5 2" xfId="15612"/>
    <cellStyle name="Comma 16 4 7 6" xfId="20728"/>
    <cellStyle name="Comma 16 4 8" xfId="5027"/>
    <cellStyle name="Comma 16 4 8 2" xfId="8429"/>
    <cellStyle name="Comma 16 4 8 2 2" xfId="20737"/>
    <cellStyle name="Comma 16 4 8 2 2 2" xfId="24416"/>
    <cellStyle name="Comma 16 4 8 2 3" xfId="20736"/>
    <cellStyle name="Comma 16 4 8 3" xfId="9724"/>
    <cellStyle name="Comma 16 4 8 3 2" xfId="20738"/>
    <cellStyle name="Comma 16 4 8 4" xfId="12721"/>
    <cellStyle name="Comma 16 4 8 4 2" xfId="20740"/>
    <cellStyle name="Comma 16 4 8 4 2 2" xfId="29748"/>
    <cellStyle name="Comma 16 4 8 4 3" xfId="20739"/>
    <cellStyle name="Comma 16 4 8 5" xfId="20741"/>
    <cellStyle name="Comma 16 4 8 5 2" xfId="15092"/>
    <cellStyle name="Comma 16 4 8 6" xfId="20735"/>
    <cellStyle name="Comma 16 4 9" xfId="6397"/>
    <cellStyle name="Comma 16 4 9 2" xfId="20743"/>
    <cellStyle name="Comma 16 4 9 2 2" xfId="14603"/>
    <cellStyle name="Comma 16 4 9 3" xfId="20742"/>
    <cellStyle name="Comma 16 5" xfId="2541"/>
    <cellStyle name="Comma 16 5 2" xfId="20744"/>
    <cellStyle name="Comma 16 6" xfId="3597"/>
    <cellStyle name="Comma 16 6 2" xfId="3978"/>
    <cellStyle name="Comma 16 6 2 2" xfId="7383"/>
    <cellStyle name="Comma 16 6 2 2 2" xfId="20748"/>
    <cellStyle name="Comma 16 6 2 2 2 2" xfId="16591"/>
    <cellStyle name="Comma 16 6 2 2 3" xfId="20747"/>
    <cellStyle name="Comma 16 6 2 3" xfId="9780"/>
    <cellStyle name="Comma 16 6 2 3 2" xfId="20749"/>
    <cellStyle name="Comma 16 6 2 4" xfId="11675"/>
    <cellStyle name="Comma 16 6 2 4 2" xfId="20751"/>
    <cellStyle name="Comma 16 6 2 4 2 2" xfId="28165"/>
    <cellStyle name="Comma 16 6 2 4 3" xfId="20750"/>
    <cellStyle name="Comma 16 6 2 5" xfId="20752"/>
    <cellStyle name="Comma 16 6 2 5 2" xfId="14701"/>
    <cellStyle name="Comma 16 6 2 6" xfId="20746"/>
    <cellStyle name="Comma 16 6 3" xfId="4541"/>
    <cellStyle name="Comma 16 6 3 2" xfId="7944"/>
    <cellStyle name="Comma 16 6 3 2 2" xfId="20755"/>
    <cellStyle name="Comma 16 6 3 2 2 2" xfId="23640"/>
    <cellStyle name="Comma 16 6 3 2 3" xfId="20754"/>
    <cellStyle name="Comma 16 6 3 3" xfId="6835"/>
    <cellStyle name="Comma 16 6 3 3 2" xfId="20756"/>
    <cellStyle name="Comma 16 6 3 4" xfId="12236"/>
    <cellStyle name="Comma 16 6 3 4 2" xfId="20758"/>
    <cellStyle name="Comma 16 6 3 4 2 2" xfId="29069"/>
    <cellStyle name="Comma 16 6 3 4 3" xfId="20757"/>
    <cellStyle name="Comma 16 6 3 5" xfId="20759"/>
    <cellStyle name="Comma 16 6 3 5 2" xfId="14880"/>
    <cellStyle name="Comma 16 6 3 6" xfId="20753"/>
    <cellStyle name="Comma 16 6 4" xfId="5103"/>
    <cellStyle name="Comma 16 6 4 2" xfId="8505"/>
    <cellStyle name="Comma 16 6 4 2 2" xfId="20762"/>
    <cellStyle name="Comma 16 6 4 2 2 2" xfId="24520"/>
    <cellStyle name="Comma 16 6 4 2 3" xfId="20761"/>
    <cellStyle name="Comma 16 6 4 3" xfId="9849"/>
    <cellStyle name="Comma 16 6 4 3 2" xfId="20763"/>
    <cellStyle name="Comma 16 6 4 4" xfId="12797"/>
    <cellStyle name="Comma 16 6 4 4 2" xfId="20765"/>
    <cellStyle name="Comma 16 6 4 4 2 2" xfId="29848"/>
    <cellStyle name="Comma 16 6 4 4 3" xfId="20764"/>
    <cellStyle name="Comma 16 6 4 5" xfId="20766"/>
    <cellStyle name="Comma 16 6 4 5 2" xfId="15127"/>
    <cellStyle name="Comma 16 6 4 6" xfId="20760"/>
    <cellStyle name="Comma 16 6 5" xfId="7008"/>
    <cellStyle name="Comma 16 6 5 2" xfId="20768"/>
    <cellStyle name="Comma 16 6 5 2 2" xfId="16068"/>
    <cellStyle name="Comma 16 6 5 3" xfId="20767"/>
    <cellStyle name="Comma 16 6 6" xfId="6593"/>
    <cellStyle name="Comma 16 6 6 2" xfId="20769"/>
    <cellStyle name="Comma 16 6 7" xfId="11301"/>
    <cellStyle name="Comma 16 6 7 2" xfId="20771"/>
    <cellStyle name="Comma 16 6 7 2 2" xfId="27633"/>
    <cellStyle name="Comma 16 6 7 3" xfId="20770"/>
    <cellStyle name="Comma 16 6 8" xfId="20772"/>
    <cellStyle name="Comma 16 6 8 2" xfId="14545"/>
    <cellStyle name="Comma 16 6 9" xfId="20745"/>
    <cellStyle name="Comma 16 7" xfId="4165"/>
    <cellStyle name="Comma 16 7 2" xfId="4728"/>
    <cellStyle name="Comma 16 7 2 2" xfId="8131"/>
    <cellStyle name="Comma 16 7 2 2 2" xfId="20776"/>
    <cellStyle name="Comma 16 7 2 2 2 2" xfId="23997"/>
    <cellStyle name="Comma 16 7 2 2 3" xfId="20775"/>
    <cellStyle name="Comma 16 7 2 3" xfId="9681"/>
    <cellStyle name="Comma 16 7 2 3 2" xfId="20777"/>
    <cellStyle name="Comma 16 7 2 4" xfId="12423"/>
    <cellStyle name="Comma 16 7 2 4 2" xfId="20779"/>
    <cellStyle name="Comma 16 7 2 4 2 2" xfId="29330"/>
    <cellStyle name="Comma 16 7 2 4 3" xfId="20778"/>
    <cellStyle name="Comma 16 7 2 5" xfId="20780"/>
    <cellStyle name="Comma 16 7 2 5 2" xfId="14957"/>
    <cellStyle name="Comma 16 7 2 6" xfId="20774"/>
    <cellStyle name="Comma 16 7 3" xfId="5290"/>
    <cellStyle name="Comma 16 7 3 2" xfId="8692"/>
    <cellStyle name="Comma 16 7 3 2 2" xfId="20783"/>
    <cellStyle name="Comma 16 7 3 2 2 2" xfId="24779"/>
    <cellStyle name="Comma 16 7 3 2 3" xfId="20782"/>
    <cellStyle name="Comma 16 7 3 3" xfId="9783"/>
    <cellStyle name="Comma 16 7 3 3 2" xfId="20784"/>
    <cellStyle name="Comma 16 7 3 4" xfId="12984"/>
    <cellStyle name="Comma 16 7 3 4 2" xfId="20786"/>
    <cellStyle name="Comma 16 7 3 4 2 2" xfId="30243"/>
    <cellStyle name="Comma 16 7 3 4 3" xfId="20785"/>
    <cellStyle name="Comma 16 7 3 5" xfId="20787"/>
    <cellStyle name="Comma 16 7 3 5 2" xfId="15205"/>
    <cellStyle name="Comma 16 7 3 6" xfId="20781"/>
    <cellStyle name="Comma 16 7 4" xfId="7570"/>
    <cellStyle name="Comma 16 7 4 2" xfId="20789"/>
    <cellStyle name="Comma 16 7 4 2 2" xfId="23248"/>
    <cellStyle name="Comma 16 7 4 3" xfId="20788"/>
    <cellStyle name="Comma 16 7 5" xfId="9743"/>
    <cellStyle name="Comma 16 7 5 2" xfId="20790"/>
    <cellStyle name="Comma 16 7 6" xfId="11862"/>
    <cellStyle name="Comma 16 7 6 2" xfId="20792"/>
    <cellStyle name="Comma 16 7 6 2 2" xfId="28482"/>
    <cellStyle name="Comma 16 7 6 3" xfId="20791"/>
    <cellStyle name="Comma 16 7 7" xfId="20793"/>
    <cellStyle name="Comma 16 7 7 2" xfId="14739"/>
    <cellStyle name="Comma 16 7 8" xfId="20773"/>
    <cellStyle name="Comma 16 8" xfId="3791"/>
    <cellStyle name="Comma 16 8 2" xfId="5479"/>
    <cellStyle name="Comma 16 8 2 2" xfId="8879"/>
    <cellStyle name="Comma 16 8 2 2 2" xfId="20797"/>
    <cellStyle name="Comma 16 8 2 2 2 2" xfId="25096"/>
    <cellStyle name="Comma 16 8 2 2 3" xfId="20796"/>
    <cellStyle name="Comma 16 8 2 3" xfId="6834"/>
    <cellStyle name="Comma 16 8 2 3 2" xfId="20798"/>
    <cellStyle name="Comma 16 8 2 4" xfId="13171"/>
    <cellStyle name="Comma 16 8 2 4 2" xfId="20800"/>
    <cellStyle name="Comma 16 8 2 4 2 2" xfId="30890"/>
    <cellStyle name="Comma 16 8 2 4 3" xfId="20799"/>
    <cellStyle name="Comma 16 8 2 5" xfId="20801"/>
    <cellStyle name="Comma 16 8 2 5 2" xfId="15289"/>
    <cellStyle name="Comma 16 8 2 6" xfId="20795"/>
    <cellStyle name="Comma 16 8 3" xfId="7196"/>
    <cellStyle name="Comma 16 8 3 2" xfId="20803"/>
    <cellStyle name="Comma 16 8 3 2 2" xfId="16329"/>
    <cellStyle name="Comma 16 8 3 3" xfId="20802"/>
    <cellStyle name="Comma 16 8 4" xfId="6876"/>
    <cellStyle name="Comma 16 8 4 2" xfId="20804"/>
    <cellStyle name="Comma 16 8 5" xfId="11488"/>
    <cellStyle name="Comma 16 8 5 2" xfId="20806"/>
    <cellStyle name="Comma 16 8 5 2 2" xfId="27905"/>
    <cellStyle name="Comma 16 8 5 3" xfId="20805"/>
    <cellStyle name="Comma 16 8 6" xfId="20807"/>
    <cellStyle name="Comma 16 8 6 2" xfId="14663"/>
    <cellStyle name="Comma 16 8 7" xfId="20794"/>
    <cellStyle name="Comma 16 9" xfId="4354"/>
    <cellStyle name="Comma 16 9 2" xfId="5687"/>
    <cellStyle name="Comma 16 9 2 2" xfId="9068"/>
    <cellStyle name="Comma 16 9 2 2 2" xfId="20811"/>
    <cellStyle name="Comma 16 9 2 2 2 2" xfId="25358"/>
    <cellStyle name="Comma 16 9 2 2 3" xfId="20810"/>
    <cellStyle name="Comma 16 9 2 3" xfId="9903"/>
    <cellStyle name="Comma 16 9 2 3 2" xfId="20812"/>
    <cellStyle name="Comma 16 9 2 4" xfId="13359"/>
    <cellStyle name="Comma 16 9 2 4 2" xfId="20814"/>
    <cellStyle name="Comma 16 9 2 4 2 2" xfId="31259"/>
    <cellStyle name="Comma 16 9 2 4 3" xfId="20813"/>
    <cellStyle name="Comma 16 9 2 5" xfId="20815"/>
    <cellStyle name="Comma 16 9 2 5 2" xfId="15392"/>
    <cellStyle name="Comma 16 9 2 6" xfId="20809"/>
    <cellStyle name="Comma 16 9 3" xfId="7757"/>
    <cellStyle name="Comma 16 9 3 2" xfId="20817"/>
    <cellStyle name="Comma 16 9 3 2 2" xfId="23429"/>
    <cellStyle name="Comma 16 9 3 3" xfId="20816"/>
    <cellStyle name="Comma 16 9 4" xfId="6940"/>
    <cellStyle name="Comma 16 9 4 2" xfId="20818"/>
    <cellStyle name="Comma 16 9 5" xfId="12049"/>
    <cellStyle name="Comma 16 9 5 2" xfId="20820"/>
    <cellStyle name="Comma 16 9 5 2 2" xfId="28810"/>
    <cellStyle name="Comma 16 9 5 3" xfId="20819"/>
    <cellStyle name="Comma 16 9 6" xfId="20821"/>
    <cellStyle name="Comma 16 9 6 2" xfId="14800"/>
    <cellStyle name="Comma 16 9 7" xfId="20808"/>
    <cellStyle name="Comma 17" xfId="350"/>
    <cellStyle name="Comma 17 10" xfId="5907"/>
    <cellStyle name="Comma 17 10 2" xfId="9280"/>
    <cellStyle name="Comma 17 10 2 2" xfId="20825"/>
    <cellStyle name="Comma 17 10 2 2 2" xfId="25654"/>
    <cellStyle name="Comma 17 10 2 3" xfId="20824"/>
    <cellStyle name="Comma 17 10 3" xfId="6977"/>
    <cellStyle name="Comma 17 10 3 2" xfId="20826"/>
    <cellStyle name="Comma 17 10 4" xfId="13569"/>
    <cellStyle name="Comma 17 10 4 2" xfId="20828"/>
    <cellStyle name="Comma 17 10 4 2 2" xfId="32092"/>
    <cellStyle name="Comma 17 10 4 3" xfId="20827"/>
    <cellStyle name="Comma 17 10 5" xfId="20829"/>
    <cellStyle name="Comma 17 10 5 2" xfId="15490"/>
    <cellStyle name="Comma 17 10 6" xfId="20823"/>
    <cellStyle name="Comma 17 11" xfId="6105"/>
    <cellStyle name="Comma 17 11 2" xfId="9469"/>
    <cellStyle name="Comma 17 11 2 2" xfId="20832"/>
    <cellStyle name="Comma 17 11 2 2 2" xfId="25913"/>
    <cellStyle name="Comma 17 11 2 3" xfId="20831"/>
    <cellStyle name="Comma 17 11 3" xfId="9057"/>
    <cellStyle name="Comma 17 11 3 2" xfId="20833"/>
    <cellStyle name="Comma 17 11 4" xfId="13757"/>
    <cellStyle name="Comma 17 11 4 2" xfId="20835"/>
    <cellStyle name="Comma 17 11 4 2 2" xfId="32824"/>
    <cellStyle name="Comma 17 11 4 3" xfId="20834"/>
    <cellStyle name="Comma 17 11 5" xfId="20836"/>
    <cellStyle name="Comma 17 11 5 2" xfId="15580"/>
    <cellStyle name="Comma 17 11 6" xfId="20830"/>
    <cellStyle name="Comma 17 12" xfId="4939"/>
    <cellStyle name="Comma 17 12 2" xfId="8341"/>
    <cellStyle name="Comma 17 12 2 2" xfId="20839"/>
    <cellStyle name="Comma 17 12 2 2 2" xfId="24291"/>
    <cellStyle name="Comma 17 12 2 3" xfId="20838"/>
    <cellStyle name="Comma 17 12 3" xfId="9900"/>
    <cellStyle name="Comma 17 12 3 2" xfId="20840"/>
    <cellStyle name="Comma 17 12 4" xfId="12633"/>
    <cellStyle name="Comma 17 12 4 2" xfId="20842"/>
    <cellStyle name="Comma 17 12 4 2 2" xfId="29623"/>
    <cellStyle name="Comma 17 12 4 3" xfId="20841"/>
    <cellStyle name="Comma 17 12 5" xfId="20843"/>
    <cellStyle name="Comma 17 12 5 2" xfId="15061"/>
    <cellStyle name="Comma 17 12 6" xfId="20837"/>
    <cellStyle name="Comma 17 13" xfId="6537"/>
    <cellStyle name="Comma 17 13 2" xfId="20845"/>
    <cellStyle name="Comma 17 13 2 2" xfId="15708"/>
    <cellStyle name="Comma 17 13 3" xfId="20844"/>
    <cellStyle name="Comma 17 14" xfId="9710"/>
    <cellStyle name="Comma 17 14 2" xfId="20846"/>
    <cellStyle name="Comma 17 15" xfId="11049"/>
    <cellStyle name="Comma 17 15 2" xfId="20848"/>
    <cellStyle name="Comma 17 15 2 2" xfId="27343"/>
    <cellStyle name="Comma 17 15 3" xfId="20847"/>
    <cellStyle name="Comma 17 16" xfId="20849"/>
    <cellStyle name="Comma 17 16 2" xfId="14268"/>
    <cellStyle name="Comma 17 17" xfId="20822"/>
    <cellStyle name="Comma 17 2" xfId="741"/>
    <cellStyle name="Comma 17 2 10" xfId="6326"/>
    <cellStyle name="Comma 17 2 10 2" xfId="20852"/>
    <cellStyle name="Comma 17 2 10 2 2" xfId="14574"/>
    <cellStyle name="Comma 17 2 10 3" xfId="20851"/>
    <cellStyle name="Comma 17 2 11" xfId="6612"/>
    <cellStyle name="Comma 17 2 11 2" xfId="20854"/>
    <cellStyle name="Comma 17 2 11 2 2" xfId="15785"/>
    <cellStyle name="Comma 17 2 11 3" xfId="20853"/>
    <cellStyle name="Comma 17 2 12" xfId="6830"/>
    <cellStyle name="Comma 17 2 12 2" xfId="20855"/>
    <cellStyle name="Comma 17 2 13" xfId="11112"/>
    <cellStyle name="Comma 17 2 13 2" xfId="20857"/>
    <cellStyle name="Comma 17 2 13 2 2" xfId="27412"/>
    <cellStyle name="Comma 17 2 13 3" xfId="20856"/>
    <cellStyle name="Comma 17 2 14" xfId="20858"/>
    <cellStyle name="Comma 17 2 14 2" xfId="14272"/>
    <cellStyle name="Comma 17 2 15" xfId="20850"/>
    <cellStyle name="Comma 17 2 2" xfId="875"/>
    <cellStyle name="Comma 17 2 2 10" xfId="6724"/>
    <cellStyle name="Comma 17 2 2 10 2" xfId="20861"/>
    <cellStyle name="Comma 17 2 2 10 2 2" xfId="15938"/>
    <cellStyle name="Comma 17 2 2 10 3" xfId="20860"/>
    <cellStyle name="Comma 17 2 2 11" xfId="6762"/>
    <cellStyle name="Comma 17 2 2 11 2" xfId="20862"/>
    <cellStyle name="Comma 17 2 2 12" xfId="11223"/>
    <cellStyle name="Comma 17 2 2 12 2" xfId="20864"/>
    <cellStyle name="Comma 17 2 2 12 2 2" xfId="27565"/>
    <cellStyle name="Comma 17 2 2 12 3" xfId="20863"/>
    <cellStyle name="Comma 17 2 2 13" xfId="20865"/>
    <cellStyle name="Comma 17 2 2 13 2" xfId="14308"/>
    <cellStyle name="Comma 17 2 2 14" xfId="20859"/>
    <cellStyle name="Comma 17 2 2 2" xfId="3751"/>
    <cellStyle name="Comma 17 2 2 2 2" xfId="4129"/>
    <cellStyle name="Comma 17 2 2 2 2 2" xfId="7534"/>
    <cellStyle name="Comma 17 2 2 2 2 2 2" xfId="20869"/>
    <cellStyle name="Comma 17 2 2 2 2 2 2 2" xfId="16809"/>
    <cellStyle name="Comma 17 2 2 2 2 2 3" xfId="20868"/>
    <cellStyle name="Comma 17 2 2 2 2 3" xfId="9776"/>
    <cellStyle name="Comma 17 2 2 2 2 3 2" xfId="20870"/>
    <cellStyle name="Comma 17 2 2 2 2 4" xfId="11826"/>
    <cellStyle name="Comma 17 2 2 2 2 4 2" xfId="20872"/>
    <cellStyle name="Comma 17 2 2 2 2 4 2 2" xfId="28412"/>
    <cellStyle name="Comma 17 2 2 2 2 4 3" xfId="20871"/>
    <cellStyle name="Comma 17 2 2 2 2 5" xfId="20873"/>
    <cellStyle name="Comma 17 2 2 2 2 5 2" xfId="14729"/>
    <cellStyle name="Comma 17 2 2 2 2 6" xfId="20867"/>
    <cellStyle name="Comma 17 2 2 2 3" xfId="4692"/>
    <cellStyle name="Comma 17 2 2 2 3 2" xfId="8095"/>
    <cellStyle name="Comma 17 2 2 2 3 2 2" xfId="20876"/>
    <cellStyle name="Comma 17 2 2 2 3 2 2 2" xfId="23951"/>
    <cellStyle name="Comma 17 2 2 2 3 2 3" xfId="20875"/>
    <cellStyle name="Comma 17 2 2 2 3 3" xfId="6915"/>
    <cellStyle name="Comma 17 2 2 2 3 3 2" xfId="20877"/>
    <cellStyle name="Comma 17 2 2 2 3 4" xfId="12387"/>
    <cellStyle name="Comma 17 2 2 2 3 4 2" xfId="20879"/>
    <cellStyle name="Comma 17 2 2 2 3 4 2 2" xfId="29284"/>
    <cellStyle name="Comma 17 2 2 2 3 4 3" xfId="20878"/>
    <cellStyle name="Comma 17 2 2 2 3 5" xfId="20880"/>
    <cellStyle name="Comma 17 2 2 2 3 5 2" xfId="14935"/>
    <cellStyle name="Comma 17 2 2 2 3 6" xfId="20874"/>
    <cellStyle name="Comma 17 2 2 2 4" xfId="5254"/>
    <cellStyle name="Comma 17 2 2 2 4 2" xfId="8656"/>
    <cellStyle name="Comma 17 2 2 2 4 2 2" xfId="20883"/>
    <cellStyle name="Comma 17 2 2 2 4 2 2 2" xfId="24732"/>
    <cellStyle name="Comma 17 2 2 2 4 2 3" xfId="20882"/>
    <cellStyle name="Comma 17 2 2 2 4 3" xfId="9660"/>
    <cellStyle name="Comma 17 2 2 2 4 3 2" xfId="20884"/>
    <cellStyle name="Comma 17 2 2 2 4 4" xfId="12948"/>
    <cellStyle name="Comma 17 2 2 2 4 4 2" xfId="20886"/>
    <cellStyle name="Comma 17 2 2 2 4 4 2 2" xfId="30100"/>
    <cellStyle name="Comma 17 2 2 2 4 4 3" xfId="20885"/>
    <cellStyle name="Comma 17 2 2 2 4 5" xfId="20887"/>
    <cellStyle name="Comma 17 2 2 2 4 5 2" xfId="15184"/>
    <cellStyle name="Comma 17 2 2 2 4 6" xfId="20881"/>
    <cellStyle name="Comma 17 2 2 2 5" xfId="7160"/>
    <cellStyle name="Comma 17 2 2 2 5 2" xfId="20889"/>
    <cellStyle name="Comma 17 2 2 2 5 2 2" xfId="16283"/>
    <cellStyle name="Comma 17 2 2 2 5 3" xfId="20888"/>
    <cellStyle name="Comma 17 2 2 2 6" xfId="6954"/>
    <cellStyle name="Comma 17 2 2 2 6 2" xfId="20890"/>
    <cellStyle name="Comma 17 2 2 2 7" xfId="11452"/>
    <cellStyle name="Comma 17 2 2 2 7 2" xfId="20892"/>
    <cellStyle name="Comma 17 2 2 2 7 2 2" xfId="27859"/>
    <cellStyle name="Comma 17 2 2 2 7 3" xfId="20891"/>
    <cellStyle name="Comma 17 2 2 2 8" xfId="20893"/>
    <cellStyle name="Comma 17 2 2 2 8 2" xfId="14652"/>
    <cellStyle name="Comma 17 2 2 2 9" xfId="20866"/>
    <cellStyle name="Comma 17 2 2 3" xfId="4318"/>
    <cellStyle name="Comma 17 2 2 3 2" xfId="4879"/>
    <cellStyle name="Comma 17 2 2 3 2 2" xfId="8282"/>
    <cellStyle name="Comma 17 2 2 3 2 2 2" xfId="20897"/>
    <cellStyle name="Comma 17 2 2 3 2 2 2 2" xfId="24210"/>
    <cellStyle name="Comma 17 2 2 3 2 2 3" xfId="20896"/>
    <cellStyle name="Comma 17 2 2 3 2 3" xfId="6840"/>
    <cellStyle name="Comma 17 2 2 3 2 3 2" xfId="20898"/>
    <cellStyle name="Comma 17 2 2 3 2 4" xfId="12574"/>
    <cellStyle name="Comma 17 2 2 3 2 4 2" xfId="20900"/>
    <cellStyle name="Comma 17 2 2 3 2 4 2 2" xfId="29541"/>
    <cellStyle name="Comma 17 2 2 3 2 4 3" xfId="20899"/>
    <cellStyle name="Comma 17 2 2 3 2 5" xfId="20901"/>
    <cellStyle name="Comma 17 2 2 3 2 5 2" xfId="15027"/>
    <cellStyle name="Comma 17 2 2 3 2 6" xfId="20895"/>
    <cellStyle name="Comma 17 2 2 3 3" xfId="5441"/>
    <cellStyle name="Comma 17 2 2 3 3 2" xfId="8843"/>
    <cellStyle name="Comma 17 2 2 3 3 2 2" xfId="20904"/>
    <cellStyle name="Comma 17 2 2 3 3 2 2 2" xfId="25046"/>
    <cellStyle name="Comma 17 2 2 3 3 2 3" xfId="20903"/>
    <cellStyle name="Comma 17 2 2 3 3 3" xfId="6965"/>
    <cellStyle name="Comma 17 2 2 3 3 3 2" xfId="20905"/>
    <cellStyle name="Comma 17 2 2 3 3 4" xfId="13135"/>
    <cellStyle name="Comma 17 2 2 3 3 4 2" xfId="20907"/>
    <cellStyle name="Comma 17 2 2 3 3 4 2 2" xfId="30821"/>
    <cellStyle name="Comma 17 2 2 3 3 4 3" xfId="20906"/>
    <cellStyle name="Comma 17 2 2 3 3 5" xfId="20908"/>
    <cellStyle name="Comma 17 2 2 3 3 5 2" xfId="15265"/>
    <cellStyle name="Comma 17 2 2 3 3 6" xfId="20902"/>
    <cellStyle name="Comma 17 2 2 3 4" xfId="7721"/>
    <cellStyle name="Comma 17 2 2 3 4 2" xfId="20910"/>
    <cellStyle name="Comma 17 2 2 3 4 2 2" xfId="23392"/>
    <cellStyle name="Comma 17 2 2 3 4 3" xfId="20909"/>
    <cellStyle name="Comma 17 2 2 3 5" xfId="6597"/>
    <cellStyle name="Comma 17 2 2 3 5 2" xfId="20911"/>
    <cellStyle name="Comma 17 2 2 3 6" xfId="12013"/>
    <cellStyle name="Comma 17 2 2 3 6 2" xfId="20913"/>
    <cellStyle name="Comma 17 2 2 3 6 2 2" xfId="28763"/>
    <cellStyle name="Comma 17 2 2 3 6 3" xfId="20912"/>
    <cellStyle name="Comma 17 2 2 3 7" xfId="20914"/>
    <cellStyle name="Comma 17 2 2 3 7 2" xfId="14780"/>
    <cellStyle name="Comma 17 2 2 3 8" xfId="20894"/>
    <cellStyle name="Comma 17 2 2 4" xfId="3942"/>
    <cellStyle name="Comma 17 2 2 4 2" xfId="5640"/>
    <cellStyle name="Comma 17 2 2 4 2 2" xfId="9030"/>
    <cellStyle name="Comma 17 2 2 4 2 2 2" xfId="20918"/>
    <cellStyle name="Comma 17 2 2 4 2 2 2 2" xfId="25310"/>
    <cellStyle name="Comma 17 2 2 4 2 2 3" xfId="20917"/>
    <cellStyle name="Comma 17 2 2 4 2 3" xfId="10004"/>
    <cellStyle name="Comma 17 2 2 4 2 3 2" xfId="20919"/>
    <cellStyle name="Comma 17 2 2 4 2 4" xfId="13323"/>
    <cellStyle name="Comma 17 2 2 4 2 4 2" xfId="20921"/>
    <cellStyle name="Comma 17 2 2 4 2 4 2 2" xfId="31183"/>
    <cellStyle name="Comma 17 2 2 4 2 4 3" xfId="20920"/>
    <cellStyle name="Comma 17 2 2 4 2 5" xfId="20922"/>
    <cellStyle name="Comma 17 2 2 4 2 5 2" xfId="15356"/>
    <cellStyle name="Comma 17 2 2 4 2 6" xfId="20916"/>
    <cellStyle name="Comma 17 2 2 4 3" xfId="7347"/>
    <cellStyle name="Comma 17 2 2 4 3 2" xfId="20924"/>
    <cellStyle name="Comma 17 2 2 4 3 2 2" xfId="16545"/>
    <cellStyle name="Comma 17 2 2 4 3 3" xfId="20923"/>
    <cellStyle name="Comma 17 2 2 4 4" xfId="6516"/>
    <cellStyle name="Comma 17 2 2 4 4 2" xfId="20925"/>
    <cellStyle name="Comma 17 2 2 4 5" xfId="11639"/>
    <cellStyle name="Comma 17 2 2 4 5 2" xfId="20927"/>
    <cellStyle name="Comma 17 2 2 4 5 2 2" xfId="28119"/>
    <cellStyle name="Comma 17 2 2 4 5 3" xfId="20926"/>
    <cellStyle name="Comma 17 2 2 4 6" xfId="20928"/>
    <cellStyle name="Comma 17 2 2 4 6 2" xfId="14691"/>
    <cellStyle name="Comma 17 2 2 4 7" xfId="20915"/>
    <cellStyle name="Comma 17 2 2 5" xfId="4505"/>
    <cellStyle name="Comma 17 2 2 5 2" xfId="5840"/>
    <cellStyle name="Comma 17 2 2 5 2 2" xfId="9220"/>
    <cellStyle name="Comma 17 2 2 5 2 2 2" xfId="20932"/>
    <cellStyle name="Comma 17 2 2 5 2 2 2 2" xfId="25573"/>
    <cellStyle name="Comma 17 2 2 5 2 2 3" xfId="20931"/>
    <cellStyle name="Comma 17 2 2 5 2 3" xfId="9760"/>
    <cellStyle name="Comma 17 2 2 5 2 3 2" xfId="20933"/>
    <cellStyle name="Comma 17 2 2 5 2 4" xfId="13510"/>
    <cellStyle name="Comma 17 2 2 5 2 4 2" xfId="20935"/>
    <cellStyle name="Comma 17 2 2 5 2 4 2 2" xfId="31858"/>
    <cellStyle name="Comma 17 2 2 5 2 4 3" xfId="20934"/>
    <cellStyle name="Comma 17 2 2 5 2 5" xfId="20936"/>
    <cellStyle name="Comma 17 2 2 5 2 5 2" xfId="15449"/>
    <cellStyle name="Comma 17 2 2 5 2 6" xfId="20930"/>
    <cellStyle name="Comma 17 2 2 5 3" xfId="7908"/>
    <cellStyle name="Comma 17 2 2 5 3 2" xfId="20938"/>
    <cellStyle name="Comma 17 2 2 5 3 2 2" xfId="23584"/>
    <cellStyle name="Comma 17 2 2 5 3 3" xfId="20937"/>
    <cellStyle name="Comma 17 2 2 5 4" xfId="6874"/>
    <cellStyle name="Comma 17 2 2 5 4 2" xfId="20939"/>
    <cellStyle name="Comma 17 2 2 5 5" xfId="12200"/>
    <cellStyle name="Comma 17 2 2 5 5 2" xfId="20941"/>
    <cellStyle name="Comma 17 2 2 5 5 2 2" xfId="29021"/>
    <cellStyle name="Comma 17 2 2 5 5 3" xfId="20940"/>
    <cellStyle name="Comma 17 2 2 5 6" xfId="20942"/>
    <cellStyle name="Comma 17 2 2 5 6 2" xfId="14860"/>
    <cellStyle name="Comma 17 2 2 5 7" xfId="20929"/>
    <cellStyle name="Comma 17 2 2 6" xfId="6037"/>
    <cellStyle name="Comma 17 2 2 6 2" xfId="9409"/>
    <cellStyle name="Comma 17 2 2 6 2 2" xfId="20945"/>
    <cellStyle name="Comma 17 2 2 6 2 2 2" xfId="25833"/>
    <cellStyle name="Comma 17 2 2 6 2 3" xfId="20944"/>
    <cellStyle name="Comma 17 2 2 6 3" xfId="6857"/>
    <cellStyle name="Comma 17 2 2 6 3 2" xfId="20946"/>
    <cellStyle name="Comma 17 2 2 6 4" xfId="13697"/>
    <cellStyle name="Comma 17 2 2 6 4 2" xfId="20948"/>
    <cellStyle name="Comma 17 2 2 6 4 2 2" xfId="32593"/>
    <cellStyle name="Comma 17 2 2 6 4 3" xfId="20947"/>
    <cellStyle name="Comma 17 2 2 6 5" xfId="20949"/>
    <cellStyle name="Comma 17 2 2 6 5 2" xfId="15538"/>
    <cellStyle name="Comma 17 2 2 6 6" xfId="20943"/>
    <cellStyle name="Comma 17 2 2 7" xfId="6235"/>
    <cellStyle name="Comma 17 2 2 7 2" xfId="9597"/>
    <cellStyle name="Comma 17 2 2 7 2 2" xfId="20952"/>
    <cellStyle name="Comma 17 2 2 7 2 2 2" xfId="26093"/>
    <cellStyle name="Comma 17 2 2 7 2 3" xfId="20951"/>
    <cellStyle name="Comma 17 2 2 7 3" xfId="6898"/>
    <cellStyle name="Comma 17 2 2 7 3 2" xfId="20953"/>
    <cellStyle name="Comma 17 2 2 7 4" xfId="13885"/>
    <cellStyle name="Comma 17 2 2 7 4 2" xfId="20955"/>
    <cellStyle name="Comma 17 2 2 7 4 2 2" xfId="33231"/>
    <cellStyle name="Comma 17 2 2 7 4 3" xfId="20954"/>
    <cellStyle name="Comma 17 2 2 7 5" xfId="20956"/>
    <cellStyle name="Comma 17 2 2 7 5 2" xfId="15627"/>
    <cellStyle name="Comma 17 2 2 7 6" xfId="20950"/>
    <cellStyle name="Comma 17 2 2 8" xfId="5067"/>
    <cellStyle name="Comma 17 2 2 8 2" xfId="8469"/>
    <cellStyle name="Comma 17 2 2 8 2 2" xfId="20959"/>
    <cellStyle name="Comma 17 2 2 8 2 2 2" xfId="24473"/>
    <cellStyle name="Comma 17 2 2 8 2 3" xfId="20958"/>
    <cellStyle name="Comma 17 2 2 8 3" xfId="6907"/>
    <cellStyle name="Comma 17 2 2 8 3 2" xfId="20960"/>
    <cellStyle name="Comma 17 2 2 8 4" xfId="12761"/>
    <cellStyle name="Comma 17 2 2 8 4 2" xfId="20962"/>
    <cellStyle name="Comma 17 2 2 8 4 2 2" xfId="29801"/>
    <cellStyle name="Comma 17 2 2 8 4 3" xfId="20961"/>
    <cellStyle name="Comma 17 2 2 8 5" xfId="20963"/>
    <cellStyle name="Comma 17 2 2 8 5 2" xfId="15105"/>
    <cellStyle name="Comma 17 2 2 8 6" xfId="20957"/>
    <cellStyle name="Comma 17 2 2 9" xfId="6437"/>
    <cellStyle name="Comma 17 2 2 9 2" xfId="20965"/>
    <cellStyle name="Comma 17 2 2 9 2 2" xfId="14617"/>
    <cellStyle name="Comma 17 2 2 9 3" xfId="20964"/>
    <cellStyle name="Comma 17 2 3" xfId="3639"/>
    <cellStyle name="Comma 17 2 3 2" xfId="4018"/>
    <cellStyle name="Comma 17 2 3 2 2" xfId="7423"/>
    <cellStyle name="Comma 17 2 3 2 2 2" xfId="20969"/>
    <cellStyle name="Comma 17 2 3 2 2 2 2" xfId="16651"/>
    <cellStyle name="Comma 17 2 3 2 2 3" xfId="20968"/>
    <cellStyle name="Comma 17 2 3 2 3" xfId="9799"/>
    <cellStyle name="Comma 17 2 3 2 3 2" xfId="20970"/>
    <cellStyle name="Comma 17 2 3 2 4" xfId="11715"/>
    <cellStyle name="Comma 17 2 3 2 4 2" xfId="20972"/>
    <cellStyle name="Comma 17 2 3 2 4 2 2" xfId="28225"/>
    <cellStyle name="Comma 17 2 3 2 4 3" xfId="20971"/>
    <cellStyle name="Comma 17 2 3 2 5" xfId="20973"/>
    <cellStyle name="Comma 17 2 3 2 5 2" xfId="14708"/>
    <cellStyle name="Comma 17 2 3 2 6" xfId="20967"/>
    <cellStyle name="Comma 17 2 3 3" xfId="4581"/>
    <cellStyle name="Comma 17 2 3 3 2" xfId="7984"/>
    <cellStyle name="Comma 17 2 3 3 2 2" xfId="20976"/>
    <cellStyle name="Comma 17 2 3 3 2 2 2" xfId="23724"/>
    <cellStyle name="Comma 17 2 3 3 2 3" xfId="20975"/>
    <cellStyle name="Comma 17 2 3 3 3" xfId="9644"/>
    <cellStyle name="Comma 17 2 3 3 3 2" xfId="20977"/>
    <cellStyle name="Comma 17 2 3 3 4" xfId="12276"/>
    <cellStyle name="Comma 17 2 3 3 4 2" xfId="20979"/>
    <cellStyle name="Comma 17 2 3 3 4 2 2" xfId="29129"/>
    <cellStyle name="Comma 17 2 3 3 4 3" xfId="20978"/>
    <cellStyle name="Comma 17 2 3 3 5" xfId="20980"/>
    <cellStyle name="Comma 17 2 3 3 5 2" xfId="14893"/>
    <cellStyle name="Comma 17 2 3 3 6" xfId="20974"/>
    <cellStyle name="Comma 17 2 3 4" xfId="5143"/>
    <cellStyle name="Comma 17 2 3 4 2" xfId="8545"/>
    <cellStyle name="Comma 17 2 3 4 2 2" xfId="20983"/>
    <cellStyle name="Comma 17 2 3 4 2 2 2" xfId="24580"/>
    <cellStyle name="Comma 17 2 3 4 2 3" xfId="20982"/>
    <cellStyle name="Comma 17 2 3 4 3" xfId="9717"/>
    <cellStyle name="Comma 17 2 3 4 3 2" xfId="20984"/>
    <cellStyle name="Comma 17 2 3 4 4" xfId="12837"/>
    <cellStyle name="Comma 17 2 3 4 4 2" xfId="20986"/>
    <cellStyle name="Comma 17 2 3 4 4 2 2" xfId="29908"/>
    <cellStyle name="Comma 17 2 3 4 4 3" xfId="20985"/>
    <cellStyle name="Comma 17 2 3 4 5" xfId="20987"/>
    <cellStyle name="Comma 17 2 3 4 5 2" xfId="15142"/>
    <cellStyle name="Comma 17 2 3 4 6" xfId="20981"/>
    <cellStyle name="Comma 17 2 3 5" xfId="7048"/>
    <cellStyle name="Comma 17 2 3 5 2" xfId="20989"/>
    <cellStyle name="Comma 17 2 3 5 2 2" xfId="16131"/>
    <cellStyle name="Comma 17 2 3 5 3" xfId="20988"/>
    <cellStyle name="Comma 17 2 3 6" xfId="9860"/>
    <cellStyle name="Comma 17 2 3 6 2" xfId="20990"/>
    <cellStyle name="Comma 17 2 3 7" xfId="11341"/>
    <cellStyle name="Comma 17 2 3 7 2" xfId="20992"/>
    <cellStyle name="Comma 17 2 3 7 2 2" xfId="27706"/>
    <cellStyle name="Comma 17 2 3 7 3" xfId="20991"/>
    <cellStyle name="Comma 17 2 3 8" xfId="20993"/>
    <cellStyle name="Comma 17 2 3 8 2" xfId="14631"/>
    <cellStyle name="Comma 17 2 3 9" xfId="20966"/>
    <cellStyle name="Comma 17 2 4" xfId="4207"/>
    <cellStyle name="Comma 17 2 4 2" xfId="4768"/>
    <cellStyle name="Comma 17 2 4 2 2" xfId="8171"/>
    <cellStyle name="Comma 17 2 4 2 2 2" xfId="20997"/>
    <cellStyle name="Comma 17 2 4 2 2 2 2" xfId="24055"/>
    <cellStyle name="Comma 17 2 4 2 2 3" xfId="20996"/>
    <cellStyle name="Comma 17 2 4 2 3" xfId="6873"/>
    <cellStyle name="Comma 17 2 4 2 3 2" xfId="20998"/>
    <cellStyle name="Comma 17 2 4 2 4" xfId="12463"/>
    <cellStyle name="Comma 17 2 4 2 4 2" xfId="21000"/>
    <cellStyle name="Comma 17 2 4 2 4 2 2" xfId="29390"/>
    <cellStyle name="Comma 17 2 4 2 4 3" xfId="20999"/>
    <cellStyle name="Comma 17 2 4 2 5" xfId="21001"/>
    <cellStyle name="Comma 17 2 4 2 5 2" xfId="14985"/>
    <cellStyle name="Comma 17 2 4 2 6" xfId="20995"/>
    <cellStyle name="Comma 17 2 4 3" xfId="5330"/>
    <cellStyle name="Comma 17 2 4 3 2" xfId="8732"/>
    <cellStyle name="Comma 17 2 4 3 2 2" xfId="21004"/>
    <cellStyle name="Comma 17 2 4 3 2 2 2" xfId="24840"/>
    <cellStyle name="Comma 17 2 4 3 2 3" xfId="21003"/>
    <cellStyle name="Comma 17 2 4 3 3" xfId="9904"/>
    <cellStyle name="Comma 17 2 4 3 3 2" xfId="21005"/>
    <cellStyle name="Comma 17 2 4 3 4" xfId="13024"/>
    <cellStyle name="Comma 17 2 4 3 4 2" xfId="21007"/>
    <cellStyle name="Comma 17 2 4 3 4 2 2" xfId="30403"/>
    <cellStyle name="Comma 17 2 4 3 4 3" xfId="21006"/>
    <cellStyle name="Comma 17 2 4 3 5" xfId="21008"/>
    <cellStyle name="Comma 17 2 4 3 5 2" xfId="15221"/>
    <cellStyle name="Comma 17 2 4 3 6" xfId="21002"/>
    <cellStyle name="Comma 17 2 4 4" xfId="7610"/>
    <cellStyle name="Comma 17 2 4 4 2" xfId="21010"/>
    <cellStyle name="Comma 17 2 4 4 2 2" xfId="23288"/>
    <cellStyle name="Comma 17 2 4 4 3" xfId="21009"/>
    <cellStyle name="Comma 17 2 4 5" xfId="6890"/>
    <cellStyle name="Comma 17 2 4 5 2" xfId="21011"/>
    <cellStyle name="Comma 17 2 4 6" xfId="11902"/>
    <cellStyle name="Comma 17 2 4 6 2" xfId="21013"/>
    <cellStyle name="Comma 17 2 4 6 2 2" xfId="28599"/>
    <cellStyle name="Comma 17 2 4 6 3" xfId="21012"/>
    <cellStyle name="Comma 17 2 4 7" xfId="21014"/>
    <cellStyle name="Comma 17 2 4 7 2" xfId="14747"/>
    <cellStyle name="Comma 17 2 4 8" xfId="20994"/>
    <cellStyle name="Comma 17 2 5" xfId="3831"/>
    <cellStyle name="Comma 17 2 5 2" xfId="5527"/>
    <cellStyle name="Comma 17 2 5 2 2" xfId="8919"/>
    <cellStyle name="Comma 17 2 5 2 2 2" xfId="21018"/>
    <cellStyle name="Comma 17 2 5 2 2 2 2" xfId="25156"/>
    <cellStyle name="Comma 17 2 5 2 2 3" xfId="21017"/>
    <cellStyle name="Comma 17 2 5 2 3" xfId="6875"/>
    <cellStyle name="Comma 17 2 5 2 3 2" xfId="21019"/>
    <cellStyle name="Comma 17 2 5 2 4" xfId="13212"/>
    <cellStyle name="Comma 17 2 5 2 4 2" xfId="21021"/>
    <cellStyle name="Comma 17 2 5 2 4 2 2" xfId="30973"/>
    <cellStyle name="Comma 17 2 5 2 4 3" xfId="21020"/>
    <cellStyle name="Comma 17 2 5 2 5" xfId="21022"/>
    <cellStyle name="Comma 17 2 5 2 5 2" xfId="15312"/>
    <cellStyle name="Comma 17 2 5 2 6" xfId="21016"/>
    <cellStyle name="Comma 17 2 5 3" xfId="7236"/>
    <cellStyle name="Comma 17 2 5 3 2" xfId="21024"/>
    <cellStyle name="Comma 17 2 5 3 2 2" xfId="16392"/>
    <cellStyle name="Comma 17 2 5 3 3" xfId="21023"/>
    <cellStyle name="Comma 17 2 5 4" xfId="9709"/>
    <cellStyle name="Comma 17 2 5 4 2" xfId="21025"/>
    <cellStyle name="Comma 17 2 5 5" xfId="11528"/>
    <cellStyle name="Comma 17 2 5 5 2" xfId="21027"/>
    <cellStyle name="Comma 17 2 5 5 2 2" xfId="27965"/>
    <cellStyle name="Comma 17 2 5 5 3" xfId="21026"/>
    <cellStyle name="Comma 17 2 5 6" xfId="21028"/>
    <cellStyle name="Comma 17 2 5 6 2" xfId="14670"/>
    <cellStyle name="Comma 17 2 5 7" xfId="21015"/>
    <cellStyle name="Comma 17 2 6" xfId="4394"/>
    <cellStyle name="Comma 17 2 6 2" xfId="5729"/>
    <cellStyle name="Comma 17 2 6 2 2" xfId="9109"/>
    <cellStyle name="Comma 17 2 6 2 2 2" xfId="21032"/>
    <cellStyle name="Comma 17 2 6 2 2 2 2" xfId="25419"/>
    <cellStyle name="Comma 17 2 6 2 2 3" xfId="21031"/>
    <cellStyle name="Comma 17 2 6 2 3" xfId="9956"/>
    <cellStyle name="Comma 17 2 6 2 3 2" xfId="21033"/>
    <cellStyle name="Comma 17 2 6 2 4" xfId="13399"/>
    <cellStyle name="Comma 17 2 6 2 4 2" xfId="21035"/>
    <cellStyle name="Comma 17 2 6 2 4 2 2" xfId="31423"/>
    <cellStyle name="Comma 17 2 6 2 4 3" xfId="21034"/>
    <cellStyle name="Comma 17 2 6 2 5" xfId="21036"/>
    <cellStyle name="Comma 17 2 6 2 5 2" xfId="15407"/>
    <cellStyle name="Comma 17 2 6 2 6" xfId="21030"/>
    <cellStyle name="Comma 17 2 6 3" xfId="7797"/>
    <cellStyle name="Comma 17 2 6 3 2" xfId="21038"/>
    <cellStyle name="Comma 17 2 6 3 2 2" xfId="23480"/>
    <cellStyle name="Comma 17 2 6 3 3" xfId="21037"/>
    <cellStyle name="Comma 17 2 6 4" xfId="6924"/>
    <cellStyle name="Comma 17 2 6 4 2" xfId="21039"/>
    <cellStyle name="Comma 17 2 6 5" xfId="12089"/>
    <cellStyle name="Comma 17 2 6 5 2" xfId="21041"/>
    <cellStyle name="Comma 17 2 6 5 2 2" xfId="28869"/>
    <cellStyle name="Comma 17 2 6 5 3" xfId="21040"/>
    <cellStyle name="Comma 17 2 6 6" xfId="21042"/>
    <cellStyle name="Comma 17 2 6 6 2" xfId="14814"/>
    <cellStyle name="Comma 17 2 6 7" xfId="21029"/>
    <cellStyle name="Comma 17 2 7" xfId="5924"/>
    <cellStyle name="Comma 17 2 7 2" xfId="9297"/>
    <cellStyle name="Comma 17 2 7 2 2" xfId="21045"/>
    <cellStyle name="Comma 17 2 7 2 2 2" xfId="25680"/>
    <cellStyle name="Comma 17 2 7 2 3" xfId="21044"/>
    <cellStyle name="Comma 17 2 7 3" xfId="6502"/>
    <cellStyle name="Comma 17 2 7 3 2" xfId="21046"/>
    <cellStyle name="Comma 17 2 7 4" xfId="13586"/>
    <cellStyle name="Comma 17 2 7 4 2" xfId="21048"/>
    <cellStyle name="Comma 17 2 7 4 2 2" xfId="32156"/>
    <cellStyle name="Comma 17 2 7 4 3" xfId="21047"/>
    <cellStyle name="Comma 17 2 7 5" xfId="21049"/>
    <cellStyle name="Comma 17 2 7 5 2" xfId="15494"/>
    <cellStyle name="Comma 17 2 7 6" xfId="21043"/>
    <cellStyle name="Comma 17 2 8" xfId="6122"/>
    <cellStyle name="Comma 17 2 8 2" xfId="9486"/>
    <cellStyle name="Comma 17 2 8 2 2" xfId="21052"/>
    <cellStyle name="Comma 17 2 8 2 2 2" xfId="25938"/>
    <cellStyle name="Comma 17 2 8 2 3" xfId="21051"/>
    <cellStyle name="Comma 17 2 8 3" xfId="6930"/>
    <cellStyle name="Comma 17 2 8 3 2" xfId="21053"/>
    <cellStyle name="Comma 17 2 8 4" xfId="13774"/>
    <cellStyle name="Comma 17 2 8 4 2" xfId="21055"/>
    <cellStyle name="Comma 17 2 8 4 2 2" xfId="32896"/>
    <cellStyle name="Comma 17 2 8 4 3" xfId="21054"/>
    <cellStyle name="Comma 17 2 8 5" xfId="21056"/>
    <cellStyle name="Comma 17 2 8 5 2" xfId="15585"/>
    <cellStyle name="Comma 17 2 8 6" xfId="21050"/>
    <cellStyle name="Comma 17 2 9" xfId="4956"/>
    <cellStyle name="Comma 17 2 9 2" xfId="8358"/>
    <cellStyle name="Comma 17 2 9 2 2" xfId="21059"/>
    <cellStyle name="Comma 17 2 9 2 2 2" xfId="24315"/>
    <cellStyle name="Comma 17 2 9 2 3" xfId="21058"/>
    <cellStyle name="Comma 17 2 9 3" xfId="9683"/>
    <cellStyle name="Comma 17 2 9 3 2" xfId="21060"/>
    <cellStyle name="Comma 17 2 9 4" xfId="12650"/>
    <cellStyle name="Comma 17 2 9 4 2" xfId="21062"/>
    <cellStyle name="Comma 17 2 9 4 2 2" xfId="29646"/>
    <cellStyle name="Comma 17 2 9 4 3" xfId="21061"/>
    <cellStyle name="Comma 17 2 9 5" xfId="21063"/>
    <cellStyle name="Comma 17 2 9 5 2" xfId="15063"/>
    <cellStyle name="Comma 17 2 9 6" xfId="21057"/>
    <cellStyle name="Comma 17 3" xfId="770"/>
    <cellStyle name="Comma 17 3 10" xfId="6641"/>
    <cellStyle name="Comma 17 3 10 2" xfId="21066"/>
    <cellStyle name="Comma 17 3 10 2 2" xfId="15827"/>
    <cellStyle name="Comma 17 3 10 3" xfId="21065"/>
    <cellStyle name="Comma 17 3 11" xfId="9729"/>
    <cellStyle name="Comma 17 3 11 2" xfId="21067"/>
    <cellStyle name="Comma 17 3 12" xfId="11141"/>
    <cellStyle name="Comma 17 3 12 2" xfId="21069"/>
    <cellStyle name="Comma 17 3 12 2 2" xfId="27452"/>
    <cellStyle name="Comma 17 3 12 3" xfId="21068"/>
    <cellStyle name="Comma 17 3 13" xfId="21070"/>
    <cellStyle name="Comma 17 3 13 2" xfId="14278"/>
    <cellStyle name="Comma 17 3 14" xfId="21064"/>
    <cellStyle name="Comma 17 3 2" xfId="3668"/>
    <cellStyle name="Comma 17 3 2 2" xfId="4047"/>
    <cellStyle name="Comma 17 3 2 2 2" xfId="7452"/>
    <cellStyle name="Comma 17 3 2 2 2 2" xfId="21074"/>
    <cellStyle name="Comma 17 3 2 2 2 2 2" xfId="16697"/>
    <cellStyle name="Comma 17 3 2 2 2 3" xfId="21073"/>
    <cellStyle name="Comma 17 3 2 2 3" xfId="9765"/>
    <cellStyle name="Comma 17 3 2 2 3 2" xfId="21075"/>
    <cellStyle name="Comma 17 3 2 2 4" xfId="11744"/>
    <cellStyle name="Comma 17 3 2 2 4 2" xfId="21077"/>
    <cellStyle name="Comma 17 3 2 2 4 2 2" xfId="28268"/>
    <cellStyle name="Comma 17 3 2 2 4 3" xfId="21076"/>
    <cellStyle name="Comma 17 3 2 2 5" xfId="21078"/>
    <cellStyle name="Comma 17 3 2 2 5 2" xfId="14714"/>
    <cellStyle name="Comma 17 3 2 2 6" xfId="21072"/>
    <cellStyle name="Comma 17 3 2 3" xfId="4610"/>
    <cellStyle name="Comma 17 3 2 3 2" xfId="8013"/>
    <cellStyle name="Comma 17 3 2 3 2 2" xfId="21081"/>
    <cellStyle name="Comma 17 3 2 3 2 2 2" xfId="23767"/>
    <cellStyle name="Comma 17 3 2 3 2 3" xfId="21080"/>
    <cellStyle name="Comma 17 3 2 3 3" xfId="9697"/>
    <cellStyle name="Comma 17 3 2 3 3 2" xfId="21082"/>
    <cellStyle name="Comma 17 3 2 3 4" xfId="12305"/>
    <cellStyle name="Comma 17 3 2 3 4 2" xfId="21084"/>
    <cellStyle name="Comma 17 3 2 3 4 2 2" xfId="29170"/>
    <cellStyle name="Comma 17 3 2 3 4 3" xfId="21083"/>
    <cellStyle name="Comma 17 3 2 3 5" xfId="21085"/>
    <cellStyle name="Comma 17 3 2 3 5 2" xfId="14905"/>
    <cellStyle name="Comma 17 3 2 3 6" xfId="21079"/>
    <cellStyle name="Comma 17 3 2 4" xfId="5172"/>
    <cellStyle name="Comma 17 3 2 4 2" xfId="8574"/>
    <cellStyle name="Comma 17 3 2 4 2 2" xfId="21088"/>
    <cellStyle name="Comma 17 3 2 4 2 2 2" xfId="24623"/>
    <cellStyle name="Comma 17 3 2 4 2 3" xfId="21087"/>
    <cellStyle name="Comma 17 3 2 4 3" xfId="9839"/>
    <cellStyle name="Comma 17 3 2 4 3 2" xfId="21089"/>
    <cellStyle name="Comma 17 3 2 4 4" xfId="12866"/>
    <cellStyle name="Comma 17 3 2 4 4 2" xfId="21091"/>
    <cellStyle name="Comma 17 3 2 4 4 2 2" xfId="29951"/>
    <cellStyle name="Comma 17 3 2 4 4 3" xfId="21090"/>
    <cellStyle name="Comma 17 3 2 4 5" xfId="21092"/>
    <cellStyle name="Comma 17 3 2 4 5 2" xfId="15154"/>
    <cellStyle name="Comma 17 3 2 4 6" xfId="21086"/>
    <cellStyle name="Comma 17 3 2 5" xfId="7077"/>
    <cellStyle name="Comma 17 3 2 5 2" xfId="21094"/>
    <cellStyle name="Comma 17 3 2 5 2 2" xfId="16172"/>
    <cellStyle name="Comma 17 3 2 5 3" xfId="21093"/>
    <cellStyle name="Comma 17 3 2 6" xfId="9696"/>
    <cellStyle name="Comma 17 3 2 6 2" xfId="21095"/>
    <cellStyle name="Comma 17 3 2 7" xfId="11370"/>
    <cellStyle name="Comma 17 3 2 7 2" xfId="21097"/>
    <cellStyle name="Comma 17 3 2 7 2 2" xfId="27748"/>
    <cellStyle name="Comma 17 3 2 7 3" xfId="21096"/>
    <cellStyle name="Comma 17 3 2 8" xfId="21098"/>
    <cellStyle name="Comma 17 3 2 8 2" xfId="14637"/>
    <cellStyle name="Comma 17 3 2 9" xfId="21071"/>
    <cellStyle name="Comma 17 3 3" xfId="4236"/>
    <cellStyle name="Comma 17 3 3 2" xfId="4797"/>
    <cellStyle name="Comma 17 3 3 2 2" xfId="8200"/>
    <cellStyle name="Comma 17 3 3 2 2 2" xfId="21102"/>
    <cellStyle name="Comma 17 3 3 2 2 2 2" xfId="24099"/>
    <cellStyle name="Comma 17 3 3 2 2 3" xfId="21101"/>
    <cellStyle name="Comma 17 3 3 2 3" xfId="9842"/>
    <cellStyle name="Comma 17 3 3 2 3 2" xfId="21103"/>
    <cellStyle name="Comma 17 3 3 2 4" xfId="12492"/>
    <cellStyle name="Comma 17 3 3 2 4 2" xfId="21105"/>
    <cellStyle name="Comma 17 3 3 2 4 2 2" xfId="29433"/>
    <cellStyle name="Comma 17 3 3 2 4 3" xfId="21104"/>
    <cellStyle name="Comma 17 3 3 2 5" xfId="21106"/>
    <cellStyle name="Comma 17 3 3 2 5 2" xfId="14997"/>
    <cellStyle name="Comma 17 3 3 2 6" xfId="21100"/>
    <cellStyle name="Comma 17 3 3 3" xfId="5359"/>
    <cellStyle name="Comma 17 3 3 3 2" xfId="8761"/>
    <cellStyle name="Comma 17 3 3 3 2 2" xfId="21109"/>
    <cellStyle name="Comma 17 3 3 3 2 2 2" xfId="24882"/>
    <cellStyle name="Comma 17 3 3 3 2 3" xfId="21108"/>
    <cellStyle name="Comma 17 3 3 3 3" xfId="9782"/>
    <cellStyle name="Comma 17 3 3 3 3 2" xfId="21110"/>
    <cellStyle name="Comma 17 3 3 3 4" xfId="13053"/>
    <cellStyle name="Comma 17 3 3 3 4 2" xfId="21112"/>
    <cellStyle name="Comma 17 3 3 3 4 2 2" xfId="30516"/>
    <cellStyle name="Comma 17 3 3 3 4 3" xfId="21111"/>
    <cellStyle name="Comma 17 3 3 3 5" xfId="21113"/>
    <cellStyle name="Comma 17 3 3 3 5 2" xfId="15235"/>
    <cellStyle name="Comma 17 3 3 3 6" xfId="21107"/>
    <cellStyle name="Comma 17 3 3 4" xfId="7639"/>
    <cellStyle name="Comma 17 3 3 4 2" xfId="21115"/>
    <cellStyle name="Comma 17 3 3 4 2 2" xfId="23319"/>
    <cellStyle name="Comma 17 3 3 4 3" xfId="21114"/>
    <cellStyle name="Comma 17 3 3 5" xfId="9944"/>
    <cellStyle name="Comma 17 3 3 5 2" xfId="21116"/>
    <cellStyle name="Comma 17 3 3 6" xfId="11931"/>
    <cellStyle name="Comma 17 3 3 6 2" xfId="21118"/>
    <cellStyle name="Comma 17 3 3 6 2 2" xfId="28650"/>
    <cellStyle name="Comma 17 3 3 6 3" xfId="21117"/>
    <cellStyle name="Comma 17 3 3 7" xfId="21119"/>
    <cellStyle name="Comma 17 3 3 7 2" xfId="14754"/>
    <cellStyle name="Comma 17 3 3 8" xfId="21099"/>
    <cellStyle name="Comma 17 3 4" xfId="3860"/>
    <cellStyle name="Comma 17 3 4 2" xfId="5556"/>
    <cellStyle name="Comma 17 3 4 2 2" xfId="8948"/>
    <cellStyle name="Comma 17 3 4 2 2 2" xfId="21123"/>
    <cellStyle name="Comma 17 3 4 2 2 2 2" xfId="25199"/>
    <cellStyle name="Comma 17 3 4 2 2 3" xfId="21122"/>
    <cellStyle name="Comma 17 3 4 2 3" xfId="9990"/>
    <cellStyle name="Comma 17 3 4 2 3 2" xfId="21124"/>
    <cellStyle name="Comma 17 3 4 2 4" xfId="13241"/>
    <cellStyle name="Comma 17 3 4 2 4 2" xfId="21126"/>
    <cellStyle name="Comma 17 3 4 2 4 2 2" xfId="31032"/>
    <cellStyle name="Comma 17 3 4 2 4 3" xfId="21125"/>
    <cellStyle name="Comma 17 3 4 2 5" xfId="21127"/>
    <cellStyle name="Comma 17 3 4 2 5 2" xfId="15324"/>
    <cellStyle name="Comma 17 3 4 2 6" xfId="21121"/>
    <cellStyle name="Comma 17 3 4 3" xfId="7265"/>
    <cellStyle name="Comma 17 3 4 3 2" xfId="21129"/>
    <cellStyle name="Comma 17 3 4 3 2 2" xfId="16435"/>
    <cellStyle name="Comma 17 3 4 3 3" xfId="21128"/>
    <cellStyle name="Comma 17 3 4 4" xfId="9667"/>
    <cellStyle name="Comma 17 3 4 4 2" xfId="21130"/>
    <cellStyle name="Comma 17 3 4 5" xfId="11557"/>
    <cellStyle name="Comma 17 3 4 5 2" xfId="21132"/>
    <cellStyle name="Comma 17 3 4 5 2 2" xfId="28006"/>
    <cellStyle name="Comma 17 3 4 5 3" xfId="21131"/>
    <cellStyle name="Comma 17 3 4 6" xfId="21133"/>
    <cellStyle name="Comma 17 3 4 6 2" xfId="14676"/>
    <cellStyle name="Comma 17 3 4 7" xfId="21120"/>
    <cellStyle name="Comma 17 3 5" xfId="4423"/>
    <cellStyle name="Comma 17 3 5 2" xfId="5758"/>
    <cellStyle name="Comma 17 3 5 2 2" xfId="9138"/>
    <cellStyle name="Comma 17 3 5 2 2 2" xfId="21137"/>
    <cellStyle name="Comma 17 3 5 2 2 2 2" xfId="25460"/>
    <cellStyle name="Comma 17 3 5 2 2 3" xfId="21136"/>
    <cellStyle name="Comma 17 3 5 2 3" xfId="9809"/>
    <cellStyle name="Comma 17 3 5 2 3 2" xfId="21138"/>
    <cellStyle name="Comma 17 3 5 2 4" xfId="13428"/>
    <cellStyle name="Comma 17 3 5 2 4 2" xfId="21140"/>
    <cellStyle name="Comma 17 3 5 2 4 2 2" xfId="31537"/>
    <cellStyle name="Comma 17 3 5 2 4 3" xfId="21139"/>
    <cellStyle name="Comma 17 3 5 2 5" xfId="21141"/>
    <cellStyle name="Comma 17 3 5 2 5 2" xfId="15421"/>
    <cellStyle name="Comma 17 3 5 2 6" xfId="21135"/>
    <cellStyle name="Comma 17 3 5 3" xfId="7826"/>
    <cellStyle name="Comma 17 3 5 3 2" xfId="21143"/>
    <cellStyle name="Comma 17 3 5 3 2 2" xfId="23508"/>
    <cellStyle name="Comma 17 3 5 3 3" xfId="21142"/>
    <cellStyle name="Comma 17 3 5 4" xfId="9924"/>
    <cellStyle name="Comma 17 3 5 4 2" xfId="21144"/>
    <cellStyle name="Comma 17 3 5 5" xfId="12118"/>
    <cellStyle name="Comma 17 3 5 5 2" xfId="21146"/>
    <cellStyle name="Comma 17 3 5 5 2 2" xfId="28912"/>
    <cellStyle name="Comma 17 3 5 5 3" xfId="21145"/>
    <cellStyle name="Comma 17 3 5 6" xfId="21147"/>
    <cellStyle name="Comma 17 3 5 6 2" xfId="14827"/>
    <cellStyle name="Comma 17 3 5 7" xfId="21134"/>
    <cellStyle name="Comma 17 3 6" xfId="5953"/>
    <cellStyle name="Comma 17 3 6 2" xfId="9326"/>
    <cellStyle name="Comma 17 3 6 2 2" xfId="21150"/>
    <cellStyle name="Comma 17 3 6 2 2 2" xfId="25722"/>
    <cellStyle name="Comma 17 3 6 2 3" xfId="21149"/>
    <cellStyle name="Comma 17 3 6 3" xfId="7144"/>
    <cellStyle name="Comma 17 3 6 3 2" xfId="21151"/>
    <cellStyle name="Comma 17 3 6 4" xfId="13615"/>
    <cellStyle name="Comma 17 3 6 4 2" xfId="21153"/>
    <cellStyle name="Comma 17 3 6 4 2 2" xfId="32276"/>
    <cellStyle name="Comma 17 3 6 4 3" xfId="21152"/>
    <cellStyle name="Comma 17 3 6 5" xfId="21154"/>
    <cellStyle name="Comma 17 3 6 5 2" xfId="15506"/>
    <cellStyle name="Comma 17 3 6 6" xfId="21148"/>
    <cellStyle name="Comma 17 3 7" xfId="6151"/>
    <cellStyle name="Comma 17 3 7 2" xfId="9515"/>
    <cellStyle name="Comma 17 3 7 2 2" xfId="21157"/>
    <cellStyle name="Comma 17 3 7 2 2 2" xfId="25979"/>
    <cellStyle name="Comma 17 3 7 2 3" xfId="21156"/>
    <cellStyle name="Comma 17 3 7 3" xfId="6872"/>
    <cellStyle name="Comma 17 3 7 3 2" xfId="21158"/>
    <cellStyle name="Comma 17 3 7 4" xfId="13803"/>
    <cellStyle name="Comma 17 3 7 4 2" xfId="21160"/>
    <cellStyle name="Comma 17 3 7 4 2 2" xfId="33011"/>
    <cellStyle name="Comma 17 3 7 4 3" xfId="21159"/>
    <cellStyle name="Comma 17 3 7 5" xfId="21161"/>
    <cellStyle name="Comma 17 3 7 5 2" xfId="15597"/>
    <cellStyle name="Comma 17 3 7 6" xfId="21155"/>
    <cellStyle name="Comma 17 3 8" xfId="4985"/>
    <cellStyle name="Comma 17 3 8 2" xfId="8387"/>
    <cellStyle name="Comma 17 3 8 2 2" xfId="21164"/>
    <cellStyle name="Comma 17 3 8 2 2 2" xfId="24356"/>
    <cellStyle name="Comma 17 3 8 2 3" xfId="21163"/>
    <cellStyle name="Comma 17 3 8 3" xfId="9817"/>
    <cellStyle name="Comma 17 3 8 3 2" xfId="21165"/>
    <cellStyle name="Comma 17 3 8 4" xfId="12679"/>
    <cellStyle name="Comma 17 3 8 4 2" xfId="21167"/>
    <cellStyle name="Comma 17 3 8 4 2 2" xfId="29691"/>
    <cellStyle name="Comma 17 3 8 4 3" xfId="21166"/>
    <cellStyle name="Comma 17 3 8 5" xfId="21168"/>
    <cellStyle name="Comma 17 3 8 5 2" xfId="15075"/>
    <cellStyle name="Comma 17 3 8 6" xfId="21162"/>
    <cellStyle name="Comma 17 3 9" xfId="6355"/>
    <cellStyle name="Comma 17 3 9 2" xfId="21170"/>
    <cellStyle name="Comma 17 3 9 2 2" xfId="14588"/>
    <cellStyle name="Comma 17 3 9 3" xfId="21169"/>
    <cellStyle name="Comma 17 4" xfId="813"/>
    <cellStyle name="Comma 17 4 10" xfId="6684"/>
    <cellStyle name="Comma 17 4 10 2" xfId="21173"/>
    <cellStyle name="Comma 17 4 10 2 2" xfId="15886"/>
    <cellStyle name="Comma 17 4 10 3" xfId="21172"/>
    <cellStyle name="Comma 17 4 11" xfId="9650"/>
    <cellStyle name="Comma 17 4 11 2" xfId="21174"/>
    <cellStyle name="Comma 17 4 12" xfId="11184"/>
    <cellStyle name="Comma 17 4 12 2" xfId="21176"/>
    <cellStyle name="Comma 17 4 12 2 2" xfId="27513"/>
    <cellStyle name="Comma 17 4 12 3" xfId="21175"/>
    <cellStyle name="Comma 17 4 13" xfId="21177"/>
    <cellStyle name="Comma 17 4 13 2" xfId="14287"/>
    <cellStyle name="Comma 17 4 14" xfId="21171"/>
    <cellStyle name="Comma 17 4 2" xfId="3711"/>
    <cellStyle name="Comma 17 4 2 2" xfId="4090"/>
    <cellStyle name="Comma 17 4 2 2 2" xfId="7495"/>
    <cellStyle name="Comma 17 4 2 2 2 2" xfId="21181"/>
    <cellStyle name="Comma 17 4 2 2 2 2 2" xfId="16757"/>
    <cellStyle name="Comma 17 4 2 2 2 3" xfId="21180"/>
    <cellStyle name="Comma 17 4 2 2 3" xfId="6921"/>
    <cellStyle name="Comma 17 4 2 2 3 2" xfId="21182"/>
    <cellStyle name="Comma 17 4 2 2 4" xfId="11787"/>
    <cellStyle name="Comma 17 4 2 2 4 2" xfId="21184"/>
    <cellStyle name="Comma 17 4 2 2 4 2 2" xfId="28332"/>
    <cellStyle name="Comma 17 4 2 2 4 3" xfId="21183"/>
    <cellStyle name="Comma 17 4 2 2 5" xfId="21185"/>
    <cellStyle name="Comma 17 4 2 2 5 2" xfId="14723"/>
    <cellStyle name="Comma 17 4 2 2 6" xfId="21179"/>
    <cellStyle name="Comma 17 4 2 3" xfId="4653"/>
    <cellStyle name="Comma 17 4 2 3 2" xfId="8056"/>
    <cellStyle name="Comma 17 4 2 3 2 2" xfId="21188"/>
    <cellStyle name="Comma 17 4 2 3 2 2 2" xfId="23848"/>
    <cellStyle name="Comma 17 4 2 3 2 3" xfId="21187"/>
    <cellStyle name="Comma 17 4 2 3 3" xfId="6995"/>
    <cellStyle name="Comma 17 4 2 3 3 2" xfId="21189"/>
    <cellStyle name="Comma 17 4 2 3 4" xfId="12348"/>
    <cellStyle name="Comma 17 4 2 3 4 2" xfId="21191"/>
    <cellStyle name="Comma 17 4 2 3 4 2 2" xfId="29231"/>
    <cellStyle name="Comma 17 4 2 3 4 3" xfId="21190"/>
    <cellStyle name="Comma 17 4 2 3 5" xfId="21192"/>
    <cellStyle name="Comma 17 4 2 3 5 2" xfId="14923"/>
    <cellStyle name="Comma 17 4 2 3 6" xfId="21186"/>
    <cellStyle name="Comma 17 4 2 4" xfId="5215"/>
    <cellStyle name="Comma 17 4 2 4 2" xfId="8617"/>
    <cellStyle name="Comma 17 4 2 4 2 2" xfId="21195"/>
    <cellStyle name="Comma 17 4 2 4 2 2 2" xfId="24681"/>
    <cellStyle name="Comma 17 4 2 4 2 3" xfId="21194"/>
    <cellStyle name="Comma 17 4 2 4 3" xfId="9659"/>
    <cellStyle name="Comma 17 4 2 4 3 2" xfId="21196"/>
    <cellStyle name="Comma 17 4 2 4 4" xfId="12909"/>
    <cellStyle name="Comma 17 4 2 4 4 2" xfId="21198"/>
    <cellStyle name="Comma 17 4 2 4 4 2 2" xfId="30024"/>
    <cellStyle name="Comma 17 4 2 4 4 3" xfId="21197"/>
    <cellStyle name="Comma 17 4 2 4 5" xfId="21199"/>
    <cellStyle name="Comma 17 4 2 4 5 2" xfId="15172"/>
    <cellStyle name="Comma 17 4 2 4 6" xfId="21193"/>
    <cellStyle name="Comma 17 4 2 5" xfId="7120"/>
    <cellStyle name="Comma 17 4 2 5 2" xfId="21201"/>
    <cellStyle name="Comma 17 4 2 5 2 2" xfId="16231"/>
    <cellStyle name="Comma 17 4 2 5 3" xfId="21200"/>
    <cellStyle name="Comma 17 4 2 6" xfId="9770"/>
    <cellStyle name="Comma 17 4 2 6 2" xfId="21202"/>
    <cellStyle name="Comma 17 4 2 7" xfId="11413"/>
    <cellStyle name="Comma 17 4 2 7 2" xfId="21204"/>
    <cellStyle name="Comma 17 4 2 7 2 2" xfId="27807"/>
    <cellStyle name="Comma 17 4 2 7 3" xfId="21203"/>
    <cellStyle name="Comma 17 4 2 8" xfId="21205"/>
    <cellStyle name="Comma 17 4 2 8 2" xfId="14646"/>
    <cellStyle name="Comma 17 4 2 9" xfId="21178"/>
    <cellStyle name="Comma 17 4 3" xfId="4279"/>
    <cellStyle name="Comma 17 4 3 2" xfId="4840"/>
    <cellStyle name="Comma 17 4 3 2 2" xfId="8243"/>
    <cellStyle name="Comma 17 4 3 2 2 2" xfId="21209"/>
    <cellStyle name="Comma 17 4 3 2 2 2 2" xfId="24160"/>
    <cellStyle name="Comma 17 4 3 2 2 3" xfId="21208"/>
    <cellStyle name="Comma 17 4 3 2 3" xfId="6574"/>
    <cellStyle name="Comma 17 4 3 2 3 2" xfId="21210"/>
    <cellStyle name="Comma 17 4 3 2 4" xfId="12535"/>
    <cellStyle name="Comma 17 4 3 2 4 2" xfId="21212"/>
    <cellStyle name="Comma 17 4 3 2 4 2 2" xfId="29492"/>
    <cellStyle name="Comma 17 4 3 2 4 3" xfId="21211"/>
    <cellStyle name="Comma 17 4 3 2 5" xfId="21213"/>
    <cellStyle name="Comma 17 4 3 2 5 2" xfId="15015"/>
    <cellStyle name="Comma 17 4 3 2 6" xfId="21207"/>
    <cellStyle name="Comma 17 4 3 3" xfId="5402"/>
    <cellStyle name="Comma 17 4 3 3 2" xfId="8804"/>
    <cellStyle name="Comma 17 4 3 3 2 2" xfId="21216"/>
    <cellStyle name="Comma 17 4 3 3 2 2 2" xfId="24941"/>
    <cellStyle name="Comma 17 4 3 3 2 3" xfId="21215"/>
    <cellStyle name="Comma 17 4 3 3 3" xfId="9682"/>
    <cellStyle name="Comma 17 4 3 3 3 2" xfId="21217"/>
    <cellStyle name="Comma 17 4 3 3 4" xfId="13096"/>
    <cellStyle name="Comma 17 4 3 3 4 2" xfId="21219"/>
    <cellStyle name="Comma 17 4 3 3 4 2 2" xfId="30688"/>
    <cellStyle name="Comma 17 4 3 3 4 3" xfId="21218"/>
    <cellStyle name="Comma 17 4 3 3 5" xfId="21220"/>
    <cellStyle name="Comma 17 4 3 3 5 2" xfId="15254"/>
    <cellStyle name="Comma 17 4 3 3 6" xfId="21214"/>
    <cellStyle name="Comma 17 4 3 4" xfId="7682"/>
    <cellStyle name="Comma 17 4 3 4 2" xfId="21222"/>
    <cellStyle name="Comma 17 4 3 4 2 2" xfId="23358"/>
    <cellStyle name="Comma 17 4 3 4 3" xfId="21221"/>
    <cellStyle name="Comma 17 4 3 5" xfId="9966"/>
    <cellStyle name="Comma 17 4 3 5 2" xfId="21223"/>
    <cellStyle name="Comma 17 4 3 6" xfId="11974"/>
    <cellStyle name="Comma 17 4 3 6 2" xfId="21225"/>
    <cellStyle name="Comma 17 4 3 6 2 2" xfId="28711"/>
    <cellStyle name="Comma 17 4 3 6 3" xfId="21224"/>
    <cellStyle name="Comma 17 4 3 7" xfId="21226"/>
    <cellStyle name="Comma 17 4 3 7 2" xfId="14768"/>
    <cellStyle name="Comma 17 4 3 8" xfId="21206"/>
    <cellStyle name="Comma 17 4 4" xfId="3903"/>
    <cellStyle name="Comma 17 4 4 2" xfId="5599"/>
    <cellStyle name="Comma 17 4 4 2 2" xfId="8991"/>
    <cellStyle name="Comma 17 4 4 2 2 2" xfId="21230"/>
    <cellStyle name="Comma 17 4 4 2 2 2 2" xfId="25258"/>
    <cellStyle name="Comma 17 4 4 2 2 3" xfId="21229"/>
    <cellStyle name="Comma 17 4 4 2 3" xfId="9997"/>
    <cellStyle name="Comma 17 4 4 2 3 2" xfId="21231"/>
    <cellStyle name="Comma 17 4 4 2 4" xfId="13284"/>
    <cellStyle name="Comma 17 4 4 2 4 2" xfId="21233"/>
    <cellStyle name="Comma 17 4 4 2 4 2 2" xfId="31111"/>
    <cellStyle name="Comma 17 4 4 2 4 3" xfId="21232"/>
    <cellStyle name="Comma 17 4 4 2 5" xfId="21234"/>
    <cellStyle name="Comma 17 4 4 2 5 2" xfId="15342"/>
    <cellStyle name="Comma 17 4 4 2 6" xfId="21228"/>
    <cellStyle name="Comma 17 4 4 3" xfId="7308"/>
    <cellStyle name="Comma 17 4 4 3 2" xfId="21236"/>
    <cellStyle name="Comma 17 4 4 3 2 2" xfId="16493"/>
    <cellStyle name="Comma 17 4 4 3 3" xfId="21235"/>
    <cellStyle name="Comma 17 4 4 4" xfId="9934"/>
    <cellStyle name="Comma 17 4 4 4 2" xfId="21237"/>
    <cellStyle name="Comma 17 4 4 5" xfId="11600"/>
    <cellStyle name="Comma 17 4 4 5 2" xfId="21239"/>
    <cellStyle name="Comma 17 4 4 5 2 2" xfId="28065"/>
    <cellStyle name="Comma 17 4 4 5 3" xfId="21238"/>
    <cellStyle name="Comma 17 4 4 6" xfId="21240"/>
    <cellStyle name="Comma 17 4 4 6 2" xfId="14685"/>
    <cellStyle name="Comma 17 4 4 7" xfId="21227"/>
    <cellStyle name="Comma 17 4 5" xfId="4466"/>
    <cellStyle name="Comma 17 4 5 2" xfId="5801"/>
    <cellStyle name="Comma 17 4 5 2 2" xfId="9181"/>
    <cellStyle name="Comma 17 4 5 2 2 2" xfId="21244"/>
    <cellStyle name="Comma 17 4 5 2 2 2 2" xfId="25521"/>
    <cellStyle name="Comma 17 4 5 2 2 3" xfId="21243"/>
    <cellStyle name="Comma 17 4 5 2 3" xfId="9871"/>
    <cellStyle name="Comma 17 4 5 2 3 2" xfId="21245"/>
    <cellStyle name="Comma 17 4 5 2 4" xfId="13471"/>
    <cellStyle name="Comma 17 4 5 2 4 2" xfId="21247"/>
    <cellStyle name="Comma 17 4 5 2 4 2 2" xfId="31702"/>
    <cellStyle name="Comma 17 4 5 2 4 3" xfId="21246"/>
    <cellStyle name="Comma 17 4 5 2 5" xfId="21248"/>
    <cellStyle name="Comma 17 4 5 2 5 2" xfId="15439"/>
    <cellStyle name="Comma 17 4 5 2 6" xfId="21242"/>
    <cellStyle name="Comma 17 4 5 3" xfId="7869"/>
    <cellStyle name="Comma 17 4 5 3 2" xfId="21250"/>
    <cellStyle name="Comma 17 4 5 3 2 2" xfId="23549"/>
    <cellStyle name="Comma 17 4 5 3 3" xfId="21249"/>
    <cellStyle name="Comma 17 4 5 4" xfId="9936"/>
    <cellStyle name="Comma 17 4 5 4 2" xfId="21251"/>
    <cellStyle name="Comma 17 4 5 5" xfId="12161"/>
    <cellStyle name="Comma 17 4 5 5 2" xfId="21253"/>
    <cellStyle name="Comma 17 4 5 5 2 2" xfId="28972"/>
    <cellStyle name="Comma 17 4 5 5 3" xfId="21252"/>
    <cellStyle name="Comma 17 4 5 6" xfId="21254"/>
    <cellStyle name="Comma 17 4 5 6 2" xfId="14847"/>
    <cellStyle name="Comma 17 4 5 7" xfId="21241"/>
    <cellStyle name="Comma 17 4 6" xfId="5996"/>
    <cellStyle name="Comma 17 4 6 2" xfId="9369"/>
    <cellStyle name="Comma 17 4 6 2 2" xfId="21257"/>
    <cellStyle name="Comma 17 4 6 2 2 2" xfId="25782"/>
    <cellStyle name="Comma 17 4 6 2 3" xfId="21256"/>
    <cellStyle name="Comma 17 4 6 3" xfId="9820"/>
    <cellStyle name="Comma 17 4 6 3 2" xfId="21258"/>
    <cellStyle name="Comma 17 4 6 4" xfId="13658"/>
    <cellStyle name="Comma 17 4 6 4 2" xfId="21260"/>
    <cellStyle name="Comma 17 4 6 4 2 2" xfId="32444"/>
    <cellStyle name="Comma 17 4 6 4 3" xfId="21259"/>
    <cellStyle name="Comma 17 4 6 5" xfId="21261"/>
    <cellStyle name="Comma 17 4 6 5 2" xfId="15525"/>
    <cellStyle name="Comma 17 4 6 6" xfId="21255"/>
    <cellStyle name="Comma 17 4 7" xfId="6194"/>
    <cellStyle name="Comma 17 4 7 2" xfId="9558"/>
    <cellStyle name="Comma 17 4 7 2 2" xfId="21264"/>
    <cellStyle name="Comma 17 4 7 2 2 2" xfId="26042"/>
    <cellStyle name="Comma 17 4 7 2 3" xfId="21263"/>
    <cellStyle name="Comma 17 4 7 3" xfId="9975"/>
    <cellStyle name="Comma 17 4 7 3 2" xfId="21265"/>
    <cellStyle name="Comma 17 4 7 4" xfId="13846"/>
    <cellStyle name="Comma 17 4 7 4 2" xfId="21267"/>
    <cellStyle name="Comma 17 4 7 4 2 2" xfId="33160"/>
    <cellStyle name="Comma 17 4 7 4 3" xfId="21266"/>
    <cellStyle name="Comma 17 4 7 5" xfId="21268"/>
    <cellStyle name="Comma 17 4 7 5 2" xfId="15615"/>
    <cellStyle name="Comma 17 4 7 6" xfId="21262"/>
    <cellStyle name="Comma 17 4 8" xfId="5028"/>
    <cellStyle name="Comma 17 4 8 2" xfId="8430"/>
    <cellStyle name="Comma 17 4 8 2 2" xfId="21271"/>
    <cellStyle name="Comma 17 4 8 2 2 2" xfId="24418"/>
    <cellStyle name="Comma 17 4 8 2 3" xfId="21270"/>
    <cellStyle name="Comma 17 4 8 3" xfId="9794"/>
    <cellStyle name="Comma 17 4 8 3 2" xfId="21272"/>
    <cellStyle name="Comma 17 4 8 4" xfId="12722"/>
    <cellStyle name="Comma 17 4 8 4 2" xfId="21274"/>
    <cellStyle name="Comma 17 4 8 4 2 2" xfId="29750"/>
    <cellStyle name="Comma 17 4 8 4 3" xfId="21273"/>
    <cellStyle name="Comma 17 4 8 5" xfId="21275"/>
    <cellStyle name="Comma 17 4 8 5 2" xfId="15093"/>
    <cellStyle name="Comma 17 4 8 6" xfId="21269"/>
    <cellStyle name="Comma 17 4 9" xfId="6398"/>
    <cellStyle name="Comma 17 4 9 2" xfId="21277"/>
    <cellStyle name="Comma 17 4 9 2 2" xfId="14604"/>
    <cellStyle name="Comma 17 4 9 3" xfId="21276"/>
    <cellStyle name="Comma 17 5" xfId="2543"/>
    <cellStyle name="Comma 17 5 2" xfId="21278"/>
    <cellStyle name="Comma 17 6" xfId="3622"/>
    <cellStyle name="Comma 17 6 2" xfId="4001"/>
    <cellStyle name="Comma 17 6 2 2" xfId="7406"/>
    <cellStyle name="Comma 17 6 2 2 2" xfId="21282"/>
    <cellStyle name="Comma 17 6 2 2 2 2" xfId="16626"/>
    <cellStyle name="Comma 17 6 2 2 3" xfId="21281"/>
    <cellStyle name="Comma 17 6 2 3" xfId="9829"/>
    <cellStyle name="Comma 17 6 2 3 2" xfId="21283"/>
    <cellStyle name="Comma 17 6 2 4" xfId="11698"/>
    <cellStyle name="Comma 17 6 2 4 2" xfId="21285"/>
    <cellStyle name="Comma 17 6 2 4 2 2" xfId="28200"/>
    <cellStyle name="Comma 17 6 2 4 3" xfId="21284"/>
    <cellStyle name="Comma 17 6 2 5" xfId="21286"/>
    <cellStyle name="Comma 17 6 2 5 2" xfId="14706"/>
    <cellStyle name="Comma 17 6 2 6" xfId="21280"/>
    <cellStyle name="Comma 17 6 3" xfId="4564"/>
    <cellStyle name="Comma 17 6 3 2" xfId="7967"/>
    <cellStyle name="Comma 17 6 3 2 2" xfId="21289"/>
    <cellStyle name="Comma 17 6 3 2 2 2" xfId="23689"/>
    <cellStyle name="Comma 17 6 3 2 3" xfId="21288"/>
    <cellStyle name="Comma 17 6 3 3" xfId="6929"/>
    <cellStyle name="Comma 17 6 3 3 2" xfId="21290"/>
    <cellStyle name="Comma 17 6 3 4" xfId="12259"/>
    <cellStyle name="Comma 17 6 3 4 2" xfId="21292"/>
    <cellStyle name="Comma 17 6 3 4 2 2" xfId="29103"/>
    <cellStyle name="Comma 17 6 3 4 3" xfId="21291"/>
    <cellStyle name="Comma 17 6 3 5" xfId="21293"/>
    <cellStyle name="Comma 17 6 3 5 2" xfId="14889"/>
    <cellStyle name="Comma 17 6 3 6" xfId="21287"/>
    <cellStyle name="Comma 17 6 4" xfId="5126"/>
    <cellStyle name="Comma 17 6 4 2" xfId="8528"/>
    <cellStyle name="Comma 17 6 4 2 2" xfId="21296"/>
    <cellStyle name="Comma 17 6 4 2 2 2" xfId="24554"/>
    <cellStyle name="Comma 17 6 4 2 3" xfId="21295"/>
    <cellStyle name="Comma 17 6 4 3" xfId="9769"/>
    <cellStyle name="Comma 17 6 4 3 2" xfId="21297"/>
    <cellStyle name="Comma 17 6 4 4" xfId="12820"/>
    <cellStyle name="Comma 17 6 4 4 2" xfId="21299"/>
    <cellStyle name="Comma 17 6 4 4 2 2" xfId="29882"/>
    <cellStyle name="Comma 17 6 4 4 3" xfId="21298"/>
    <cellStyle name="Comma 17 6 4 5" xfId="21300"/>
    <cellStyle name="Comma 17 6 4 5 2" xfId="15139"/>
    <cellStyle name="Comma 17 6 4 6" xfId="21294"/>
    <cellStyle name="Comma 17 6 5" xfId="7031"/>
    <cellStyle name="Comma 17 6 5 2" xfId="21302"/>
    <cellStyle name="Comma 17 6 5 2 2" xfId="16105"/>
    <cellStyle name="Comma 17 6 5 3" xfId="21301"/>
    <cellStyle name="Comma 17 6 6" xfId="6888"/>
    <cellStyle name="Comma 17 6 6 2" xfId="21303"/>
    <cellStyle name="Comma 17 6 7" xfId="11324"/>
    <cellStyle name="Comma 17 6 7 2" xfId="21305"/>
    <cellStyle name="Comma 17 6 7 2 2" xfId="27681"/>
    <cellStyle name="Comma 17 6 7 3" xfId="21304"/>
    <cellStyle name="Comma 17 6 8" xfId="21306"/>
    <cellStyle name="Comma 17 6 8 2" xfId="14546"/>
    <cellStyle name="Comma 17 6 9" xfId="21279"/>
    <cellStyle name="Comma 17 7" xfId="4190"/>
    <cellStyle name="Comma 17 7 2" xfId="4751"/>
    <cellStyle name="Comma 17 7 2 2" xfId="8154"/>
    <cellStyle name="Comma 17 7 2 2 2" xfId="21310"/>
    <cellStyle name="Comma 17 7 2 2 2 2" xfId="24031"/>
    <cellStyle name="Comma 17 7 2 2 3" xfId="21309"/>
    <cellStyle name="Comma 17 7 2 3" xfId="9744"/>
    <cellStyle name="Comma 17 7 2 3 2" xfId="21311"/>
    <cellStyle name="Comma 17 7 2 4" xfId="12446"/>
    <cellStyle name="Comma 17 7 2 4 2" xfId="21313"/>
    <cellStyle name="Comma 17 7 2 4 2 2" xfId="29364"/>
    <cellStyle name="Comma 17 7 2 4 3" xfId="21312"/>
    <cellStyle name="Comma 17 7 2 5" xfId="21314"/>
    <cellStyle name="Comma 17 7 2 5 2" xfId="14982"/>
    <cellStyle name="Comma 17 7 2 6" xfId="21308"/>
    <cellStyle name="Comma 17 7 3" xfId="5313"/>
    <cellStyle name="Comma 17 7 3 2" xfId="8715"/>
    <cellStyle name="Comma 17 7 3 2 2" xfId="21317"/>
    <cellStyle name="Comma 17 7 3 2 2 2" xfId="24815"/>
    <cellStyle name="Comma 17 7 3 2 3" xfId="21316"/>
    <cellStyle name="Comma 17 7 3 3" xfId="9837"/>
    <cellStyle name="Comma 17 7 3 3 2" xfId="21318"/>
    <cellStyle name="Comma 17 7 3 4" xfId="13007"/>
    <cellStyle name="Comma 17 7 3 4 2" xfId="21320"/>
    <cellStyle name="Comma 17 7 3 4 2 2" xfId="30337"/>
    <cellStyle name="Comma 17 7 3 4 3" xfId="21319"/>
    <cellStyle name="Comma 17 7 3 5" xfId="21321"/>
    <cellStyle name="Comma 17 7 3 5 2" xfId="15216"/>
    <cellStyle name="Comma 17 7 3 6" xfId="21315"/>
    <cellStyle name="Comma 17 7 4" xfId="7593"/>
    <cellStyle name="Comma 17 7 4 2" xfId="21323"/>
    <cellStyle name="Comma 17 7 4 2 2" xfId="23271"/>
    <cellStyle name="Comma 17 7 4 3" xfId="21322"/>
    <cellStyle name="Comma 17 7 5" xfId="9930"/>
    <cellStyle name="Comma 17 7 5 2" xfId="21324"/>
    <cellStyle name="Comma 17 7 6" xfId="11885"/>
    <cellStyle name="Comma 17 7 6 2" xfId="21326"/>
    <cellStyle name="Comma 17 7 6 2 2" xfId="28569"/>
    <cellStyle name="Comma 17 7 6 3" xfId="21325"/>
    <cellStyle name="Comma 17 7 7" xfId="21327"/>
    <cellStyle name="Comma 17 7 7 2" xfId="14745"/>
    <cellStyle name="Comma 17 7 8" xfId="21307"/>
    <cellStyle name="Comma 17 8" xfId="3814"/>
    <cellStyle name="Comma 17 8 2" xfId="5510"/>
    <cellStyle name="Comma 17 8 2 2" xfId="8902"/>
    <cellStyle name="Comma 17 8 2 2 2" xfId="21331"/>
    <cellStyle name="Comma 17 8 2 2 2 2" xfId="25132"/>
    <cellStyle name="Comma 17 8 2 2 3" xfId="21330"/>
    <cellStyle name="Comma 17 8 2 3" xfId="6592"/>
    <cellStyle name="Comma 17 8 2 3 2" xfId="21332"/>
    <cellStyle name="Comma 17 8 2 4" xfId="13195"/>
    <cellStyle name="Comma 17 8 2 4 2" xfId="21334"/>
    <cellStyle name="Comma 17 8 2 4 2 2" xfId="30938"/>
    <cellStyle name="Comma 17 8 2 4 3" xfId="21333"/>
    <cellStyle name="Comma 17 8 2 5" xfId="21335"/>
    <cellStyle name="Comma 17 8 2 5 2" xfId="15307"/>
    <cellStyle name="Comma 17 8 2 6" xfId="21329"/>
    <cellStyle name="Comma 17 8 3" xfId="7219"/>
    <cellStyle name="Comma 17 8 3 2" xfId="21337"/>
    <cellStyle name="Comma 17 8 3 2 2" xfId="16368"/>
    <cellStyle name="Comma 17 8 3 3" xfId="21336"/>
    <cellStyle name="Comma 17 8 4" xfId="6814"/>
    <cellStyle name="Comma 17 8 4 2" xfId="21338"/>
    <cellStyle name="Comma 17 8 5" xfId="11511"/>
    <cellStyle name="Comma 17 8 5 2" xfId="21340"/>
    <cellStyle name="Comma 17 8 5 2 2" xfId="27939"/>
    <cellStyle name="Comma 17 8 5 3" xfId="21339"/>
    <cellStyle name="Comma 17 8 6" xfId="21341"/>
    <cellStyle name="Comma 17 8 6 2" xfId="14668"/>
    <cellStyle name="Comma 17 8 7" xfId="21328"/>
    <cellStyle name="Comma 17 9" xfId="4377"/>
    <cellStyle name="Comma 17 9 2" xfId="5712"/>
    <cellStyle name="Comma 17 9 2 2" xfId="9092"/>
    <cellStyle name="Comma 17 9 2 2 2" xfId="21345"/>
    <cellStyle name="Comma 17 9 2 2 2 2" xfId="25394"/>
    <cellStyle name="Comma 17 9 2 2 3" xfId="21344"/>
    <cellStyle name="Comma 17 9 2 3" xfId="6501"/>
    <cellStyle name="Comma 17 9 2 3 2" xfId="21346"/>
    <cellStyle name="Comma 17 9 2 4" xfId="13382"/>
    <cellStyle name="Comma 17 9 2 4 2" xfId="21348"/>
    <cellStyle name="Comma 17 9 2 4 2 2" xfId="31350"/>
    <cellStyle name="Comma 17 9 2 4 3" xfId="21347"/>
    <cellStyle name="Comma 17 9 2 5" xfId="21349"/>
    <cellStyle name="Comma 17 9 2 5 2" xfId="15404"/>
    <cellStyle name="Comma 17 9 2 6" xfId="21343"/>
    <cellStyle name="Comma 17 9 3" xfId="7780"/>
    <cellStyle name="Comma 17 9 3 2" xfId="21351"/>
    <cellStyle name="Comma 17 9 3 2 2" xfId="23471"/>
    <cellStyle name="Comma 17 9 3 3" xfId="21350"/>
    <cellStyle name="Comma 17 9 4" xfId="9933"/>
    <cellStyle name="Comma 17 9 4 2" xfId="21352"/>
    <cellStyle name="Comma 17 9 5" xfId="12072"/>
    <cellStyle name="Comma 17 9 5 2" xfId="21354"/>
    <cellStyle name="Comma 17 9 5 2 2" xfId="28844"/>
    <cellStyle name="Comma 17 9 5 3" xfId="21353"/>
    <cellStyle name="Comma 17 9 6" xfId="21355"/>
    <cellStyle name="Comma 17 9 6 2" xfId="14809"/>
    <cellStyle name="Comma 17 9 7" xfId="21342"/>
    <cellStyle name="Comma 18" xfId="790"/>
    <cellStyle name="Comma 18 10" xfId="6375"/>
    <cellStyle name="Comma 18 10 2" xfId="21358"/>
    <cellStyle name="Comma 18 10 2 2" xfId="14595"/>
    <cellStyle name="Comma 18 10 3" xfId="21357"/>
    <cellStyle name="Comma 18 11" xfId="6661"/>
    <cellStyle name="Comma 18 11 2" xfId="21360"/>
    <cellStyle name="Comma 18 11 2 2" xfId="15853"/>
    <cellStyle name="Comma 18 11 3" xfId="21359"/>
    <cellStyle name="Comma 18 12" xfId="6878"/>
    <cellStyle name="Comma 18 12 2" xfId="21361"/>
    <cellStyle name="Comma 18 13" xfId="11161"/>
    <cellStyle name="Comma 18 13 2" xfId="21363"/>
    <cellStyle name="Comma 18 13 2 2" xfId="27479"/>
    <cellStyle name="Comma 18 13 3" xfId="21362"/>
    <cellStyle name="Comma 18 14" xfId="21364"/>
    <cellStyle name="Comma 18 14 2" xfId="14285"/>
    <cellStyle name="Comma 18 15" xfId="21356"/>
    <cellStyle name="Comma 18 2" xfId="2544"/>
    <cellStyle name="Comma 18 2 2" xfId="21365"/>
    <cellStyle name="Comma 18 3" xfId="3688"/>
    <cellStyle name="Comma 18 3 2" xfId="4067"/>
    <cellStyle name="Comma 18 3 2 2" xfId="7472"/>
    <cellStyle name="Comma 18 3 2 2 2" xfId="21369"/>
    <cellStyle name="Comma 18 3 2 2 2 2" xfId="16725"/>
    <cellStyle name="Comma 18 3 2 2 3" xfId="21368"/>
    <cellStyle name="Comma 18 3 2 3" xfId="6879"/>
    <cellStyle name="Comma 18 3 2 3 2" xfId="21370"/>
    <cellStyle name="Comma 18 3 2 4" xfId="11764"/>
    <cellStyle name="Comma 18 3 2 4 2" xfId="21372"/>
    <cellStyle name="Comma 18 3 2 4 2 2" xfId="28296"/>
    <cellStyle name="Comma 18 3 2 4 3" xfId="21371"/>
    <cellStyle name="Comma 18 3 2 5" xfId="21373"/>
    <cellStyle name="Comma 18 3 2 5 2" xfId="14721"/>
    <cellStyle name="Comma 18 3 2 6" xfId="21367"/>
    <cellStyle name="Comma 18 3 3" xfId="4630"/>
    <cellStyle name="Comma 18 3 3 2" xfId="8033"/>
    <cellStyle name="Comma 18 3 3 2 2" xfId="21376"/>
    <cellStyle name="Comma 18 3 3 2 2 2" xfId="23795"/>
    <cellStyle name="Comma 18 3 3 2 3" xfId="21375"/>
    <cellStyle name="Comma 18 3 3 3" xfId="9739"/>
    <cellStyle name="Comma 18 3 3 3 2" xfId="21377"/>
    <cellStyle name="Comma 18 3 3 4" xfId="12325"/>
    <cellStyle name="Comma 18 3 3 4 2" xfId="21379"/>
    <cellStyle name="Comma 18 3 3 4 2 2" xfId="29197"/>
    <cellStyle name="Comma 18 3 3 4 3" xfId="21378"/>
    <cellStyle name="Comma 18 3 3 5" xfId="21380"/>
    <cellStyle name="Comma 18 3 3 5 2" xfId="14921"/>
    <cellStyle name="Comma 18 3 3 6" xfId="21374"/>
    <cellStyle name="Comma 18 3 4" xfId="5192"/>
    <cellStyle name="Comma 18 3 4 2" xfId="8594"/>
    <cellStyle name="Comma 18 3 4 2 2" xfId="21383"/>
    <cellStyle name="Comma 18 3 4 2 2 2" xfId="24650"/>
    <cellStyle name="Comma 18 3 4 2 3" xfId="21382"/>
    <cellStyle name="Comma 18 3 4 3" xfId="9943"/>
    <cellStyle name="Comma 18 3 4 3 2" xfId="21384"/>
    <cellStyle name="Comma 18 3 4 4" xfId="12886"/>
    <cellStyle name="Comma 18 3 4 4 2" xfId="21386"/>
    <cellStyle name="Comma 18 3 4 4 2 2" xfId="29979"/>
    <cellStyle name="Comma 18 3 4 4 3" xfId="21385"/>
    <cellStyle name="Comma 18 3 4 5" xfId="21387"/>
    <cellStyle name="Comma 18 3 4 5 2" xfId="15168"/>
    <cellStyle name="Comma 18 3 4 6" xfId="21381"/>
    <cellStyle name="Comma 18 3 5" xfId="7097"/>
    <cellStyle name="Comma 18 3 5 2" xfId="21389"/>
    <cellStyle name="Comma 18 3 5 2 2" xfId="16200"/>
    <cellStyle name="Comma 18 3 5 3" xfId="21388"/>
    <cellStyle name="Comma 18 3 6" xfId="9646"/>
    <cellStyle name="Comma 18 3 6 2" xfId="21390"/>
    <cellStyle name="Comma 18 3 7" xfId="11390"/>
    <cellStyle name="Comma 18 3 7 2" xfId="21392"/>
    <cellStyle name="Comma 18 3 7 2 2" xfId="27776"/>
    <cellStyle name="Comma 18 3 7 3" xfId="21391"/>
    <cellStyle name="Comma 18 3 8" xfId="21393"/>
    <cellStyle name="Comma 18 3 8 2" xfId="14644"/>
    <cellStyle name="Comma 18 3 9" xfId="21366"/>
    <cellStyle name="Comma 18 4" xfId="4256"/>
    <cellStyle name="Comma 18 4 2" xfId="4817"/>
    <cellStyle name="Comma 18 4 2 2" xfId="8220"/>
    <cellStyle name="Comma 18 4 2 2 2" xfId="21397"/>
    <cellStyle name="Comma 18 4 2 2 2 2" xfId="24127"/>
    <cellStyle name="Comma 18 4 2 2 3" xfId="21396"/>
    <cellStyle name="Comma 18 4 2 3" xfId="6979"/>
    <cellStyle name="Comma 18 4 2 3 2" xfId="21398"/>
    <cellStyle name="Comma 18 4 2 4" xfId="12512"/>
    <cellStyle name="Comma 18 4 2 4 2" xfId="21400"/>
    <cellStyle name="Comma 18 4 2 4 2 2" xfId="29459"/>
    <cellStyle name="Comma 18 4 2 4 3" xfId="21399"/>
    <cellStyle name="Comma 18 4 2 5" xfId="21401"/>
    <cellStyle name="Comma 18 4 2 5 2" xfId="15012"/>
    <cellStyle name="Comma 18 4 2 6" xfId="21395"/>
    <cellStyle name="Comma 18 4 3" xfId="5379"/>
    <cellStyle name="Comma 18 4 3 2" xfId="8781"/>
    <cellStyle name="Comma 18 4 3 2 2" xfId="21404"/>
    <cellStyle name="Comma 18 4 3 2 2 2" xfId="24908"/>
    <cellStyle name="Comma 18 4 3 2 3" xfId="21403"/>
    <cellStyle name="Comma 18 4 3 3" xfId="6858"/>
    <cellStyle name="Comma 18 4 3 3 2" xfId="21405"/>
    <cellStyle name="Comma 18 4 3 4" xfId="13073"/>
    <cellStyle name="Comma 18 4 3 4 2" xfId="21407"/>
    <cellStyle name="Comma 18 4 3 4 2 2" xfId="30600"/>
    <cellStyle name="Comma 18 4 3 4 3" xfId="21406"/>
    <cellStyle name="Comma 18 4 3 5" xfId="21408"/>
    <cellStyle name="Comma 18 4 3 5 2" xfId="15250"/>
    <cellStyle name="Comma 18 4 3 6" xfId="21402"/>
    <cellStyle name="Comma 18 4 4" xfId="7659"/>
    <cellStyle name="Comma 18 4 4 2" xfId="21410"/>
    <cellStyle name="Comma 18 4 4 2 2" xfId="23346"/>
    <cellStyle name="Comma 18 4 4 3" xfId="21409"/>
    <cellStyle name="Comma 18 4 5" xfId="9953"/>
    <cellStyle name="Comma 18 4 5 2" xfId="21411"/>
    <cellStyle name="Comma 18 4 6" xfId="11951"/>
    <cellStyle name="Comma 18 4 6 2" xfId="21413"/>
    <cellStyle name="Comma 18 4 6 2 2" xfId="28678"/>
    <cellStyle name="Comma 18 4 6 3" xfId="21412"/>
    <cellStyle name="Comma 18 4 7" xfId="21414"/>
    <cellStyle name="Comma 18 4 7 2" xfId="14763"/>
    <cellStyle name="Comma 18 4 8" xfId="21394"/>
    <cellStyle name="Comma 18 5" xfId="3880"/>
    <cellStyle name="Comma 18 5 2" xfId="5576"/>
    <cellStyle name="Comma 18 5 2 2" xfId="8968"/>
    <cellStyle name="Comma 18 5 2 2 2" xfId="21418"/>
    <cellStyle name="Comma 18 5 2 2 2 2" xfId="25225"/>
    <cellStyle name="Comma 18 5 2 2 3" xfId="21417"/>
    <cellStyle name="Comma 18 5 2 3" xfId="6973"/>
    <cellStyle name="Comma 18 5 2 3 2" xfId="21419"/>
    <cellStyle name="Comma 18 5 2 4" xfId="13261"/>
    <cellStyle name="Comma 18 5 2 4 2" xfId="21421"/>
    <cellStyle name="Comma 18 5 2 4 2 2" xfId="31069"/>
    <cellStyle name="Comma 18 5 2 4 3" xfId="21420"/>
    <cellStyle name="Comma 18 5 2 5" xfId="21422"/>
    <cellStyle name="Comma 18 5 2 5 2" xfId="15338"/>
    <cellStyle name="Comma 18 5 2 6" xfId="21416"/>
    <cellStyle name="Comma 18 5 3" xfId="7285"/>
    <cellStyle name="Comma 18 5 3 2" xfId="21424"/>
    <cellStyle name="Comma 18 5 3 2 2" xfId="16461"/>
    <cellStyle name="Comma 18 5 3 3" xfId="21423"/>
    <cellStyle name="Comma 18 5 4" xfId="9855"/>
    <cellStyle name="Comma 18 5 4 2" xfId="21425"/>
    <cellStyle name="Comma 18 5 5" xfId="11577"/>
    <cellStyle name="Comma 18 5 5 2" xfId="21427"/>
    <cellStyle name="Comma 18 5 5 2 2" xfId="28032"/>
    <cellStyle name="Comma 18 5 5 3" xfId="21426"/>
    <cellStyle name="Comma 18 5 6" xfId="21428"/>
    <cellStyle name="Comma 18 5 6 2" xfId="14683"/>
    <cellStyle name="Comma 18 5 7" xfId="21415"/>
    <cellStyle name="Comma 18 6" xfId="4443"/>
    <cellStyle name="Comma 18 6 2" xfId="5778"/>
    <cellStyle name="Comma 18 6 2 2" xfId="9158"/>
    <cellStyle name="Comma 18 6 2 2 2" xfId="21432"/>
    <cellStyle name="Comma 18 6 2 2 2 2" xfId="25488"/>
    <cellStyle name="Comma 18 6 2 2 3" xfId="21431"/>
    <cellStyle name="Comma 18 6 2 3" xfId="6511"/>
    <cellStyle name="Comma 18 6 2 3 2" xfId="21433"/>
    <cellStyle name="Comma 18 6 2 4" xfId="13448"/>
    <cellStyle name="Comma 18 6 2 4 2" xfId="21435"/>
    <cellStyle name="Comma 18 6 2 4 2 2" xfId="31614"/>
    <cellStyle name="Comma 18 6 2 4 3" xfId="21434"/>
    <cellStyle name="Comma 18 6 2 5" xfId="21436"/>
    <cellStyle name="Comma 18 6 2 5 2" xfId="15434"/>
    <cellStyle name="Comma 18 6 2 6" xfId="21430"/>
    <cellStyle name="Comma 18 6 3" xfId="7846"/>
    <cellStyle name="Comma 18 6 3 2" xfId="21438"/>
    <cellStyle name="Comma 18 6 3 2 2" xfId="23535"/>
    <cellStyle name="Comma 18 6 3 3" xfId="21437"/>
    <cellStyle name="Comma 18 6 4" xfId="6547"/>
    <cellStyle name="Comma 18 6 4 2" xfId="21439"/>
    <cellStyle name="Comma 18 6 5" xfId="12138"/>
    <cellStyle name="Comma 18 6 5 2" xfId="21441"/>
    <cellStyle name="Comma 18 6 5 2 2" xfId="28939"/>
    <cellStyle name="Comma 18 6 5 3" xfId="21440"/>
    <cellStyle name="Comma 18 6 6" xfId="21442"/>
    <cellStyle name="Comma 18 6 6 2" xfId="14842"/>
    <cellStyle name="Comma 18 6 7" xfId="21429"/>
    <cellStyle name="Comma 18 7" xfId="5973"/>
    <cellStyle name="Comma 18 7 2" xfId="9346"/>
    <cellStyle name="Comma 18 7 2 2" xfId="21445"/>
    <cellStyle name="Comma 18 7 2 2 2" xfId="25748"/>
    <cellStyle name="Comma 18 7 2 3" xfId="21444"/>
    <cellStyle name="Comma 18 7 3" xfId="6572"/>
    <cellStyle name="Comma 18 7 3 2" xfId="21446"/>
    <cellStyle name="Comma 18 7 4" xfId="13635"/>
    <cellStyle name="Comma 18 7 4 2" xfId="21448"/>
    <cellStyle name="Comma 18 7 4 2 2" xfId="32350"/>
    <cellStyle name="Comma 18 7 4 3" xfId="21447"/>
    <cellStyle name="Comma 18 7 5" xfId="21449"/>
    <cellStyle name="Comma 18 7 5 2" xfId="15520"/>
    <cellStyle name="Comma 18 7 6" xfId="21443"/>
    <cellStyle name="Comma 18 8" xfId="6171"/>
    <cellStyle name="Comma 18 8 2" xfId="9535"/>
    <cellStyle name="Comma 18 8 2 2" xfId="21452"/>
    <cellStyle name="Comma 18 8 2 2 2" xfId="26009"/>
    <cellStyle name="Comma 18 8 2 3" xfId="21451"/>
    <cellStyle name="Comma 18 8 3" xfId="10005"/>
    <cellStyle name="Comma 18 8 3 2" xfId="21453"/>
    <cellStyle name="Comma 18 8 4" xfId="13823"/>
    <cellStyle name="Comma 18 8 4 2" xfId="21455"/>
    <cellStyle name="Comma 18 8 4 2 2" xfId="33086"/>
    <cellStyle name="Comma 18 8 4 3" xfId="21454"/>
    <cellStyle name="Comma 18 8 5" xfId="21456"/>
    <cellStyle name="Comma 18 8 5 2" xfId="15610"/>
    <cellStyle name="Comma 18 8 6" xfId="21450"/>
    <cellStyle name="Comma 18 9" xfId="5005"/>
    <cellStyle name="Comma 18 9 2" xfId="8407"/>
    <cellStyle name="Comma 18 9 2 2" xfId="21459"/>
    <cellStyle name="Comma 18 9 2 2 2" xfId="24386"/>
    <cellStyle name="Comma 18 9 2 3" xfId="21458"/>
    <cellStyle name="Comma 18 9 3" xfId="9653"/>
    <cellStyle name="Comma 18 9 3 2" xfId="21460"/>
    <cellStyle name="Comma 18 9 4" xfId="12699"/>
    <cellStyle name="Comma 18 9 4 2" xfId="21462"/>
    <cellStyle name="Comma 18 9 4 2 2" xfId="29717"/>
    <cellStyle name="Comma 18 9 4 3" xfId="21461"/>
    <cellStyle name="Comma 18 9 5" xfId="21463"/>
    <cellStyle name="Comma 18 9 5 2" xfId="15089"/>
    <cellStyle name="Comma 18 9 6" xfId="21457"/>
    <cellStyle name="Comma 19" xfId="2545"/>
    <cellStyle name="Comma 19 2" xfId="21464"/>
    <cellStyle name="Comma 2" xfId="13"/>
    <cellStyle name="Comma 2 2" xfId="7"/>
    <cellStyle name="Comma 2 2 2" xfId="351"/>
    <cellStyle name="Comma 2 2 2 2" xfId="21467"/>
    <cellStyle name="Comma 2 2 3" xfId="21466"/>
    <cellStyle name="Comma 2 3" xfId="352"/>
    <cellStyle name="Comma 2 3 2" xfId="21468"/>
    <cellStyle name="Comma 2 4" xfId="21465"/>
    <cellStyle name="Comma 2*" xfId="2546"/>
    <cellStyle name="Comma 2* 2" xfId="21469"/>
    <cellStyle name="Comma 2_3Q 04 EP Comps v2" xfId="2547"/>
    <cellStyle name="Comma 20" xfId="2548"/>
    <cellStyle name="Comma 20 2" xfId="21470"/>
    <cellStyle name="Comma 21" xfId="2549"/>
    <cellStyle name="Comma 21 2" xfId="23"/>
    <cellStyle name="Comma 21 2 2" xfId="44"/>
    <cellStyle name="Comma 21 2 3" xfId="56"/>
    <cellStyle name="Comma 21 2 4" xfId="21471"/>
    <cellStyle name="Comma 22" xfId="2550"/>
    <cellStyle name="Comma 22 2" xfId="21472"/>
    <cellStyle name="Comma 23" xfId="901"/>
    <cellStyle name="Comma 23 10" xfId="6748"/>
    <cellStyle name="Comma 23 10 2" xfId="21475"/>
    <cellStyle name="Comma 23 10 2 2" xfId="15968"/>
    <cellStyle name="Comma 23 10 3" xfId="21474"/>
    <cellStyle name="Comma 23 11" xfId="6839"/>
    <cellStyle name="Comma 23 11 2" xfId="21476"/>
    <cellStyle name="Comma 23 12" xfId="11248"/>
    <cellStyle name="Comma 23 12 2" xfId="21478"/>
    <cellStyle name="Comma 23 12 2 2" xfId="27594"/>
    <cellStyle name="Comma 23 12 3" xfId="21477"/>
    <cellStyle name="Comma 23 13" xfId="21479"/>
    <cellStyle name="Comma 23 13 2" xfId="14316"/>
    <cellStyle name="Comma 23 14" xfId="21473"/>
    <cellStyle name="Comma 23 2" xfId="3775"/>
    <cellStyle name="Comma 23 2 2" xfId="4153"/>
    <cellStyle name="Comma 23 2 2 2" xfId="7558"/>
    <cellStyle name="Comma 23 2 2 2 2" xfId="21483"/>
    <cellStyle name="Comma 23 2 2 2 2 2" xfId="23240"/>
    <cellStyle name="Comma 23 2 2 2 3" xfId="21482"/>
    <cellStyle name="Comma 23 2 2 3" xfId="9756"/>
    <cellStyle name="Comma 23 2 2 3 2" xfId="21484"/>
    <cellStyle name="Comma 23 2 2 4" xfId="11850"/>
    <cellStyle name="Comma 23 2 2 4 2" xfId="21486"/>
    <cellStyle name="Comma 23 2 2 4 2 2" xfId="28460"/>
    <cellStyle name="Comma 23 2 2 4 3" xfId="21485"/>
    <cellStyle name="Comma 23 2 2 5" xfId="21487"/>
    <cellStyle name="Comma 23 2 2 5 2" xfId="14735"/>
    <cellStyle name="Comma 23 2 2 6" xfId="21481"/>
    <cellStyle name="Comma 23 2 3" xfId="4716"/>
    <cellStyle name="Comma 23 2 3 2" xfId="8119"/>
    <cellStyle name="Comma 23 2 3 2 2" xfId="21490"/>
    <cellStyle name="Comma 23 2 3 2 2 2" xfId="23981"/>
    <cellStyle name="Comma 23 2 3 2 3" xfId="21489"/>
    <cellStyle name="Comma 23 2 3 3" xfId="6755"/>
    <cellStyle name="Comma 23 2 3 3 2" xfId="21491"/>
    <cellStyle name="Comma 23 2 3 4" xfId="12411"/>
    <cellStyle name="Comma 23 2 3 4 2" xfId="21493"/>
    <cellStyle name="Comma 23 2 3 4 2 2" xfId="29313"/>
    <cellStyle name="Comma 23 2 3 4 3" xfId="21492"/>
    <cellStyle name="Comma 23 2 3 5" xfId="21494"/>
    <cellStyle name="Comma 23 2 3 5 2" xfId="14948"/>
    <cellStyle name="Comma 23 2 3 6" xfId="21488"/>
    <cellStyle name="Comma 23 2 4" xfId="5278"/>
    <cellStyle name="Comma 23 2 4 2" xfId="8680"/>
    <cellStyle name="Comma 23 2 4 2 2" xfId="21497"/>
    <cellStyle name="Comma 23 2 4 2 2 2" xfId="24763"/>
    <cellStyle name="Comma 23 2 4 2 3" xfId="21496"/>
    <cellStyle name="Comma 23 2 4 3" xfId="9716"/>
    <cellStyle name="Comma 23 2 4 3 2" xfId="21498"/>
    <cellStyle name="Comma 23 2 4 4" xfId="12972"/>
    <cellStyle name="Comma 23 2 4 4 2" xfId="21500"/>
    <cellStyle name="Comma 23 2 4 4 2 2" xfId="30197"/>
    <cellStyle name="Comma 23 2 4 4 3" xfId="21499"/>
    <cellStyle name="Comma 23 2 4 5" xfId="21501"/>
    <cellStyle name="Comma 23 2 4 5 2" xfId="15196"/>
    <cellStyle name="Comma 23 2 4 6" xfId="21495"/>
    <cellStyle name="Comma 23 2 5" xfId="7184"/>
    <cellStyle name="Comma 23 2 5 2" xfId="21503"/>
    <cellStyle name="Comma 23 2 5 2 2" xfId="16313"/>
    <cellStyle name="Comma 23 2 5 3" xfId="21502"/>
    <cellStyle name="Comma 23 2 6" xfId="9672"/>
    <cellStyle name="Comma 23 2 6 2" xfId="21504"/>
    <cellStyle name="Comma 23 2 7" xfId="11476"/>
    <cellStyle name="Comma 23 2 7 2" xfId="21506"/>
    <cellStyle name="Comma 23 2 7 2 2" xfId="27889"/>
    <cellStyle name="Comma 23 2 7 3" xfId="21505"/>
    <cellStyle name="Comma 23 2 8" xfId="21507"/>
    <cellStyle name="Comma 23 2 8 2" xfId="14658"/>
    <cellStyle name="Comma 23 2 9" xfId="21480"/>
    <cellStyle name="Comma 23 3" xfId="4342"/>
    <cellStyle name="Comma 23 3 2" xfId="4903"/>
    <cellStyle name="Comma 23 3 2 2" xfId="8306"/>
    <cellStyle name="Comma 23 3 2 2 2" xfId="21511"/>
    <cellStyle name="Comma 23 3 2 2 2 2" xfId="24240"/>
    <cellStyle name="Comma 23 3 2 2 3" xfId="21510"/>
    <cellStyle name="Comma 23 3 2 3" xfId="6936"/>
    <cellStyle name="Comma 23 3 2 3 2" xfId="21512"/>
    <cellStyle name="Comma 23 3 2 4" xfId="12598"/>
    <cellStyle name="Comma 23 3 2 4 2" xfId="21514"/>
    <cellStyle name="Comma 23 3 2 4 2 2" xfId="29571"/>
    <cellStyle name="Comma 23 3 2 4 3" xfId="21513"/>
    <cellStyle name="Comma 23 3 2 5" xfId="21515"/>
    <cellStyle name="Comma 23 3 2 5 2" xfId="15041"/>
    <cellStyle name="Comma 23 3 2 6" xfId="21509"/>
    <cellStyle name="Comma 23 3 3" xfId="5465"/>
    <cellStyle name="Comma 23 3 3 2" xfId="8867"/>
    <cellStyle name="Comma 23 3 3 2 2" xfId="21518"/>
    <cellStyle name="Comma 23 3 3 2 2 2" xfId="25079"/>
    <cellStyle name="Comma 23 3 3 2 3" xfId="21517"/>
    <cellStyle name="Comma 23 3 3 3" xfId="6844"/>
    <cellStyle name="Comma 23 3 3 3 2" xfId="21519"/>
    <cellStyle name="Comma 23 3 3 4" xfId="13159"/>
    <cellStyle name="Comma 23 3 3 4 2" xfId="21521"/>
    <cellStyle name="Comma 23 3 3 4 2 2" xfId="30863"/>
    <cellStyle name="Comma 23 3 3 4 3" xfId="21520"/>
    <cellStyle name="Comma 23 3 3 5" xfId="21522"/>
    <cellStyle name="Comma 23 3 3 5 2" xfId="15277"/>
    <cellStyle name="Comma 23 3 3 6" xfId="21516"/>
    <cellStyle name="Comma 23 3 4" xfId="7745"/>
    <cellStyle name="Comma 23 3 4 2" xfId="21524"/>
    <cellStyle name="Comma 23 3 4 2 2" xfId="23421"/>
    <cellStyle name="Comma 23 3 4 3" xfId="21523"/>
    <cellStyle name="Comma 23 3 5" xfId="6877"/>
    <cellStyle name="Comma 23 3 5 2" xfId="21525"/>
    <cellStyle name="Comma 23 3 6" xfId="12037"/>
    <cellStyle name="Comma 23 3 6 2" xfId="21527"/>
    <cellStyle name="Comma 23 3 6 2 2" xfId="28794"/>
    <cellStyle name="Comma 23 3 6 3" xfId="21526"/>
    <cellStyle name="Comma 23 3 7" xfId="21528"/>
    <cellStyle name="Comma 23 3 7 2" xfId="14793"/>
    <cellStyle name="Comma 23 3 8" xfId="21508"/>
    <cellStyle name="Comma 23 4" xfId="3966"/>
    <cellStyle name="Comma 23 4 2" xfId="5664"/>
    <cellStyle name="Comma 23 4 2 2" xfId="9054"/>
    <cellStyle name="Comma 23 4 2 2 2" xfId="21532"/>
    <cellStyle name="Comma 23 4 2 2 2 2" xfId="25340"/>
    <cellStyle name="Comma 23 4 2 2 3" xfId="21531"/>
    <cellStyle name="Comma 23 4 2 3" xfId="6971"/>
    <cellStyle name="Comma 23 4 2 3 2" xfId="21533"/>
    <cellStyle name="Comma 23 4 2 4" xfId="13347"/>
    <cellStyle name="Comma 23 4 2 4 2" xfId="21535"/>
    <cellStyle name="Comma 23 4 2 4 2 2" xfId="31222"/>
    <cellStyle name="Comma 23 4 2 4 3" xfId="21534"/>
    <cellStyle name="Comma 23 4 2 5" xfId="21536"/>
    <cellStyle name="Comma 23 4 2 5 2" xfId="15368"/>
    <cellStyle name="Comma 23 4 2 6" xfId="21530"/>
    <cellStyle name="Comma 23 4 3" xfId="7371"/>
    <cellStyle name="Comma 23 4 3 2" xfId="21538"/>
    <cellStyle name="Comma 23 4 3 2 2" xfId="16575"/>
    <cellStyle name="Comma 23 4 3 3" xfId="21537"/>
    <cellStyle name="Comma 23 4 4" xfId="9767"/>
    <cellStyle name="Comma 23 4 4 2" xfId="21539"/>
    <cellStyle name="Comma 23 4 5" xfId="11663"/>
    <cellStyle name="Comma 23 4 5 2" xfId="21541"/>
    <cellStyle name="Comma 23 4 5 2 2" xfId="28147"/>
    <cellStyle name="Comma 23 4 5 3" xfId="21540"/>
    <cellStyle name="Comma 23 4 6" xfId="21542"/>
    <cellStyle name="Comma 23 4 6 2" xfId="14697"/>
    <cellStyle name="Comma 23 4 7" xfId="21529"/>
    <cellStyle name="Comma 23 5" xfId="4529"/>
    <cellStyle name="Comma 23 5 2" xfId="5864"/>
    <cellStyle name="Comma 23 5 2 2" xfId="9244"/>
    <cellStyle name="Comma 23 5 2 2 2" xfId="21546"/>
    <cellStyle name="Comma 23 5 2 2 2 2" xfId="25601"/>
    <cellStyle name="Comma 23 5 2 2 3" xfId="21545"/>
    <cellStyle name="Comma 23 5 2 3" xfId="9856"/>
    <cellStyle name="Comma 23 5 2 3 2" xfId="21547"/>
    <cellStyle name="Comma 23 5 2 4" xfId="13534"/>
    <cellStyle name="Comma 23 5 2 4 2" xfId="21549"/>
    <cellStyle name="Comma 23 5 2 4 2 2" xfId="31948"/>
    <cellStyle name="Comma 23 5 2 4 3" xfId="21548"/>
    <cellStyle name="Comma 23 5 2 5" xfId="21550"/>
    <cellStyle name="Comma 23 5 2 5 2" xfId="15463"/>
    <cellStyle name="Comma 23 5 2 6" xfId="21544"/>
    <cellStyle name="Comma 23 5 3" xfId="7932"/>
    <cellStyle name="Comma 23 5 3 2" xfId="21552"/>
    <cellStyle name="Comma 23 5 3 2 2" xfId="23617"/>
    <cellStyle name="Comma 23 5 3 3" xfId="21551"/>
    <cellStyle name="Comma 23 5 4" xfId="9811"/>
    <cellStyle name="Comma 23 5 4 2" xfId="21553"/>
    <cellStyle name="Comma 23 5 5" xfId="12224"/>
    <cellStyle name="Comma 23 5 5 2" xfId="21555"/>
    <cellStyle name="Comma 23 5 5 2 2" xfId="29053"/>
    <cellStyle name="Comma 23 5 5 3" xfId="21554"/>
    <cellStyle name="Comma 23 5 6" xfId="21556"/>
    <cellStyle name="Comma 23 5 6 2" xfId="14872"/>
    <cellStyle name="Comma 23 5 7" xfId="21543"/>
    <cellStyle name="Comma 23 6" xfId="6061"/>
    <cellStyle name="Comma 23 6 2" xfId="9433"/>
    <cellStyle name="Comma 23 6 2 2" xfId="21559"/>
    <cellStyle name="Comma 23 6 2 2 2" xfId="25863"/>
    <cellStyle name="Comma 23 6 2 3" xfId="21558"/>
    <cellStyle name="Comma 23 6 3" xfId="9661"/>
    <cellStyle name="Comma 23 6 3 2" xfId="21560"/>
    <cellStyle name="Comma 23 6 4" xfId="13721"/>
    <cellStyle name="Comma 23 6 4 2" xfId="21562"/>
    <cellStyle name="Comma 23 6 4 2 2" xfId="32688"/>
    <cellStyle name="Comma 23 6 4 3" xfId="21561"/>
    <cellStyle name="Comma 23 6 5" xfId="21563"/>
    <cellStyle name="Comma 23 6 5 2" xfId="15550"/>
    <cellStyle name="Comma 23 6 6" xfId="21557"/>
    <cellStyle name="Comma 23 7" xfId="6259"/>
    <cellStyle name="Comma 23 7 2" xfId="9621"/>
    <cellStyle name="Comma 23 7 2 2" xfId="21566"/>
    <cellStyle name="Comma 23 7 2 2 2" xfId="26123"/>
    <cellStyle name="Comma 23 7 2 3" xfId="21565"/>
    <cellStyle name="Comma 23 7 3" xfId="9723"/>
    <cellStyle name="Comma 23 7 3 2" xfId="21567"/>
    <cellStyle name="Comma 23 7 4" xfId="13909"/>
    <cellStyle name="Comma 23 7 4 2" xfId="21569"/>
    <cellStyle name="Comma 23 7 4 2 2" xfId="33276"/>
    <cellStyle name="Comma 23 7 4 3" xfId="21568"/>
    <cellStyle name="Comma 23 7 5" xfId="21570"/>
    <cellStyle name="Comma 23 7 5 2" xfId="15641"/>
    <cellStyle name="Comma 23 7 6" xfId="21564"/>
    <cellStyle name="Comma 23 8" xfId="5091"/>
    <cellStyle name="Comma 23 8 2" xfId="8493"/>
    <cellStyle name="Comma 23 8 2 2" xfId="21573"/>
    <cellStyle name="Comma 23 8 2 2 2" xfId="24504"/>
    <cellStyle name="Comma 23 8 2 3" xfId="21572"/>
    <cellStyle name="Comma 23 8 3" xfId="6939"/>
    <cellStyle name="Comma 23 8 3 2" xfId="21574"/>
    <cellStyle name="Comma 23 8 4" xfId="12785"/>
    <cellStyle name="Comma 23 8 4 2" xfId="21576"/>
    <cellStyle name="Comma 23 8 4 2 2" xfId="29832"/>
    <cellStyle name="Comma 23 8 4 3" xfId="21575"/>
    <cellStyle name="Comma 23 8 5" xfId="21577"/>
    <cellStyle name="Comma 23 8 5 2" xfId="15117"/>
    <cellStyle name="Comma 23 8 6" xfId="21571"/>
    <cellStyle name="Comma 23 9" xfId="6461"/>
    <cellStyle name="Comma 23 9 2" xfId="21579"/>
    <cellStyle name="Comma 23 9 2 2" xfId="14623"/>
    <cellStyle name="Comma 23 9 3" xfId="21578"/>
    <cellStyle name="Comma 24" xfId="2551"/>
    <cellStyle name="Comma 24 2" xfId="21580"/>
    <cellStyle name="Comma 25" xfId="2552"/>
    <cellStyle name="Comma 25 2" xfId="21581"/>
    <cellStyle name="Comma 26" xfId="2553"/>
    <cellStyle name="Comma 26 2" xfId="21582"/>
    <cellStyle name="Comma 27" xfId="2554"/>
    <cellStyle name="Comma 27 2" xfId="20"/>
    <cellStyle name="Comma 27 2 2" xfId="42"/>
    <cellStyle name="Comma 27 2 3" xfId="54"/>
    <cellStyle name="Comma 27 2 4" xfId="21583"/>
    <cellStyle name="Comma 28" xfId="2555"/>
    <cellStyle name="Comma 28 2" xfId="21584"/>
    <cellStyle name="Comma 29" xfId="2556"/>
    <cellStyle name="Comma 29 2" xfId="21585"/>
    <cellStyle name="Comma 3" xfId="36"/>
    <cellStyle name="Comma 3 2" xfId="40"/>
    <cellStyle name="Comma 3 2 2" xfId="355"/>
    <cellStyle name="Comma 3 2 2 2" xfId="21588"/>
    <cellStyle name="Comma 3 2 3" xfId="21589"/>
    <cellStyle name="Comma 3 2 3 2" xfId="14119"/>
    <cellStyle name="Comma 3 2 4" xfId="21590"/>
    <cellStyle name="Comma 3 2 5" xfId="21587"/>
    <cellStyle name="Comma 3 2 6" xfId="354"/>
    <cellStyle name="Comma 3 3" xfId="356"/>
    <cellStyle name="Comma 3 3 2" xfId="2558"/>
    <cellStyle name="Comma 3 3 2 2" xfId="21593"/>
    <cellStyle name="Comma 3 3 2 2 2" xfId="14318"/>
    <cellStyle name="Comma 3 3 2 3" xfId="21592"/>
    <cellStyle name="Comma 3 3 3" xfId="21591"/>
    <cellStyle name="Comma 3 4" xfId="2557"/>
    <cellStyle name="Comma 3 4 10" xfId="6902"/>
    <cellStyle name="Comma 3 4 10 2" xfId="21596"/>
    <cellStyle name="Comma 3 4 10 2 2" xfId="16023"/>
    <cellStyle name="Comma 3 4 10 3" xfId="21595"/>
    <cellStyle name="Comma 3 4 11" xfId="9952"/>
    <cellStyle name="Comma 3 4 11 2" xfId="21597"/>
    <cellStyle name="Comma 3 4 12" xfId="11268"/>
    <cellStyle name="Comma 3 4 12 2" xfId="21599"/>
    <cellStyle name="Comma 3 4 12 2 2" xfId="27607"/>
    <cellStyle name="Comma 3 4 12 3" xfId="21598"/>
    <cellStyle name="Comma 3 4 13" xfId="21600"/>
    <cellStyle name="Comma 3 4 13 2" xfId="14317"/>
    <cellStyle name="Comma 3 4 14" xfId="21594"/>
    <cellStyle name="Comma 3 4 2" xfId="3778"/>
    <cellStyle name="Comma 3 4 2 2" xfId="4154"/>
    <cellStyle name="Comma 3 4 2 2 2" xfId="7559"/>
    <cellStyle name="Comma 3 4 2 2 2 2" xfId="21604"/>
    <cellStyle name="Comma 3 4 2 2 2 2 2" xfId="23241"/>
    <cellStyle name="Comma 3 4 2 2 2 3" xfId="21603"/>
    <cellStyle name="Comma 3 4 2 2 3" xfId="9955"/>
    <cellStyle name="Comma 3 4 2 2 3 2" xfId="21605"/>
    <cellStyle name="Comma 3 4 2 2 4" xfId="11851"/>
    <cellStyle name="Comma 3 4 2 2 4 2" xfId="21607"/>
    <cellStyle name="Comma 3 4 2 2 4 2 2" xfId="28464"/>
    <cellStyle name="Comma 3 4 2 2 4 3" xfId="21606"/>
    <cellStyle name="Comma 3 4 2 2 5" xfId="21608"/>
    <cellStyle name="Comma 3 4 2 2 5 2" xfId="14736"/>
    <cellStyle name="Comma 3 4 2 2 6" xfId="21602"/>
    <cellStyle name="Comma 3 4 2 3" xfId="4717"/>
    <cellStyle name="Comma 3 4 2 3 2" xfId="8120"/>
    <cellStyle name="Comma 3 4 2 3 2 2" xfId="21611"/>
    <cellStyle name="Comma 3 4 2 3 2 2 2" xfId="23982"/>
    <cellStyle name="Comma 3 4 2 3 2 3" xfId="21610"/>
    <cellStyle name="Comma 3 4 2 3 3" xfId="6545"/>
    <cellStyle name="Comma 3 4 2 3 3 2" xfId="21612"/>
    <cellStyle name="Comma 3 4 2 3 4" xfId="12412"/>
    <cellStyle name="Comma 3 4 2 3 4 2" xfId="21614"/>
    <cellStyle name="Comma 3 4 2 3 4 2 2" xfId="29316"/>
    <cellStyle name="Comma 3 4 2 3 4 3" xfId="21613"/>
    <cellStyle name="Comma 3 4 2 3 5" xfId="21615"/>
    <cellStyle name="Comma 3 4 2 3 5 2" xfId="14951"/>
    <cellStyle name="Comma 3 4 2 3 6" xfId="21609"/>
    <cellStyle name="Comma 3 4 2 4" xfId="5279"/>
    <cellStyle name="Comma 3 4 2 4 2" xfId="8681"/>
    <cellStyle name="Comma 3 4 2 4 2 2" xfId="21618"/>
    <cellStyle name="Comma 3 4 2 4 2 2 2" xfId="24766"/>
    <cellStyle name="Comma 3 4 2 4 2 3" xfId="21617"/>
    <cellStyle name="Comma 3 4 2 4 3" xfId="6753"/>
    <cellStyle name="Comma 3 4 2 4 3 2" xfId="21619"/>
    <cellStyle name="Comma 3 4 2 4 4" xfId="12973"/>
    <cellStyle name="Comma 3 4 2 4 4 2" xfId="21621"/>
    <cellStyle name="Comma 3 4 2 4 4 2 2" xfId="30201"/>
    <cellStyle name="Comma 3 4 2 4 4 3" xfId="21620"/>
    <cellStyle name="Comma 3 4 2 4 5" xfId="21622"/>
    <cellStyle name="Comma 3 4 2 4 5 2" xfId="15198"/>
    <cellStyle name="Comma 3 4 2 4 6" xfId="21616"/>
    <cellStyle name="Comma 3 4 2 5" xfId="7185"/>
    <cellStyle name="Comma 3 4 2 5 2" xfId="21624"/>
    <cellStyle name="Comma 3 4 2 5 2 2" xfId="16314"/>
    <cellStyle name="Comma 3 4 2 5 3" xfId="21623"/>
    <cellStyle name="Comma 3 4 2 6" xfId="6910"/>
    <cellStyle name="Comma 3 4 2 6 2" xfId="21625"/>
    <cellStyle name="Comma 3 4 2 7" xfId="11477"/>
    <cellStyle name="Comma 3 4 2 7 2" xfId="21627"/>
    <cellStyle name="Comma 3 4 2 7 2 2" xfId="27890"/>
    <cellStyle name="Comma 3 4 2 7 3" xfId="21626"/>
    <cellStyle name="Comma 3 4 2 8" xfId="21628"/>
    <cellStyle name="Comma 3 4 2 8 2" xfId="14659"/>
    <cellStyle name="Comma 3 4 2 9" xfId="21601"/>
    <cellStyle name="Comma 3 4 3" xfId="4343"/>
    <cellStyle name="Comma 3 4 3 2" xfId="4904"/>
    <cellStyle name="Comma 3 4 3 2 2" xfId="8307"/>
    <cellStyle name="Comma 3 4 3 2 2 2" xfId="21632"/>
    <cellStyle name="Comma 3 4 3 2 2 2 2" xfId="24244"/>
    <cellStyle name="Comma 3 4 3 2 2 3" xfId="21631"/>
    <cellStyle name="Comma 3 4 3 2 3" xfId="9810"/>
    <cellStyle name="Comma 3 4 3 2 3 2" xfId="21633"/>
    <cellStyle name="Comma 3 4 3 2 4" xfId="12599"/>
    <cellStyle name="Comma 3 4 3 2 4 2" xfId="21635"/>
    <cellStyle name="Comma 3 4 3 2 4 2 2" xfId="29573"/>
    <cellStyle name="Comma 3 4 3 2 4 3" xfId="21634"/>
    <cellStyle name="Comma 3 4 3 2 5" xfId="21636"/>
    <cellStyle name="Comma 3 4 3 2 5 2" xfId="15042"/>
    <cellStyle name="Comma 3 4 3 2 6" xfId="21630"/>
    <cellStyle name="Comma 3 4 3 3" xfId="5466"/>
    <cellStyle name="Comma 3 4 3 3 2" xfId="8868"/>
    <cellStyle name="Comma 3 4 3 3 2 2" xfId="21639"/>
    <cellStyle name="Comma 3 4 3 3 2 2 2" xfId="25081"/>
    <cellStyle name="Comma 3 4 3 3 2 3" xfId="21638"/>
    <cellStyle name="Comma 3 4 3 3 3" xfId="9775"/>
    <cellStyle name="Comma 3 4 3 3 3 2" xfId="21640"/>
    <cellStyle name="Comma 3 4 3 3 4" xfId="13160"/>
    <cellStyle name="Comma 3 4 3 3 4 2" xfId="21642"/>
    <cellStyle name="Comma 3 4 3 3 4 2 2" xfId="30865"/>
    <cellStyle name="Comma 3 4 3 3 4 3" xfId="21641"/>
    <cellStyle name="Comma 3 4 3 3 5" xfId="21643"/>
    <cellStyle name="Comma 3 4 3 3 5 2" xfId="15279"/>
    <cellStyle name="Comma 3 4 3 3 6" xfId="21637"/>
    <cellStyle name="Comma 3 4 3 4" xfId="7746"/>
    <cellStyle name="Comma 3 4 3 4 2" xfId="21645"/>
    <cellStyle name="Comma 3 4 3 4 2 2" xfId="23422"/>
    <cellStyle name="Comma 3 4 3 4 3" xfId="21644"/>
    <cellStyle name="Comma 3 4 3 5" xfId="9991"/>
    <cellStyle name="Comma 3 4 3 5 2" xfId="21646"/>
    <cellStyle name="Comma 3 4 3 6" xfId="12038"/>
    <cellStyle name="Comma 3 4 3 6 2" xfId="21648"/>
    <cellStyle name="Comma 3 4 3 6 2 2" xfId="28795"/>
    <cellStyle name="Comma 3 4 3 6 3" xfId="21647"/>
    <cellStyle name="Comma 3 4 3 7" xfId="21649"/>
    <cellStyle name="Comma 3 4 3 7 2" xfId="14794"/>
    <cellStyle name="Comma 3 4 3 8" xfId="21629"/>
    <cellStyle name="Comma 3 4 4" xfId="3967"/>
    <cellStyle name="Comma 3 4 4 2" xfId="5671"/>
    <cellStyle name="Comma 3 4 4 2 2" xfId="9056"/>
    <cellStyle name="Comma 3 4 4 2 2 2" xfId="21653"/>
    <cellStyle name="Comma 3 4 4 2 2 2 2" xfId="25343"/>
    <cellStyle name="Comma 3 4 4 2 2 3" xfId="21652"/>
    <cellStyle name="Comma 3 4 4 2 3" xfId="9831"/>
    <cellStyle name="Comma 3 4 4 2 3 2" xfId="21654"/>
    <cellStyle name="Comma 3 4 4 2 4" xfId="13348"/>
    <cellStyle name="Comma 3 4 4 2 4 2" xfId="21656"/>
    <cellStyle name="Comma 3 4 4 2 4 2 2" xfId="31226"/>
    <cellStyle name="Comma 3 4 4 2 4 3" xfId="21655"/>
    <cellStyle name="Comma 3 4 4 2 5" xfId="21657"/>
    <cellStyle name="Comma 3 4 4 2 5 2" xfId="15377"/>
    <cellStyle name="Comma 3 4 4 2 6" xfId="21651"/>
    <cellStyle name="Comma 3 4 4 3" xfId="7372"/>
    <cellStyle name="Comma 3 4 4 3 2" xfId="21659"/>
    <cellStyle name="Comma 3 4 4 3 2 2" xfId="16577"/>
    <cellStyle name="Comma 3 4 4 3 3" xfId="21658"/>
    <cellStyle name="Comma 3 4 4 4" xfId="9920"/>
    <cellStyle name="Comma 3 4 4 4 2" xfId="21660"/>
    <cellStyle name="Comma 3 4 4 5" xfId="11664"/>
    <cellStyle name="Comma 3 4 4 5 2" xfId="21662"/>
    <cellStyle name="Comma 3 4 4 5 2 2" xfId="28150"/>
    <cellStyle name="Comma 3 4 4 5 3" xfId="21661"/>
    <cellStyle name="Comma 3 4 4 6" xfId="21663"/>
    <cellStyle name="Comma 3 4 4 6 2" xfId="14698"/>
    <cellStyle name="Comma 3 4 4 7" xfId="21650"/>
    <cellStyle name="Comma 3 4 5" xfId="4530"/>
    <cellStyle name="Comma 3 4 5 2" xfId="5865"/>
    <cellStyle name="Comma 3 4 5 2 2" xfId="9245"/>
    <cellStyle name="Comma 3 4 5 2 2 2" xfId="21667"/>
    <cellStyle name="Comma 3 4 5 2 2 2 2" xfId="25603"/>
    <cellStyle name="Comma 3 4 5 2 2 3" xfId="21666"/>
    <cellStyle name="Comma 3 4 5 2 3" xfId="9964"/>
    <cellStyle name="Comma 3 4 5 2 3 2" xfId="21668"/>
    <cellStyle name="Comma 3 4 5 2 4" xfId="13535"/>
    <cellStyle name="Comma 3 4 5 2 4 2" xfId="21670"/>
    <cellStyle name="Comma 3 4 5 2 4 2 2" xfId="31954"/>
    <cellStyle name="Comma 3 4 5 2 4 3" xfId="21669"/>
    <cellStyle name="Comma 3 4 5 2 5" xfId="21671"/>
    <cellStyle name="Comma 3 4 5 2 5 2" xfId="15464"/>
    <cellStyle name="Comma 3 4 5 2 6" xfId="21665"/>
    <cellStyle name="Comma 3 4 5 3" xfId="7933"/>
    <cellStyle name="Comma 3 4 5 3 2" xfId="21673"/>
    <cellStyle name="Comma 3 4 5 3 2 2" xfId="23618"/>
    <cellStyle name="Comma 3 4 5 3 3" xfId="21672"/>
    <cellStyle name="Comma 3 4 5 4" xfId="9954"/>
    <cellStyle name="Comma 3 4 5 4 2" xfId="21674"/>
    <cellStyle name="Comma 3 4 5 5" xfId="12225"/>
    <cellStyle name="Comma 3 4 5 5 2" xfId="21676"/>
    <cellStyle name="Comma 3 4 5 5 2 2" xfId="29055"/>
    <cellStyle name="Comma 3 4 5 5 3" xfId="21675"/>
    <cellStyle name="Comma 3 4 5 6" xfId="21677"/>
    <cellStyle name="Comma 3 4 5 6 2" xfId="14874"/>
    <cellStyle name="Comma 3 4 5 7" xfId="21664"/>
    <cellStyle name="Comma 3 4 6" xfId="6065"/>
    <cellStyle name="Comma 3 4 6 2" xfId="9434"/>
    <cellStyle name="Comma 3 4 6 2 2" xfId="21680"/>
    <cellStyle name="Comma 3 4 6 2 2 2" xfId="25864"/>
    <cellStyle name="Comma 3 4 6 2 3" xfId="21679"/>
    <cellStyle name="Comma 3 4 6 3" xfId="9684"/>
    <cellStyle name="Comma 3 4 6 3 2" xfId="21681"/>
    <cellStyle name="Comma 3 4 6 4" xfId="13722"/>
    <cellStyle name="Comma 3 4 6 4 2" xfId="21683"/>
    <cellStyle name="Comma 3 4 6 4 2 2" xfId="32689"/>
    <cellStyle name="Comma 3 4 6 4 3" xfId="21682"/>
    <cellStyle name="Comma 3 4 6 5" xfId="21684"/>
    <cellStyle name="Comma 3 4 6 5 2" xfId="15556"/>
    <cellStyle name="Comma 3 4 6 6" xfId="21678"/>
    <cellStyle name="Comma 3 4 7" xfId="6262"/>
    <cellStyle name="Comma 3 4 7 2" xfId="9622"/>
    <cellStyle name="Comma 3 4 7 2 2" xfId="21687"/>
    <cellStyle name="Comma 3 4 7 2 2 2" xfId="26125"/>
    <cellStyle name="Comma 3 4 7 2 3" xfId="21686"/>
    <cellStyle name="Comma 3 4 7 3" xfId="9800"/>
    <cellStyle name="Comma 3 4 7 3 2" xfId="21688"/>
    <cellStyle name="Comma 3 4 7 4" xfId="13910"/>
    <cellStyle name="Comma 3 4 7 4 2" xfId="21690"/>
    <cellStyle name="Comma 3 4 7 4 2 2" xfId="33280"/>
    <cellStyle name="Comma 3 4 7 4 3" xfId="21689"/>
    <cellStyle name="Comma 3 4 7 5" xfId="21691"/>
    <cellStyle name="Comma 3 4 7 5 2" xfId="15643"/>
    <cellStyle name="Comma 3 4 7 6" xfId="21685"/>
    <cellStyle name="Comma 3 4 8" xfId="5092"/>
    <cellStyle name="Comma 3 4 8 2" xfId="8494"/>
    <cellStyle name="Comma 3 4 8 2 2" xfId="21694"/>
    <cellStyle name="Comma 3 4 8 2 2 2" xfId="24507"/>
    <cellStyle name="Comma 3 4 8 2 3" xfId="21693"/>
    <cellStyle name="Comma 3 4 8 3" xfId="6918"/>
    <cellStyle name="Comma 3 4 8 3 2" xfId="21695"/>
    <cellStyle name="Comma 3 4 8 4" xfId="12786"/>
    <cellStyle name="Comma 3 4 8 4 2" xfId="21697"/>
    <cellStyle name="Comma 3 4 8 4 2 2" xfId="29833"/>
    <cellStyle name="Comma 3 4 8 4 3" xfId="21696"/>
    <cellStyle name="Comma 3 4 8 5" xfId="21698"/>
    <cellStyle name="Comma 3 4 8 5 2" xfId="15119"/>
    <cellStyle name="Comma 3 4 8 6" xfId="21692"/>
    <cellStyle name="Comma 3 4 9" xfId="6463"/>
    <cellStyle name="Comma 3 4 9 2" xfId="21700"/>
    <cellStyle name="Comma 3 4 9 2 2" xfId="14624"/>
    <cellStyle name="Comma 3 4 9 3" xfId="21699"/>
    <cellStyle name="Comma 3 5" xfId="21701"/>
    <cellStyle name="Comma 3 6" xfId="21586"/>
    <cellStyle name="Comma 3 7" xfId="353"/>
    <cellStyle name="Comma 3*" xfId="2559"/>
    <cellStyle name="Comma 3* 2" xfId="21702"/>
    <cellStyle name="Comma 30" xfId="898"/>
    <cellStyle name="Comma 30 10" xfId="6746"/>
    <cellStyle name="Comma 30 10 2" xfId="21705"/>
    <cellStyle name="Comma 30 10 2 2" xfId="15966"/>
    <cellStyle name="Comma 30 10 3" xfId="21704"/>
    <cellStyle name="Comma 30 11" xfId="6813"/>
    <cellStyle name="Comma 30 11 2" xfId="21706"/>
    <cellStyle name="Comma 30 12" xfId="11246"/>
    <cellStyle name="Comma 30 12 2" xfId="21708"/>
    <cellStyle name="Comma 30 12 2 2" xfId="27591"/>
    <cellStyle name="Comma 30 12 3" xfId="21707"/>
    <cellStyle name="Comma 30 13" xfId="21709"/>
    <cellStyle name="Comma 30 13 2" xfId="14314"/>
    <cellStyle name="Comma 30 14" xfId="21703"/>
    <cellStyle name="Comma 30 2" xfId="3773"/>
    <cellStyle name="Comma 30 2 2" xfId="4151"/>
    <cellStyle name="Comma 30 2 2 2" xfId="7556"/>
    <cellStyle name="Comma 30 2 2 2 2" xfId="21713"/>
    <cellStyle name="Comma 30 2 2 2 2 2" xfId="23239"/>
    <cellStyle name="Comma 30 2 2 2 3" xfId="21712"/>
    <cellStyle name="Comma 30 2 2 3" xfId="9687"/>
    <cellStyle name="Comma 30 2 2 3 2" xfId="21714"/>
    <cellStyle name="Comma 30 2 2 4" xfId="11848"/>
    <cellStyle name="Comma 30 2 2 4 2" xfId="21716"/>
    <cellStyle name="Comma 30 2 2 4 2 2" xfId="28456"/>
    <cellStyle name="Comma 30 2 2 4 3" xfId="21715"/>
    <cellStyle name="Comma 30 2 2 5" xfId="21717"/>
    <cellStyle name="Comma 30 2 2 5 2" xfId="14734"/>
    <cellStyle name="Comma 30 2 2 6" xfId="21711"/>
    <cellStyle name="Comma 30 2 3" xfId="4714"/>
    <cellStyle name="Comma 30 2 3 2" xfId="8117"/>
    <cellStyle name="Comma 30 2 3 2 2" xfId="21720"/>
    <cellStyle name="Comma 30 2 3 2 2 2" xfId="23977"/>
    <cellStyle name="Comma 30 2 3 2 3" xfId="21719"/>
    <cellStyle name="Comma 30 2 3 3" xfId="6925"/>
    <cellStyle name="Comma 30 2 3 3 2" xfId="21721"/>
    <cellStyle name="Comma 30 2 3 4" xfId="12409"/>
    <cellStyle name="Comma 30 2 3 4 2" xfId="21723"/>
    <cellStyle name="Comma 30 2 3 4 2 2" xfId="29309"/>
    <cellStyle name="Comma 30 2 3 4 3" xfId="21722"/>
    <cellStyle name="Comma 30 2 3 5" xfId="21724"/>
    <cellStyle name="Comma 30 2 3 5 2" xfId="14946"/>
    <cellStyle name="Comma 30 2 3 6" xfId="21718"/>
    <cellStyle name="Comma 30 2 4" xfId="5276"/>
    <cellStyle name="Comma 30 2 4 2" xfId="8678"/>
    <cellStyle name="Comma 30 2 4 2 2" xfId="21727"/>
    <cellStyle name="Comma 30 2 4 2 2 2" xfId="24761"/>
    <cellStyle name="Comma 30 2 4 2 3" xfId="21726"/>
    <cellStyle name="Comma 30 2 4 3" xfId="9965"/>
    <cellStyle name="Comma 30 2 4 3 2" xfId="21728"/>
    <cellStyle name="Comma 30 2 4 4" xfId="12970"/>
    <cellStyle name="Comma 30 2 4 4 2" xfId="21730"/>
    <cellStyle name="Comma 30 2 4 4 2 2" xfId="30187"/>
    <cellStyle name="Comma 30 2 4 4 3" xfId="21729"/>
    <cellStyle name="Comma 30 2 4 5" xfId="21731"/>
    <cellStyle name="Comma 30 2 4 5 2" xfId="15193"/>
    <cellStyle name="Comma 30 2 4 6" xfId="21725"/>
    <cellStyle name="Comma 30 2 5" xfId="7182"/>
    <cellStyle name="Comma 30 2 5 2" xfId="21733"/>
    <cellStyle name="Comma 30 2 5 2 2" xfId="16310"/>
    <cellStyle name="Comma 30 2 5 3" xfId="21732"/>
    <cellStyle name="Comma 30 2 6" xfId="6868"/>
    <cellStyle name="Comma 30 2 6 2" xfId="21734"/>
    <cellStyle name="Comma 30 2 7" xfId="11474"/>
    <cellStyle name="Comma 30 2 7 2" xfId="21736"/>
    <cellStyle name="Comma 30 2 7 2 2" xfId="27885"/>
    <cellStyle name="Comma 30 2 7 3" xfId="21735"/>
    <cellStyle name="Comma 30 2 8" xfId="21737"/>
    <cellStyle name="Comma 30 2 8 2" xfId="14657"/>
    <cellStyle name="Comma 30 2 9" xfId="21710"/>
    <cellStyle name="Comma 30 3" xfId="4340"/>
    <cellStyle name="Comma 30 3 2" xfId="4901"/>
    <cellStyle name="Comma 30 3 2 2" xfId="8304"/>
    <cellStyle name="Comma 30 3 2 2 2" xfId="21741"/>
    <cellStyle name="Comma 30 3 2 2 2 2" xfId="24238"/>
    <cellStyle name="Comma 30 3 2 2 3" xfId="21740"/>
    <cellStyle name="Comma 30 3 2 3" xfId="9804"/>
    <cellStyle name="Comma 30 3 2 3 2" xfId="21742"/>
    <cellStyle name="Comma 30 3 2 4" xfId="12596"/>
    <cellStyle name="Comma 30 3 2 4 2" xfId="21744"/>
    <cellStyle name="Comma 30 3 2 4 2 2" xfId="29568"/>
    <cellStyle name="Comma 30 3 2 4 3" xfId="21743"/>
    <cellStyle name="Comma 30 3 2 5" xfId="21745"/>
    <cellStyle name="Comma 30 3 2 5 2" xfId="15038"/>
    <cellStyle name="Comma 30 3 2 6" xfId="21739"/>
    <cellStyle name="Comma 30 3 3" xfId="5463"/>
    <cellStyle name="Comma 30 3 3 2" xfId="8865"/>
    <cellStyle name="Comma 30 3 3 2 2" xfId="21748"/>
    <cellStyle name="Comma 30 3 3 2 2 2" xfId="25076"/>
    <cellStyle name="Comma 30 3 3 2 3" xfId="21747"/>
    <cellStyle name="Comma 30 3 3 3" xfId="9651"/>
    <cellStyle name="Comma 30 3 3 3 2" xfId="21749"/>
    <cellStyle name="Comma 30 3 3 4" xfId="13157"/>
    <cellStyle name="Comma 30 3 3 4 2" xfId="21751"/>
    <cellStyle name="Comma 30 3 3 4 2 2" xfId="30860"/>
    <cellStyle name="Comma 30 3 3 4 3" xfId="21750"/>
    <cellStyle name="Comma 30 3 3 5" xfId="21752"/>
    <cellStyle name="Comma 30 3 3 5 2" xfId="15276"/>
    <cellStyle name="Comma 30 3 3 6" xfId="21746"/>
    <cellStyle name="Comma 30 3 4" xfId="7743"/>
    <cellStyle name="Comma 30 3 4 2" xfId="21754"/>
    <cellStyle name="Comma 30 3 4 2 2" xfId="23419"/>
    <cellStyle name="Comma 30 3 4 3" xfId="21753"/>
    <cellStyle name="Comma 30 3 5" xfId="9639"/>
    <cellStyle name="Comma 30 3 5 2" xfId="21755"/>
    <cellStyle name="Comma 30 3 6" xfId="12035"/>
    <cellStyle name="Comma 30 3 6 2" xfId="21757"/>
    <cellStyle name="Comma 30 3 6 2 2" xfId="28790"/>
    <cellStyle name="Comma 30 3 6 3" xfId="21756"/>
    <cellStyle name="Comma 30 3 7" xfId="21758"/>
    <cellStyle name="Comma 30 3 7 2" xfId="14790"/>
    <cellStyle name="Comma 30 3 8" xfId="21738"/>
    <cellStyle name="Comma 30 4" xfId="3964"/>
    <cellStyle name="Comma 30 4 2" xfId="5662"/>
    <cellStyle name="Comma 30 4 2 2" xfId="9052"/>
    <cellStyle name="Comma 30 4 2 2 2" xfId="21762"/>
    <cellStyle name="Comma 30 4 2 2 2 2" xfId="25338"/>
    <cellStyle name="Comma 30 4 2 2 3" xfId="21761"/>
    <cellStyle name="Comma 30 4 2 3" xfId="6590"/>
    <cellStyle name="Comma 30 4 2 3 2" xfId="21763"/>
    <cellStyle name="Comma 30 4 2 4" xfId="13345"/>
    <cellStyle name="Comma 30 4 2 4 2" xfId="21765"/>
    <cellStyle name="Comma 30 4 2 4 2 2" xfId="31221"/>
    <cellStyle name="Comma 30 4 2 4 3" xfId="21764"/>
    <cellStyle name="Comma 30 4 2 5" xfId="21766"/>
    <cellStyle name="Comma 30 4 2 5 2" xfId="15365"/>
    <cellStyle name="Comma 30 4 2 6" xfId="21760"/>
    <cellStyle name="Comma 30 4 3" xfId="7369"/>
    <cellStyle name="Comma 30 4 3 2" xfId="21768"/>
    <cellStyle name="Comma 30 4 3 2 2" xfId="16571"/>
    <cellStyle name="Comma 30 4 3 3" xfId="21767"/>
    <cellStyle name="Comma 30 4 4" xfId="6571"/>
    <cellStyle name="Comma 30 4 4 2" xfId="21769"/>
    <cellStyle name="Comma 30 4 5" xfId="11661"/>
    <cellStyle name="Comma 30 4 5 2" xfId="21771"/>
    <cellStyle name="Comma 30 4 5 2 2" xfId="28145"/>
    <cellStyle name="Comma 30 4 5 3" xfId="21770"/>
    <cellStyle name="Comma 30 4 6" xfId="21772"/>
    <cellStyle name="Comma 30 4 6 2" xfId="14696"/>
    <cellStyle name="Comma 30 4 7" xfId="21759"/>
    <cellStyle name="Comma 30 5" xfId="4527"/>
    <cellStyle name="Comma 30 5 2" xfId="5862"/>
    <cellStyle name="Comma 30 5 2 2" xfId="9242"/>
    <cellStyle name="Comma 30 5 2 2 2" xfId="21776"/>
    <cellStyle name="Comma 30 5 2 2 2 2" xfId="25598"/>
    <cellStyle name="Comma 30 5 2 2 3" xfId="21775"/>
    <cellStyle name="Comma 30 5 2 3" xfId="6889"/>
    <cellStyle name="Comma 30 5 2 3 2" xfId="21777"/>
    <cellStyle name="Comma 30 5 2 4" xfId="13532"/>
    <cellStyle name="Comma 30 5 2 4 2" xfId="21779"/>
    <cellStyle name="Comma 30 5 2 4 2 2" xfId="31938"/>
    <cellStyle name="Comma 30 5 2 4 3" xfId="21778"/>
    <cellStyle name="Comma 30 5 2 5" xfId="21780"/>
    <cellStyle name="Comma 30 5 2 5 2" xfId="15460"/>
    <cellStyle name="Comma 30 5 2 6" xfId="21774"/>
    <cellStyle name="Comma 30 5 3" xfId="7930"/>
    <cellStyle name="Comma 30 5 3 2" xfId="21782"/>
    <cellStyle name="Comma 30 5 3 2 2" xfId="23613"/>
    <cellStyle name="Comma 30 5 3 3" xfId="21781"/>
    <cellStyle name="Comma 30 5 4" xfId="9959"/>
    <cellStyle name="Comma 30 5 4 2" xfId="21783"/>
    <cellStyle name="Comma 30 5 5" xfId="12222"/>
    <cellStyle name="Comma 30 5 5 2" xfId="21785"/>
    <cellStyle name="Comma 30 5 5 2 2" xfId="29049"/>
    <cellStyle name="Comma 30 5 5 3" xfId="21784"/>
    <cellStyle name="Comma 30 5 6" xfId="21786"/>
    <cellStyle name="Comma 30 5 6 2" xfId="14871"/>
    <cellStyle name="Comma 30 5 7" xfId="21773"/>
    <cellStyle name="Comma 30 6" xfId="6059"/>
    <cellStyle name="Comma 30 6 2" xfId="9431"/>
    <cellStyle name="Comma 30 6 2 2" xfId="21789"/>
    <cellStyle name="Comma 30 6 2 2 2" xfId="25860"/>
    <cellStyle name="Comma 30 6 2 3" xfId="21788"/>
    <cellStyle name="Comma 30 6 3" xfId="9913"/>
    <cellStyle name="Comma 30 6 3 2" xfId="21790"/>
    <cellStyle name="Comma 30 6 4" xfId="13719"/>
    <cellStyle name="Comma 30 6 4 2" xfId="21792"/>
    <cellStyle name="Comma 30 6 4 2 2" xfId="32680"/>
    <cellStyle name="Comma 30 6 4 3" xfId="21791"/>
    <cellStyle name="Comma 30 6 5" xfId="21793"/>
    <cellStyle name="Comma 30 6 5 2" xfId="15547"/>
    <cellStyle name="Comma 30 6 6" xfId="21787"/>
    <cellStyle name="Comma 30 7" xfId="6257"/>
    <cellStyle name="Comma 30 7 2" xfId="9619"/>
    <cellStyle name="Comma 30 7 2 2" xfId="21796"/>
    <cellStyle name="Comma 30 7 2 2 2" xfId="26122"/>
    <cellStyle name="Comma 30 7 2 3" xfId="21795"/>
    <cellStyle name="Comma 30 7 3" xfId="6919"/>
    <cellStyle name="Comma 30 7 3 2" xfId="21797"/>
    <cellStyle name="Comma 30 7 4" xfId="13907"/>
    <cellStyle name="Comma 30 7 4 2" xfId="21799"/>
    <cellStyle name="Comma 30 7 4 2 2" xfId="33272"/>
    <cellStyle name="Comma 30 7 4 3" xfId="21798"/>
    <cellStyle name="Comma 30 7 5" xfId="21800"/>
    <cellStyle name="Comma 30 7 5 2" xfId="15638"/>
    <cellStyle name="Comma 30 7 6" xfId="21794"/>
    <cellStyle name="Comma 30 8" xfId="5089"/>
    <cellStyle name="Comma 30 8 2" xfId="8491"/>
    <cellStyle name="Comma 30 8 2 2" xfId="21803"/>
    <cellStyle name="Comma 30 8 2 2 2" xfId="24502"/>
    <cellStyle name="Comma 30 8 2 3" xfId="21802"/>
    <cellStyle name="Comma 30 8 3" xfId="9887"/>
    <cellStyle name="Comma 30 8 3 2" xfId="21804"/>
    <cellStyle name="Comma 30 8 4" xfId="12783"/>
    <cellStyle name="Comma 30 8 4 2" xfId="21806"/>
    <cellStyle name="Comma 30 8 4 2 2" xfId="29829"/>
    <cellStyle name="Comma 30 8 4 3" xfId="21805"/>
    <cellStyle name="Comma 30 8 5" xfId="21807"/>
    <cellStyle name="Comma 30 8 5 2" xfId="15116"/>
    <cellStyle name="Comma 30 8 6" xfId="21801"/>
    <cellStyle name="Comma 30 9" xfId="6459"/>
    <cellStyle name="Comma 30 9 2" xfId="21809"/>
    <cellStyle name="Comma 30 9 2 2" xfId="14622"/>
    <cellStyle name="Comma 30 9 3" xfId="21808"/>
    <cellStyle name="Comma 31" xfId="3589"/>
    <cellStyle name="Comma 31 10" xfId="7003"/>
    <cellStyle name="Comma 31 10 2" xfId="21812"/>
    <cellStyle name="Comma 31 10 2 2" xfId="16063"/>
    <cellStyle name="Comma 31 10 3" xfId="21811"/>
    <cellStyle name="Comma 31 11" xfId="6822"/>
    <cellStyle name="Comma 31 11 2" xfId="21813"/>
    <cellStyle name="Comma 31 12" xfId="11296"/>
    <cellStyle name="Comma 31 12 2" xfId="21815"/>
    <cellStyle name="Comma 31 12 2 2" xfId="27627"/>
    <cellStyle name="Comma 31 12 3" xfId="21814"/>
    <cellStyle name="Comma 31 13" xfId="21816"/>
    <cellStyle name="Comma 31 13 2" xfId="14544"/>
    <cellStyle name="Comma 31 14" xfId="21810"/>
    <cellStyle name="Comma 31 2" xfId="3785"/>
    <cellStyle name="Comma 31 2 2" xfId="4160"/>
    <cellStyle name="Comma 31 2 2 2" xfId="7565"/>
    <cellStyle name="Comma 31 2 2 2 2" xfId="21820"/>
    <cellStyle name="Comma 31 2 2 2 2 2" xfId="23244"/>
    <cellStyle name="Comma 31 2 2 2 3" xfId="21819"/>
    <cellStyle name="Comma 31 2 2 3" xfId="6926"/>
    <cellStyle name="Comma 31 2 2 3 2" xfId="21821"/>
    <cellStyle name="Comma 31 2 2 4" xfId="11857"/>
    <cellStyle name="Comma 31 2 2 4 2" xfId="21823"/>
    <cellStyle name="Comma 31 2 2 4 2 2" xfId="28475"/>
    <cellStyle name="Comma 31 2 2 4 3" xfId="21822"/>
    <cellStyle name="Comma 31 2 2 5" xfId="21824"/>
    <cellStyle name="Comma 31 2 2 5 2" xfId="14738"/>
    <cellStyle name="Comma 31 2 2 6" xfId="21818"/>
    <cellStyle name="Comma 31 2 3" xfId="4723"/>
    <cellStyle name="Comma 31 2 3 2" xfId="8126"/>
    <cellStyle name="Comma 31 2 3 2 2" xfId="21827"/>
    <cellStyle name="Comma 31 2 3 2 2 2" xfId="23990"/>
    <cellStyle name="Comma 31 2 3 2 3" xfId="21826"/>
    <cellStyle name="Comma 31 2 3 3" xfId="9393"/>
    <cellStyle name="Comma 31 2 3 3 2" xfId="21828"/>
    <cellStyle name="Comma 31 2 3 4" xfId="12418"/>
    <cellStyle name="Comma 31 2 3 4 2" xfId="21830"/>
    <cellStyle name="Comma 31 2 3 4 2 2" xfId="29324"/>
    <cellStyle name="Comma 31 2 3 4 3" xfId="21829"/>
    <cellStyle name="Comma 31 2 3 5" xfId="21831"/>
    <cellStyle name="Comma 31 2 3 5 2" xfId="14954"/>
    <cellStyle name="Comma 31 2 3 6" xfId="21825"/>
    <cellStyle name="Comma 31 2 4" xfId="5285"/>
    <cellStyle name="Comma 31 2 4 2" xfId="8687"/>
    <cellStyle name="Comma 31 2 4 2 2" xfId="21834"/>
    <cellStyle name="Comma 31 2 4 2 2 2" xfId="24774"/>
    <cellStyle name="Comma 31 2 4 2 3" xfId="21833"/>
    <cellStyle name="Comma 31 2 4 3" xfId="6866"/>
    <cellStyle name="Comma 31 2 4 3 2" xfId="21835"/>
    <cellStyle name="Comma 31 2 4 4" xfId="12979"/>
    <cellStyle name="Comma 31 2 4 4 2" xfId="21837"/>
    <cellStyle name="Comma 31 2 4 4 2 2" xfId="30219"/>
    <cellStyle name="Comma 31 2 4 4 3" xfId="21836"/>
    <cellStyle name="Comma 31 2 4 5" xfId="21838"/>
    <cellStyle name="Comma 31 2 4 5 2" xfId="15203"/>
    <cellStyle name="Comma 31 2 4 6" xfId="21832"/>
    <cellStyle name="Comma 31 2 5" xfId="7191"/>
    <cellStyle name="Comma 31 2 5 2" xfId="21840"/>
    <cellStyle name="Comma 31 2 5 2 2" xfId="16322"/>
    <cellStyle name="Comma 31 2 5 3" xfId="21839"/>
    <cellStyle name="Comma 31 2 6" xfId="9886"/>
    <cellStyle name="Comma 31 2 6 2" xfId="21841"/>
    <cellStyle name="Comma 31 2 7" xfId="11483"/>
    <cellStyle name="Comma 31 2 7 2" xfId="21843"/>
    <cellStyle name="Comma 31 2 7 2 2" xfId="27898"/>
    <cellStyle name="Comma 31 2 7 3" xfId="21842"/>
    <cellStyle name="Comma 31 2 8" xfId="21844"/>
    <cellStyle name="Comma 31 2 8 2" xfId="14661"/>
    <cellStyle name="Comma 31 2 9" xfId="21817"/>
    <cellStyle name="Comma 31 3" xfId="4349"/>
    <cellStyle name="Comma 31 3 2" xfId="4910"/>
    <cellStyle name="Comma 31 3 2 2" xfId="8313"/>
    <cellStyle name="Comma 31 3 2 2 2" xfId="21848"/>
    <cellStyle name="Comma 31 3 2 2 2 2" xfId="24250"/>
    <cellStyle name="Comma 31 3 2 2 3" xfId="21847"/>
    <cellStyle name="Comma 31 3 2 3" xfId="9998"/>
    <cellStyle name="Comma 31 3 2 3 2" xfId="21849"/>
    <cellStyle name="Comma 31 3 2 4" xfId="12605"/>
    <cellStyle name="Comma 31 3 2 4 2" xfId="21851"/>
    <cellStyle name="Comma 31 3 2 4 2 2" xfId="29581"/>
    <cellStyle name="Comma 31 3 2 4 3" xfId="21850"/>
    <cellStyle name="Comma 31 3 2 5" xfId="21852"/>
    <cellStyle name="Comma 31 3 2 5 2" xfId="15047"/>
    <cellStyle name="Comma 31 3 2 6" xfId="21846"/>
    <cellStyle name="Comma 31 3 3" xfId="5472"/>
    <cellStyle name="Comma 31 3 3 2" xfId="8874"/>
    <cellStyle name="Comma 31 3 3 2 2" xfId="21855"/>
    <cellStyle name="Comma 31 3 3 2 2 2" xfId="25091"/>
    <cellStyle name="Comma 31 3 3 2 3" xfId="21854"/>
    <cellStyle name="Comma 31 3 3 3" xfId="9657"/>
    <cellStyle name="Comma 31 3 3 3 2" xfId="21856"/>
    <cellStyle name="Comma 31 3 3 4" xfId="13166"/>
    <cellStyle name="Comma 31 3 3 4 2" xfId="21858"/>
    <cellStyle name="Comma 31 3 3 4 2 2" xfId="30883"/>
    <cellStyle name="Comma 31 3 3 4 3" xfId="21857"/>
    <cellStyle name="Comma 31 3 3 5" xfId="21859"/>
    <cellStyle name="Comma 31 3 3 5 2" xfId="15284"/>
    <cellStyle name="Comma 31 3 3 6" xfId="21853"/>
    <cellStyle name="Comma 31 3 4" xfId="7752"/>
    <cellStyle name="Comma 31 3 4 2" xfId="21861"/>
    <cellStyle name="Comma 31 3 4 2 2" xfId="23428"/>
    <cellStyle name="Comma 31 3 4 3" xfId="21860"/>
    <cellStyle name="Comma 31 3 5" xfId="9736"/>
    <cellStyle name="Comma 31 3 5 2" xfId="21862"/>
    <cellStyle name="Comma 31 3 6" xfId="12044"/>
    <cellStyle name="Comma 31 3 6 2" xfId="21864"/>
    <cellStyle name="Comma 31 3 6 2 2" xfId="28803"/>
    <cellStyle name="Comma 31 3 6 3" xfId="21863"/>
    <cellStyle name="Comma 31 3 7" xfId="21865"/>
    <cellStyle name="Comma 31 3 7 2" xfId="14797"/>
    <cellStyle name="Comma 31 3 8" xfId="21845"/>
    <cellStyle name="Comma 31 4" xfId="3973"/>
    <cellStyle name="Comma 31 4 2" xfId="5681"/>
    <cellStyle name="Comma 31 4 2 2" xfId="9063"/>
    <cellStyle name="Comma 31 4 2 2 2" xfId="21869"/>
    <cellStyle name="Comma 31 4 2 2 2 2" xfId="25351"/>
    <cellStyle name="Comma 31 4 2 2 3" xfId="21868"/>
    <cellStyle name="Comma 31 4 2 3" xfId="6829"/>
    <cellStyle name="Comma 31 4 2 3 2" xfId="21870"/>
    <cellStyle name="Comma 31 4 2 4" xfId="13354"/>
    <cellStyle name="Comma 31 4 2 4 2" xfId="21872"/>
    <cellStyle name="Comma 31 4 2 4 2 2" xfId="31237"/>
    <cellStyle name="Comma 31 4 2 4 3" xfId="21871"/>
    <cellStyle name="Comma 31 4 2 5" xfId="21873"/>
    <cellStyle name="Comma 31 4 2 5 2" xfId="15388"/>
    <cellStyle name="Comma 31 4 2 6" xfId="21867"/>
    <cellStyle name="Comma 31 4 3" xfId="7378"/>
    <cellStyle name="Comma 31 4 3 2" xfId="21875"/>
    <cellStyle name="Comma 31 4 3 2 2" xfId="16585"/>
    <cellStyle name="Comma 31 4 3 3" xfId="21874"/>
    <cellStyle name="Comma 31 4 4" xfId="6828"/>
    <cellStyle name="Comma 31 4 4 2" xfId="21876"/>
    <cellStyle name="Comma 31 4 5" xfId="11670"/>
    <cellStyle name="Comma 31 4 5 2" xfId="21878"/>
    <cellStyle name="Comma 31 4 5 2 2" xfId="28158"/>
    <cellStyle name="Comma 31 4 5 3" xfId="21877"/>
    <cellStyle name="Comma 31 4 6" xfId="21879"/>
    <cellStyle name="Comma 31 4 6 2" xfId="14700"/>
    <cellStyle name="Comma 31 4 7" xfId="21866"/>
    <cellStyle name="Comma 31 5" xfId="4536"/>
    <cellStyle name="Comma 31 5 2" xfId="5871"/>
    <cellStyle name="Comma 31 5 2 2" xfId="9251"/>
    <cellStyle name="Comma 31 5 2 2 2" xfId="21883"/>
    <cellStyle name="Comma 31 5 2 2 2 2" xfId="25611"/>
    <cellStyle name="Comma 31 5 2 2 3" xfId="21882"/>
    <cellStyle name="Comma 31 5 2 3" xfId="9910"/>
    <cellStyle name="Comma 31 5 2 3 2" xfId="21884"/>
    <cellStyle name="Comma 31 5 2 4" xfId="13541"/>
    <cellStyle name="Comma 31 5 2 4 2" xfId="21886"/>
    <cellStyle name="Comma 31 5 2 4 2 2" xfId="31979"/>
    <cellStyle name="Comma 31 5 2 4 3" xfId="21885"/>
    <cellStyle name="Comma 31 5 2 5" xfId="21887"/>
    <cellStyle name="Comma 31 5 2 5 2" xfId="15467"/>
    <cellStyle name="Comma 31 5 2 6" xfId="21881"/>
    <cellStyle name="Comma 31 5 3" xfId="7939"/>
    <cellStyle name="Comma 31 5 3 2" xfId="21889"/>
    <cellStyle name="Comma 31 5 3 2 2" xfId="23629"/>
    <cellStyle name="Comma 31 5 3 3" xfId="21888"/>
    <cellStyle name="Comma 31 5 4" xfId="6514"/>
    <cellStyle name="Comma 31 5 4 2" xfId="21890"/>
    <cellStyle name="Comma 31 5 5" xfId="12231"/>
    <cellStyle name="Comma 31 5 5 2" xfId="21892"/>
    <cellStyle name="Comma 31 5 5 2 2" xfId="29062"/>
    <cellStyle name="Comma 31 5 5 3" xfId="21891"/>
    <cellStyle name="Comma 31 5 6" xfId="21893"/>
    <cellStyle name="Comma 31 5 6 2" xfId="14879"/>
    <cellStyle name="Comma 31 5 7" xfId="21880"/>
    <cellStyle name="Comma 31 6" xfId="6073"/>
    <cellStyle name="Comma 31 6 2" xfId="9441"/>
    <cellStyle name="Comma 31 6 2 2" xfId="21896"/>
    <cellStyle name="Comma 31 6 2 2 2" xfId="25872"/>
    <cellStyle name="Comma 31 6 2 3" xfId="21895"/>
    <cellStyle name="Comma 31 6 3" xfId="9898"/>
    <cellStyle name="Comma 31 6 3 2" xfId="21897"/>
    <cellStyle name="Comma 31 6 4" xfId="13728"/>
    <cellStyle name="Comma 31 6 4 2" xfId="21899"/>
    <cellStyle name="Comma 31 6 4 2 2" xfId="32714"/>
    <cellStyle name="Comma 31 6 4 3" xfId="21898"/>
    <cellStyle name="Comma 31 6 5" xfId="21900"/>
    <cellStyle name="Comma 31 6 5 2" xfId="15563"/>
    <cellStyle name="Comma 31 6 6" xfId="21894"/>
    <cellStyle name="Comma 31 7" xfId="6268"/>
    <cellStyle name="Comma 31 7 2" xfId="9628"/>
    <cellStyle name="Comma 31 7 2 2" xfId="21903"/>
    <cellStyle name="Comma 31 7 2 2 2" xfId="26135"/>
    <cellStyle name="Comma 31 7 2 3" xfId="21902"/>
    <cellStyle name="Comma 31 7 3" xfId="9766"/>
    <cellStyle name="Comma 31 7 3 2" xfId="21904"/>
    <cellStyle name="Comma 31 7 4" xfId="13916"/>
    <cellStyle name="Comma 31 7 4 2" xfId="21906"/>
    <cellStyle name="Comma 31 7 4 2 2" xfId="33292"/>
    <cellStyle name="Comma 31 7 4 3" xfId="21905"/>
    <cellStyle name="Comma 31 7 5" xfId="21907"/>
    <cellStyle name="Comma 31 7 5 2" xfId="15648"/>
    <cellStyle name="Comma 31 7 6" xfId="21901"/>
    <cellStyle name="Comma 31 8" xfId="5098"/>
    <cellStyle name="Comma 31 8 2" xfId="8500"/>
    <cellStyle name="Comma 31 8 2 2" xfId="21910"/>
    <cellStyle name="Comma 31 8 2 2 2" xfId="24515"/>
    <cellStyle name="Comma 31 8 2 3" xfId="21909"/>
    <cellStyle name="Comma 31 8 3" xfId="9850"/>
    <cellStyle name="Comma 31 8 3 2" xfId="21911"/>
    <cellStyle name="Comma 31 8 4" xfId="12792"/>
    <cellStyle name="Comma 31 8 4 2" xfId="21913"/>
    <cellStyle name="Comma 31 8 4 2 2" xfId="29842"/>
    <cellStyle name="Comma 31 8 4 3" xfId="21912"/>
    <cellStyle name="Comma 31 8 5" xfId="21914"/>
    <cellStyle name="Comma 31 8 5 2" xfId="15124"/>
    <cellStyle name="Comma 31 8 6" xfId="21908"/>
    <cellStyle name="Comma 31 9" xfId="6470"/>
    <cellStyle name="Comma 31 9 2" xfId="21916"/>
    <cellStyle name="Comma 31 9 2 2" xfId="14626"/>
    <cellStyle name="Comma 31 9 3" xfId="21915"/>
    <cellStyle name="Comma 32" xfId="705"/>
    <cellStyle name="Comma 32 2" xfId="21917"/>
    <cellStyle name="Comma 33" xfId="3592"/>
    <cellStyle name="Comma 33 2" xfId="21918"/>
    <cellStyle name="Comma 34" xfId="6271"/>
    <cellStyle name="Comma 34 2" xfId="21919"/>
    <cellStyle name="Comma 35" xfId="6278"/>
    <cellStyle name="Comma 35 2" xfId="21920"/>
    <cellStyle name="Comma 36" xfId="6486"/>
    <cellStyle name="Comma 36 2" xfId="21922"/>
    <cellStyle name="Comma 36 2 2" xfId="15649"/>
    <cellStyle name="Comma 36 3" xfId="21921"/>
    <cellStyle name="Comma 37" xfId="6491"/>
    <cellStyle name="Comma 37 2" xfId="21924"/>
    <cellStyle name="Comma 37 2 2" xfId="15655"/>
    <cellStyle name="Comma 37 3" xfId="21923"/>
    <cellStyle name="Comma 38" xfId="6493"/>
    <cellStyle name="Comma 38 2" xfId="21926"/>
    <cellStyle name="Comma 38 2 2" xfId="15659"/>
    <cellStyle name="Comma 38 3" xfId="21925"/>
    <cellStyle name="Comma 39" xfId="6495"/>
    <cellStyle name="Comma 39 2" xfId="21928"/>
    <cellStyle name="Comma 39 2 2" xfId="15662"/>
    <cellStyle name="Comma 39 3" xfId="21927"/>
    <cellStyle name="Comma 4" xfId="49"/>
    <cellStyle name="Comma 4 2" xfId="99"/>
    <cellStyle name="Comma 4 2 2" xfId="359"/>
    <cellStyle name="Comma 4 2 2 2" xfId="21931"/>
    <cellStyle name="Comma 4 2 3" xfId="21932"/>
    <cellStyle name="Comma 4 2 3 2" xfId="14120"/>
    <cellStyle name="Comma 4 2 4" xfId="21933"/>
    <cellStyle name="Comma 4 2 5" xfId="21930"/>
    <cellStyle name="Comma 4 2 6" xfId="358"/>
    <cellStyle name="Comma 4 3" xfId="360"/>
    <cellStyle name="Comma 4 3 2" xfId="21934"/>
    <cellStyle name="Comma 4 4" xfId="9859"/>
    <cellStyle name="Comma 4 4 2" xfId="21935"/>
    <cellStyle name="Comma 4 5" xfId="21936"/>
    <cellStyle name="Comma 4 5 2" xfId="14051"/>
    <cellStyle name="Comma 4 6" xfId="21937"/>
    <cellStyle name="Comma 4 7" xfId="21929"/>
    <cellStyle name="Comma 4 8" xfId="357"/>
    <cellStyle name="Comma 40" xfId="6497"/>
    <cellStyle name="Comma 40 2" xfId="21939"/>
    <cellStyle name="Comma 40 2 2" xfId="15667"/>
    <cellStyle name="Comma 40 3" xfId="21938"/>
    <cellStyle name="Comma 41" xfId="9634"/>
    <cellStyle name="Comma 41 2" xfId="21941"/>
    <cellStyle name="Comma 41 2 2" xfId="26142"/>
    <cellStyle name="Comma 41 3" xfId="21940"/>
    <cellStyle name="Comma 42" xfId="9981"/>
    <cellStyle name="Comma 42 2" xfId="21943"/>
    <cellStyle name="Comma 42 2 2" xfId="26252"/>
    <cellStyle name="Comma 42 3" xfId="21942"/>
    <cellStyle name="Comma 43" xfId="9983"/>
    <cellStyle name="Comma 43 2" xfId="21945"/>
    <cellStyle name="Comma 43 2 2" xfId="26257"/>
    <cellStyle name="Comma 43 3" xfId="21944"/>
    <cellStyle name="Comma 44" xfId="9985"/>
    <cellStyle name="Comma 44 2" xfId="21947"/>
    <cellStyle name="Comma 44 2 2" xfId="26260"/>
    <cellStyle name="Comma 44 3" xfId="21946"/>
    <cellStyle name="Comma 45" xfId="9987"/>
    <cellStyle name="Comma 45 2" xfId="21949"/>
    <cellStyle name="Comma 45 2 2" xfId="26264"/>
    <cellStyle name="Comma 45 3" xfId="21948"/>
    <cellStyle name="Comma 46" xfId="10011"/>
    <cellStyle name="Comma 46 2" xfId="21951"/>
    <cellStyle name="Comma 46 2 2" xfId="26281"/>
    <cellStyle name="Comma 46 3" xfId="21950"/>
    <cellStyle name="Comma 47" xfId="10013"/>
    <cellStyle name="Comma 47 2" xfId="21953"/>
    <cellStyle name="Comma 47 2 2" xfId="26287"/>
    <cellStyle name="Comma 47 3" xfId="21952"/>
    <cellStyle name="Comma 48" xfId="9881"/>
    <cellStyle name="Comma 48 2" xfId="21955"/>
    <cellStyle name="Comma 48 2 2" xfId="26219"/>
    <cellStyle name="Comma 48 3" xfId="21954"/>
    <cellStyle name="Comma 49" xfId="9768"/>
    <cellStyle name="Comma 49 2" xfId="21957"/>
    <cellStyle name="Comma 49 2 2" xfId="26180"/>
    <cellStyle name="Comma 49 3" xfId="21956"/>
    <cellStyle name="Comma 5" xfId="58"/>
    <cellStyle name="Comma 5 2" xfId="362"/>
    <cellStyle name="Comma 5 2 2" xfId="363"/>
    <cellStyle name="Comma 5 2 2 2" xfId="21960"/>
    <cellStyle name="Comma 5 2 3" xfId="21961"/>
    <cellStyle name="Comma 5 2 3 2" xfId="14121"/>
    <cellStyle name="Comma 5 2 4" xfId="21962"/>
    <cellStyle name="Comma 5 2 5" xfId="21959"/>
    <cellStyle name="Comma 5 3" xfId="364"/>
    <cellStyle name="Comma 5 3 2" xfId="21963"/>
    <cellStyle name="Comma 5 4" xfId="21964"/>
    <cellStyle name="Comma 5 4 2" xfId="14052"/>
    <cellStyle name="Comma 5 5" xfId="21965"/>
    <cellStyle name="Comma 5 6" xfId="21958"/>
    <cellStyle name="Comma 5 7" xfId="361"/>
    <cellStyle name="Comma 50" xfId="6900"/>
    <cellStyle name="Comma 50 2" xfId="21967"/>
    <cellStyle name="Comma 50 2 2" xfId="16020"/>
    <cellStyle name="Comma 50 3" xfId="21966"/>
    <cellStyle name="Comma 51" xfId="9649"/>
    <cellStyle name="Comma 51 2" xfId="21969"/>
    <cellStyle name="Comma 51 2 2" xfId="26152"/>
    <cellStyle name="Comma 51 3" xfId="21968"/>
    <cellStyle name="Comma 52" xfId="9749"/>
    <cellStyle name="Comma 52 2" xfId="21971"/>
    <cellStyle name="Comma 52 2 2" xfId="26176"/>
    <cellStyle name="Comma 52 3" xfId="21970"/>
    <cellStyle name="Comma 53" xfId="6914"/>
    <cellStyle name="Comma 53 2" xfId="21973"/>
    <cellStyle name="Comma 53 2 2" xfId="16028"/>
    <cellStyle name="Comma 53 3" xfId="21972"/>
    <cellStyle name="Comma 54" xfId="6569"/>
    <cellStyle name="Comma 54 2" xfId="21975"/>
    <cellStyle name="Comma 54 2 2" xfId="15733"/>
    <cellStyle name="Comma 54 3" xfId="21974"/>
    <cellStyle name="Comma 55" xfId="9893"/>
    <cellStyle name="Comma 55 2" xfId="21977"/>
    <cellStyle name="Comma 55 2 2" xfId="26223"/>
    <cellStyle name="Comma 55 3" xfId="21976"/>
    <cellStyle name="Comma 56" xfId="9772"/>
    <cellStyle name="Comma 56 2" xfId="21979"/>
    <cellStyle name="Comma 56 2 2" xfId="26183"/>
    <cellStyle name="Comma 56 3" xfId="21978"/>
    <cellStyle name="Comma 57" xfId="6860"/>
    <cellStyle name="Comma 57 2" xfId="21981"/>
    <cellStyle name="Comma 57 2 2" xfId="16004"/>
    <cellStyle name="Comma 57 3" xfId="21980"/>
    <cellStyle name="Comma 58" xfId="9740"/>
    <cellStyle name="Comma 58 2" xfId="21983"/>
    <cellStyle name="Comma 58 2 2" xfId="26174"/>
    <cellStyle name="Comma 58 3" xfId="21982"/>
    <cellStyle name="Comma 59" xfId="6533"/>
    <cellStyle name="Comma 59 2" xfId="21985"/>
    <cellStyle name="Comma 59 2 2" xfId="15701"/>
    <cellStyle name="Comma 59 3" xfId="21984"/>
    <cellStyle name="Comma 6" xfId="365"/>
    <cellStyle name="Comma 6 2" xfId="366"/>
    <cellStyle name="Comma 6 2 2" xfId="21988"/>
    <cellStyle name="Comma 6 2 2 2" xfId="14122"/>
    <cellStyle name="Comma 6 2 3" xfId="21989"/>
    <cellStyle name="Comma 6 2 4" xfId="21987"/>
    <cellStyle name="Comma 6 3" xfId="367"/>
    <cellStyle name="Comma 6 3 2" xfId="21990"/>
    <cellStyle name="Comma 6 4" xfId="21991"/>
    <cellStyle name="Comma 6 4 2" xfId="14053"/>
    <cellStyle name="Comma 6 5" xfId="21992"/>
    <cellStyle name="Comma 6 6" xfId="21986"/>
    <cellStyle name="Comma 60" xfId="9703"/>
    <cellStyle name="Comma 60 2" xfId="21994"/>
    <cellStyle name="Comma 60 2 2" xfId="26163"/>
    <cellStyle name="Comma 60 3" xfId="21993"/>
    <cellStyle name="Comma 61" xfId="6802"/>
    <cellStyle name="Comma 61 2" xfId="21996"/>
    <cellStyle name="Comma 61 2 2" xfId="15995"/>
    <cellStyle name="Comma 61 3" xfId="21995"/>
    <cellStyle name="Comma 62" xfId="6922"/>
    <cellStyle name="Comma 62 2" xfId="21998"/>
    <cellStyle name="Comma 62 2 2" xfId="16032"/>
    <cellStyle name="Comma 62 3" xfId="21997"/>
    <cellStyle name="Comma 63" xfId="9642"/>
    <cellStyle name="Comma 63 2" xfId="22000"/>
    <cellStyle name="Comma 63 2 2" xfId="26150"/>
    <cellStyle name="Comma 63 3" xfId="21999"/>
    <cellStyle name="Comma 64" xfId="9822"/>
    <cellStyle name="Comma 64 2" xfId="22002"/>
    <cellStyle name="Comma 64 2 2" xfId="26200"/>
    <cellStyle name="Comma 64 3" xfId="22001"/>
    <cellStyle name="Comma 65" xfId="9640"/>
    <cellStyle name="Comma 65 2" xfId="22004"/>
    <cellStyle name="Comma 65 2 2" xfId="26149"/>
    <cellStyle name="Comma 65 3" xfId="22003"/>
    <cellStyle name="Comma 66" xfId="6506"/>
    <cellStyle name="Comma 66 2" xfId="22006"/>
    <cellStyle name="Comma 66 2 2" xfId="15675"/>
    <cellStyle name="Comma 66 3" xfId="22005"/>
    <cellStyle name="Comma 67" xfId="9909"/>
    <cellStyle name="Comma 67 2" xfId="22008"/>
    <cellStyle name="Comma 67 2 2" xfId="26228"/>
    <cellStyle name="Comma 67 3" xfId="22007"/>
    <cellStyle name="Comma 68" xfId="9638"/>
    <cellStyle name="Comma 68 2" xfId="22010"/>
    <cellStyle name="Comma 68 2 2" xfId="26146"/>
    <cellStyle name="Comma 68 3" xfId="22009"/>
    <cellStyle name="Comma 69" xfId="9864"/>
    <cellStyle name="Comma 69 2" xfId="22011"/>
    <cellStyle name="Comma 7" xfId="368"/>
    <cellStyle name="Comma 7 2" xfId="369"/>
    <cellStyle name="Comma 7 2 2" xfId="2560"/>
    <cellStyle name="Comma 7 2 2 2" xfId="22014"/>
    <cellStyle name="Comma 7 2 3" xfId="22013"/>
    <cellStyle name="Comma 7 3" xfId="22012"/>
    <cellStyle name="Comma 70" xfId="9852"/>
    <cellStyle name="Comma 70 2" xfId="22015"/>
    <cellStyle name="Comma 71" xfId="9796"/>
    <cellStyle name="Comma 71 2" xfId="22016"/>
    <cellStyle name="Comma 72" xfId="6757"/>
    <cellStyle name="Comma 72 2" xfId="22017"/>
    <cellStyle name="Comma 73" xfId="6951"/>
    <cellStyle name="Comma 73 2" xfId="22018"/>
    <cellStyle name="Comma 74" xfId="6508"/>
    <cellStyle name="Comma 74 2" xfId="22019"/>
    <cellStyle name="Comma 75" xfId="9977"/>
    <cellStyle name="Comma 75 2" xfId="22020"/>
    <cellStyle name="Comma 76" xfId="6917"/>
    <cellStyle name="Comma 76 2" xfId="22021"/>
    <cellStyle name="Comma 77" xfId="9748"/>
    <cellStyle name="Comma 77 2" xfId="22022"/>
    <cellStyle name="Comma 78" xfId="9947"/>
    <cellStyle name="Comma 78 2" xfId="22023"/>
    <cellStyle name="Comma 79" xfId="9905"/>
    <cellStyle name="Comma 79 2" xfId="22024"/>
    <cellStyle name="Comma 8" xfId="370"/>
    <cellStyle name="Comma 8 2" xfId="371"/>
    <cellStyle name="Comma 8 2 2" xfId="22026"/>
    <cellStyle name="Comma 8 3" xfId="22025"/>
    <cellStyle name="Comma 80" xfId="6515"/>
    <cellStyle name="Comma 80 2" xfId="22027"/>
    <cellStyle name="Comma 81" xfId="9695"/>
    <cellStyle name="Comma 81 2" xfId="22028"/>
    <cellStyle name="Comma 82" xfId="6503"/>
    <cellStyle name="Comma 82 2" xfId="22029"/>
    <cellStyle name="Comma 83" xfId="9912"/>
    <cellStyle name="Comma 83 2" xfId="22030"/>
    <cellStyle name="Comma 84" xfId="6512"/>
    <cellStyle name="Comma 84 2" xfId="22031"/>
    <cellStyle name="Comma 85" xfId="9795"/>
    <cellStyle name="Comma 85 2" xfId="22032"/>
    <cellStyle name="Comma 86" xfId="11029"/>
    <cellStyle name="Comma 86 2" xfId="22034"/>
    <cellStyle name="Comma 86 2 2" xfId="27318"/>
    <cellStyle name="Comma 86 3" xfId="22033"/>
    <cellStyle name="Comma 87" xfId="10283"/>
    <cellStyle name="Comma 87 2" xfId="22036"/>
    <cellStyle name="Comma 87 2 2" xfId="26492"/>
    <cellStyle name="Comma 87 3" xfId="22035"/>
    <cellStyle name="Comma 88" xfId="10998"/>
    <cellStyle name="Comma 88 2" xfId="30"/>
    <cellStyle name="Comma 88 2 2" xfId="33"/>
    <cellStyle name="Comma 88 2 2 2" xfId="37"/>
    <cellStyle name="Comma 88 2 2 3" xfId="27294"/>
    <cellStyle name="Comma 88 2 3" xfId="22038"/>
    <cellStyle name="Comma 88 3" xfId="22037"/>
    <cellStyle name="Comma 89" xfId="10277"/>
    <cellStyle name="Comma 89 2" xfId="22040"/>
    <cellStyle name="Comma 89 2 2" xfId="26487"/>
    <cellStyle name="Comma 89 3" xfId="22039"/>
    <cellStyle name="Comma 9" xfId="372"/>
    <cellStyle name="Comma 9 2" xfId="373"/>
    <cellStyle name="Comma 9 2 2" xfId="22042"/>
    <cellStyle name="Comma 9 3" xfId="22041"/>
    <cellStyle name="Comma 90" xfId="10267"/>
    <cellStyle name="Comma 90 2" xfId="22044"/>
    <cellStyle name="Comma 90 2 2" xfId="26478"/>
    <cellStyle name="Comma 90 3" xfId="22043"/>
    <cellStyle name="Comma 91" xfId="11005"/>
    <cellStyle name="Comma 91 2" xfId="22046"/>
    <cellStyle name="Comma 91 2 2" xfId="27301"/>
    <cellStyle name="Comma 91 3" xfId="22045"/>
    <cellStyle name="Comma 92" xfId="10255"/>
    <cellStyle name="Comma 92 2" xfId="22048"/>
    <cellStyle name="Comma 92 2 2" xfId="26464"/>
    <cellStyle name="Comma 92 3" xfId="22047"/>
    <cellStyle name="Comma 93" xfId="10997"/>
    <cellStyle name="Comma 93 2" xfId="22050"/>
    <cellStyle name="Comma 93 2 2" xfId="27291"/>
    <cellStyle name="Comma 93 3" xfId="22049"/>
    <cellStyle name="Comma 94" xfId="6281"/>
    <cellStyle name="Comma 94 2" xfId="22051"/>
    <cellStyle name="Comma 95" xfId="6479"/>
    <cellStyle name="Comma 95 2" xfId="22052"/>
    <cellStyle name="Comma 96" xfId="14004"/>
    <cellStyle name="Comma 96 2" xfId="22053"/>
    <cellStyle name="Comma 97" xfId="14014"/>
    <cellStyle name="Comma 97 2" xfId="22054"/>
    <cellStyle name="Comma 98" xfId="13991"/>
    <cellStyle name="Comma 98 2" xfId="33997"/>
    <cellStyle name="Comma 98 3" xfId="22055"/>
    <cellStyle name="Comma 99" xfId="14000"/>
    <cellStyle name="Comma 99 2" xfId="33432"/>
    <cellStyle name="Comma 99 3" xfId="22056"/>
    <cellStyle name="Comma Cents" xfId="2561"/>
    <cellStyle name="Comma Cents 2" xfId="22057"/>
    <cellStyle name="Comma dash" xfId="2562"/>
    <cellStyle name="Comma dash 2" xfId="22058"/>
    <cellStyle name="Comma Input" xfId="2563"/>
    <cellStyle name="Comma Input 2" xfId="22059"/>
    <cellStyle name="Comma*" xfId="2564"/>
    <cellStyle name="Comma* 2" xfId="22060"/>
    <cellStyle name="Comma[1]" xfId="2565"/>
    <cellStyle name="Comma[1] 2" xfId="22061"/>
    <cellStyle name="Comma0" xfId="374"/>
    <cellStyle name="Comma0 - Modelo1" xfId="2566"/>
    <cellStyle name="Comma0 - Modelo1 2" xfId="22063"/>
    <cellStyle name="Comma0 - Style1" xfId="2567"/>
    <cellStyle name="Comma0 - Style1 2" xfId="22064"/>
    <cellStyle name="Comma0 - Style4" xfId="2568"/>
    <cellStyle name="Comma0 - Style4 2" xfId="22065"/>
    <cellStyle name="Comma0 - Style5" xfId="2569"/>
    <cellStyle name="Comma0 - Style5 2" xfId="22066"/>
    <cellStyle name="Comma0 10" xfId="2570"/>
    <cellStyle name="Comma0 10 2" xfId="2571"/>
    <cellStyle name="Comma0 10 2 2" xfId="22068"/>
    <cellStyle name="Comma0 10 3" xfId="22067"/>
    <cellStyle name="Comma0 11" xfId="2572"/>
    <cellStyle name="Comma0 11 2" xfId="2573"/>
    <cellStyle name="Comma0 11 2 2" xfId="22070"/>
    <cellStyle name="Comma0 11 3" xfId="22069"/>
    <cellStyle name="Comma0 12" xfId="2574"/>
    <cellStyle name="Comma0 12 2" xfId="2575"/>
    <cellStyle name="Comma0 12 2 2" xfId="22072"/>
    <cellStyle name="Comma0 12 3" xfId="22071"/>
    <cellStyle name="Comma0 13" xfId="2576"/>
    <cellStyle name="Comma0 13 2" xfId="2577"/>
    <cellStyle name="Comma0 13 2 2" xfId="22074"/>
    <cellStyle name="Comma0 13 3" xfId="22073"/>
    <cellStyle name="Comma0 14" xfId="2578"/>
    <cellStyle name="Comma0 14 2" xfId="2579"/>
    <cellStyle name="Comma0 14 2 2" xfId="22076"/>
    <cellStyle name="Comma0 14 3" xfId="22075"/>
    <cellStyle name="Comma0 15" xfId="2580"/>
    <cellStyle name="Comma0 15 2" xfId="2581"/>
    <cellStyle name="Comma0 15 2 2" xfId="22078"/>
    <cellStyle name="Comma0 15 3" xfId="22077"/>
    <cellStyle name="Comma0 16" xfId="2582"/>
    <cellStyle name="Comma0 16 2" xfId="2583"/>
    <cellStyle name="Comma0 16 2 2" xfId="22080"/>
    <cellStyle name="Comma0 16 3" xfId="22079"/>
    <cellStyle name="Comma0 17" xfId="2584"/>
    <cellStyle name="Comma0 17 2" xfId="22081"/>
    <cellStyle name="Comma0 18" xfId="2585"/>
    <cellStyle name="Comma0 18 2" xfId="22082"/>
    <cellStyle name="Comma0 19" xfId="2586"/>
    <cellStyle name="Comma0 19 2" xfId="22083"/>
    <cellStyle name="Comma0 2" xfId="375"/>
    <cellStyle name="Comma0 2 2" xfId="2587"/>
    <cellStyle name="Comma0 2 2 2" xfId="22085"/>
    <cellStyle name="Comma0 2 3" xfId="22084"/>
    <cellStyle name="Comma0 20" xfId="2588"/>
    <cellStyle name="Comma0 20 2" xfId="22086"/>
    <cellStyle name="Comma0 21" xfId="2589"/>
    <cellStyle name="Comma0 21 2" xfId="22087"/>
    <cellStyle name="Comma0 22" xfId="2590"/>
    <cellStyle name="Comma0 22 2" xfId="22088"/>
    <cellStyle name="Comma0 23" xfId="2591"/>
    <cellStyle name="Comma0 23 2" xfId="22089"/>
    <cellStyle name="Comma0 24" xfId="2592"/>
    <cellStyle name="Comma0 24 2" xfId="22090"/>
    <cellStyle name="Comma0 25" xfId="2593"/>
    <cellStyle name="Comma0 25 2" xfId="22091"/>
    <cellStyle name="Comma0 26" xfId="2594"/>
    <cellStyle name="Comma0 26 2" xfId="22092"/>
    <cellStyle name="Comma0 27" xfId="2595"/>
    <cellStyle name="Comma0 27 2" xfId="22093"/>
    <cellStyle name="Comma0 28" xfId="2596"/>
    <cellStyle name="Comma0 28 2" xfId="22094"/>
    <cellStyle name="Comma0 29" xfId="2597"/>
    <cellStyle name="Comma0 29 2" xfId="22095"/>
    <cellStyle name="Comma0 3" xfId="2598"/>
    <cellStyle name="Comma0 3 2" xfId="2599"/>
    <cellStyle name="Comma0 3 2 2" xfId="22097"/>
    <cellStyle name="Comma0 3 3" xfId="22096"/>
    <cellStyle name="Comma0 30" xfId="2600"/>
    <cellStyle name="Comma0 30 2" xfId="22098"/>
    <cellStyle name="Comma0 31" xfId="2601"/>
    <cellStyle name="Comma0 31 2" xfId="22099"/>
    <cellStyle name="Comma0 32" xfId="2602"/>
    <cellStyle name="Comma0 32 2" xfId="22100"/>
    <cellStyle name="Comma0 33" xfId="2603"/>
    <cellStyle name="Comma0 33 2" xfId="22101"/>
    <cellStyle name="Comma0 34" xfId="2604"/>
    <cellStyle name="Comma0 34 2" xfId="22102"/>
    <cellStyle name="Comma0 35" xfId="2605"/>
    <cellStyle name="Comma0 35 2" xfId="22103"/>
    <cellStyle name="Comma0 36" xfId="2606"/>
    <cellStyle name="Comma0 36 2" xfId="22104"/>
    <cellStyle name="Comma0 37" xfId="2607"/>
    <cellStyle name="Comma0 37 2" xfId="22105"/>
    <cellStyle name="Comma0 38" xfId="2608"/>
    <cellStyle name="Comma0 38 2" xfId="22106"/>
    <cellStyle name="Comma0 39" xfId="2609"/>
    <cellStyle name="Comma0 39 2" xfId="22107"/>
    <cellStyle name="Comma0 4" xfId="2610"/>
    <cellStyle name="Comma0 4 2" xfId="22108"/>
    <cellStyle name="Comma0 40" xfId="2611"/>
    <cellStyle name="Comma0 40 2" xfId="22109"/>
    <cellStyle name="Comma0 41" xfId="2612"/>
    <cellStyle name="Comma0 41 2" xfId="22110"/>
    <cellStyle name="Comma0 42" xfId="2613"/>
    <cellStyle name="Comma0 42 2" xfId="22111"/>
    <cellStyle name="Comma0 43" xfId="2614"/>
    <cellStyle name="Comma0 43 2" xfId="22112"/>
    <cellStyle name="Comma0 44" xfId="2615"/>
    <cellStyle name="Comma0 44 2" xfId="22113"/>
    <cellStyle name="Comma0 45" xfId="2616"/>
    <cellStyle name="Comma0 45 2" xfId="22114"/>
    <cellStyle name="Comma0 46" xfId="2617"/>
    <cellStyle name="Comma0 46 2" xfId="22115"/>
    <cellStyle name="Comma0 47" xfId="2618"/>
    <cellStyle name="Comma0 47 2" xfId="22116"/>
    <cellStyle name="Comma0 48" xfId="2619"/>
    <cellStyle name="Comma0 48 2" xfId="22117"/>
    <cellStyle name="Comma0 49" xfId="2620"/>
    <cellStyle name="Comma0 49 2" xfId="22118"/>
    <cellStyle name="Comma0 5" xfId="2621"/>
    <cellStyle name="Comma0 5 2" xfId="22119"/>
    <cellStyle name="Comma0 50" xfId="2622"/>
    <cellStyle name="Comma0 50 2" xfId="22120"/>
    <cellStyle name="Comma0 51" xfId="2623"/>
    <cellStyle name="Comma0 51 2" xfId="22121"/>
    <cellStyle name="Comma0 52" xfId="2624"/>
    <cellStyle name="Comma0 52 2" xfId="22122"/>
    <cellStyle name="Comma0 53" xfId="2625"/>
    <cellStyle name="Comma0 53 2" xfId="22123"/>
    <cellStyle name="Comma0 54" xfId="2626"/>
    <cellStyle name="Comma0 54 2" xfId="22124"/>
    <cellStyle name="Comma0 55" xfId="2627"/>
    <cellStyle name="Comma0 55 2" xfId="22125"/>
    <cellStyle name="Comma0 56" xfId="2628"/>
    <cellStyle name="Comma0 56 2" xfId="22126"/>
    <cellStyle name="Comma0 57" xfId="2629"/>
    <cellStyle name="Comma0 57 2" xfId="22127"/>
    <cellStyle name="Comma0 58" xfId="2630"/>
    <cellStyle name="Comma0 58 2" xfId="22128"/>
    <cellStyle name="Comma0 59" xfId="2631"/>
    <cellStyle name="Comma0 59 2" xfId="22129"/>
    <cellStyle name="Comma0 6" xfId="2632"/>
    <cellStyle name="Comma0 6 2" xfId="22130"/>
    <cellStyle name="Comma0 60" xfId="2633"/>
    <cellStyle name="Comma0 60 2" xfId="22131"/>
    <cellStyle name="Comma0 61" xfId="2634"/>
    <cellStyle name="Comma0 61 2" xfId="22132"/>
    <cellStyle name="Comma0 62" xfId="2635"/>
    <cellStyle name="Comma0 62 2" xfId="22133"/>
    <cellStyle name="Comma0 63" xfId="2636"/>
    <cellStyle name="Comma0 63 2" xfId="22134"/>
    <cellStyle name="Comma0 64" xfId="2637"/>
    <cellStyle name="Comma0 64 2" xfId="22135"/>
    <cellStyle name="Comma0 65" xfId="2638"/>
    <cellStyle name="Comma0 65 2" xfId="22136"/>
    <cellStyle name="Comma0 66" xfId="2639"/>
    <cellStyle name="Comma0 66 2" xfId="22137"/>
    <cellStyle name="Comma0 67" xfId="2640"/>
    <cellStyle name="Comma0 67 2" xfId="22138"/>
    <cellStyle name="Comma0 68" xfId="2641"/>
    <cellStyle name="Comma0 68 2" xfId="22139"/>
    <cellStyle name="Comma0 69" xfId="2642"/>
    <cellStyle name="Comma0 69 2" xfId="22140"/>
    <cellStyle name="Comma0 7" xfId="2643"/>
    <cellStyle name="Comma0 7 2" xfId="2644"/>
    <cellStyle name="Comma0 7 2 2" xfId="22142"/>
    <cellStyle name="Comma0 7 3" xfId="22141"/>
    <cellStyle name="Comma0 70" xfId="2645"/>
    <cellStyle name="Comma0 70 2" xfId="22143"/>
    <cellStyle name="Comma0 71" xfId="2646"/>
    <cellStyle name="Comma0 71 2" xfId="22144"/>
    <cellStyle name="Comma0 72" xfId="2647"/>
    <cellStyle name="Comma0 72 2" xfId="22145"/>
    <cellStyle name="Comma0 73" xfId="2648"/>
    <cellStyle name="Comma0 73 2" xfId="22146"/>
    <cellStyle name="Comma0 74" xfId="2649"/>
    <cellStyle name="Comma0 74 2" xfId="22147"/>
    <cellStyle name="Comma0 75" xfId="2650"/>
    <cellStyle name="Comma0 75 2" xfId="22148"/>
    <cellStyle name="Comma0 76" xfId="2651"/>
    <cellStyle name="Comma0 76 2" xfId="22149"/>
    <cellStyle name="Comma0 77" xfId="2652"/>
    <cellStyle name="Comma0 77 2" xfId="22150"/>
    <cellStyle name="Comma0 78" xfId="2653"/>
    <cellStyle name="Comma0 78 2" xfId="22151"/>
    <cellStyle name="Comma0 79" xfId="2654"/>
    <cellStyle name="Comma0 79 2" xfId="22152"/>
    <cellStyle name="Comma0 8" xfId="2655"/>
    <cellStyle name="Comma0 8 2" xfId="2656"/>
    <cellStyle name="Comma0 8 2 2" xfId="22154"/>
    <cellStyle name="Comma0 8 3" xfId="22153"/>
    <cellStyle name="Comma0 80" xfId="2657"/>
    <cellStyle name="Comma0 80 2" xfId="22155"/>
    <cellStyle name="Comma0 81" xfId="2658"/>
    <cellStyle name="Comma0 81 2" xfId="22156"/>
    <cellStyle name="Comma0 82" xfId="2659"/>
    <cellStyle name="Comma0 82 2" xfId="22157"/>
    <cellStyle name="Comma0 83" xfId="2660"/>
    <cellStyle name="Comma0 83 2" xfId="22158"/>
    <cellStyle name="Comma0 84" xfId="22062"/>
    <cellStyle name="Comma0 85" xfId="34030"/>
    <cellStyle name="Comma0 9" xfId="2661"/>
    <cellStyle name="Comma0 9 2" xfId="2662"/>
    <cellStyle name="Comma0 9 2 2" xfId="22160"/>
    <cellStyle name="Comma0 9 3" xfId="22159"/>
    <cellStyle name="Comma0_4.5.1 2009 Midwest Budget 072708 Bluegrass" xfId="2663"/>
    <cellStyle name="Comma1" xfId="2664"/>
    <cellStyle name="Comma1 - Modelo2" xfId="2665"/>
    <cellStyle name="Comma1 - Modelo2 2" xfId="22162"/>
    <cellStyle name="Comma1 - Style1" xfId="2666"/>
    <cellStyle name="Comma1 - Style1 2" xfId="22163"/>
    <cellStyle name="Comma1 - Style2" xfId="2667"/>
    <cellStyle name="Comma1 - Style2 2" xfId="22164"/>
    <cellStyle name="Comma1 2" xfId="22161"/>
    <cellStyle name="Comma1 3" xfId="34032"/>
    <cellStyle name="Comma1_DRAFT LSP Copper Model 2.08.08 v1" xfId="2668"/>
    <cellStyle name="Comma2" xfId="2669"/>
    <cellStyle name="Comma2 2" xfId="22165"/>
    <cellStyle name="Comma3" xfId="2670"/>
    <cellStyle name="Comma3 2" xfId="22166"/>
    <cellStyle name="comman" xfId="2671"/>
    <cellStyle name="comman 2" xfId="22167"/>
    <cellStyle name="Comma-Rounded" xfId="2672"/>
    <cellStyle name="Comma-Rounded 2" xfId="22168"/>
    <cellStyle name="commas" xfId="2673"/>
    <cellStyle name="commas 2" xfId="22169"/>
    <cellStyle name="Comment" xfId="2674"/>
    <cellStyle name="Comment 2" xfId="22170"/>
    <cellStyle name="Company" xfId="2675"/>
    <cellStyle name="Company 2" xfId="22171"/>
    <cellStyle name="Company Name" xfId="2676"/>
    <cellStyle name="Company Name 2" xfId="22172"/>
    <cellStyle name="CompanyName" xfId="2677"/>
    <cellStyle name="CompanyName 2" xfId="22173"/>
    <cellStyle name="Component" xfId="2678"/>
    <cellStyle name="Component 2" xfId="22174"/>
    <cellStyle name="ContentsHyperlink" xfId="2679"/>
    <cellStyle name="ContentsHyperlink 2" xfId="22175"/>
    <cellStyle name="ConvVer" xfId="376"/>
    <cellStyle name="ConvVer 2" xfId="22176"/>
    <cellStyle name="Copied" xfId="2680"/>
    <cellStyle name="Copied 2" xfId="22177"/>
    <cellStyle name="Cover" xfId="2681"/>
    <cellStyle name="Cover 2" xfId="22178"/>
    <cellStyle name="Cover Date" xfId="2682"/>
    <cellStyle name="Cover Date 2" xfId="22179"/>
    <cellStyle name="Cover Subtitle" xfId="2683"/>
    <cellStyle name="Cover Subtitle 2" xfId="22180"/>
    <cellStyle name="Cover Title" xfId="2684"/>
    <cellStyle name="Cover Title 2" xfId="22181"/>
    <cellStyle name="Cover_DYN-BG Merger Model v22" xfId="2685"/>
    <cellStyle name="Coverage" xfId="2686"/>
    <cellStyle name="Coverage 2" xfId="22182"/>
    <cellStyle name="Coverage.10.X[1]" xfId="2687"/>
    <cellStyle name="Coverage.10.X[1] 2" xfId="22183"/>
    <cellStyle name="Coverage.8.X[1]" xfId="2688"/>
    <cellStyle name="Coverage.8.X[1] 2" xfId="22184"/>
    <cellStyle name="Cur" xfId="2689"/>
    <cellStyle name="Cur 2" xfId="22185"/>
    <cellStyle name="CurRatio" xfId="2690"/>
    <cellStyle name="CurRatio 2" xfId="22186"/>
    <cellStyle name="Curren - Style1" xfId="2691"/>
    <cellStyle name="Curren - Style1 2" xfId="22187"/>
    <cellStyle name="Curren - Style2" xfId="2692"/>
    <cellStyle name="Curren - Style2 2" xfId="22188"/>
    <cellStyle name="Curren - Style5" xfId="2693"/>
    <cellStyle name="Curren - Style5 2" xfId="22189"/>
    <cellStyle name="Curren - Style6" xfId="2694"/>
    <cellStyle name="Curren - Style6 2" xfId="22190"/>
    <cellStyle name="Curren - Style7" xfId="2695"/>
    <cellStyle name="Curren - Style7 2" xfId="22191"/>
    <cellStyle name="Curren - Style8" xfId="2696"/>
    <cellStyle name="Curren - Style8 2" xfId="22192"/>
    <cellStyle name="Currency" xfId="2" builtinId="4"/>
    <cellStyle name="Currency - UK" xfId="2697"/>
    <cellStyle name="Currency - UK 2" xfId="22193"/>
    <cellStyle name="Currency ($)" xfId="2698"/>
    <cellStyle name="Currency ($) 2" xfId="22194"/>
    <cellStyle name="Currency (£)" xfId="2699"/>
    <cellStyle name="Currency (£) 2" xfId="22195"/>
    <cellStyle name="Currency (B)" xfId="2700"/>
    <cellStyle name="Currency (B) 2" xfId="22196"/>
    <cellStyle name="Currency [0] - Credits" xfId="2701"/>
    <cellStyle name="Currency [0] - Credits 2" xfId="22197"/>
    <cellStyle name="Currency [0] - Debits" xfId="2702"/>
    <cellStyle name="Currency [0] - Debits 2" xfId="22198"/>
    <cellStyle name="Currency [00]" xfId="2703"/>
    <cellStyle name="Currency [00] 2" xfId="22199"/>
    <cellStyle name="Currency [1]" xfId="2704"/>
    <cellStyle name="Currency [1] 2" xfId="22200"/>
    <cellStyle name="Currency [2]" xfId="2705"/>
    <cellStyle name="Currency [2] 2" xfId="22201"/>
    <cellStyle name="Currency [3]" xfId="2706"/>
    <cellStyle name="Currency [3] 2" xfId="22202"/>
    <cellStyle name="Currency 0" xfId="2707"/>
    <cellStyle name="Currency 0 2" xfId="22203"/>
    <cellStyle name="Currency 0.0" xfId="2708"/>
    <cellStyle name="Currency 0.0 2" xfId="22204"/>
    <cellStyle name="Currency 0.00" xfId="2709"/>
    <cellStyle name="Currency 0.00 2" xfId="22205"/>
    <cellStyle name="Currency 0_All Cash - ISAT-PAS MA vFinal" xfId="2710"/>
    <cellStyle name="Currency 1" xfId="2711"/>
    <cellStyle name="Currency 1 2" xfId="22206"/>
    <cellStyle name="Currency 10" xfId="2712"/>
    <cellStyle name="Currency 10 2" xfId="22207"/>
    <cellStyle name="Currency 100" xfId="6294"/>
    <cellStyle name="Currency 100 2" xfId="33694"/>
    <cellStyle name="Currency 100 3" xfId="22208"/>
    <cellStyle name="Currency 101" xfId="6473"/>
    <cellStyle name="Currency 101 2" xfId="34063"/>
    <cellStyle name="Currency 101 3" xfId="36306"/>
    <cellStyle name="Currency 101 4" xfId="22209"/>
    <cellStyle name="Currency 102" xfId="14011"/>
    <cellStyle name="Currency 102 2" xfId="36311"/>
    <cellStyle name="Currency 102 3" xfId="22210"/>
    <cellStyle name="Currency 103" xfId="22211"/>
    <cellStyle name="Currency 104" xfId="22212"/>
    <cellStyle name="Currency 105" xfId="22213"/>
    <cellStyle name="Currency 106" xfId="22214"/>
    <cellStyle name="Currency 107" xfId="22215"/>
    <cellStyle name="Currency 108" xfId="34926"/>
    <cellStyle name="Currency 109" xfId="26414"/>
    <cellStyle name="Currency 11" xfId="721"/>
    <cellStyle name="Currency 11 2" xfId="6309"/>
    <cellStyle name="Currency 11 2 2" xfId="22217"/>
    <cellStyle name="Currency 11 3" xfId="6301"/>
    <cellStyle name="Currency 11 3 2" xfId="22218"/>
    <cellStyle name="Currency 11 4" xfId="22216"/>
    <cellStyle name="Currency 110" xfId="34819"/>
    <cellStyle name="Currency 111" xfId="24399"/>
    <cellStyle name="Currency 112" xfId="34636"/>
    <cellStyle name="Currency 113" xfId="14030"/>
    <cellStyle name="Currency 114" xfId="34718"/>
    <cellStyle name="Currency 115" xfId="34922"/>
    <cellStyle name="Currency 116" xfId="16034"/>
    <cellStyle name="Currency 117" xfId="35413"/>
    <cellStyle name="Currency 118" xfId="35774"/>
    <cellStyle name="Currency 119" xfId="35538"/>
    <cellStyle name="Currency 12" xfId="3601"/>
    <cellStyle name="Currency 12 2" xfId="22219"/>
    <cellStyle name="Currency 120" xfId="35749"/>
    <cellStyle name="Currency 121" xfId="35900"/>
    <cellStyle name="Currency 122" xfId="35810"/>
    <cellStyle name="Currency 123" xfId="35623"/>
    <cellStyle name="Currency 124" xfId="35520"/>
    <cellStyle name="Currency 13" xfId="3776"/>
    <cellStyle name="Currency 13 2" xfId="22220"/>
    <cellStyle name="Currency 14" xfId="4174"/>
    <cellStyle name="Currency 14 2" xfId="22221"/>
    <cellStyle name="Currency 15" xfId="5493"/>
    <cellStyle name="Currency 15 2" xfId="22222"/>
    <cellStyle name="Currency 16" xfId="5623"/>
    <cellStyle name="Currency 16 2" xfId="22223"/>
    <cellStyle name="Currency 17" xfId="5666"/>
    <cellStyle name="Currency 17 2" xfId="22224"/>
    <cellStyle name="Currency 18" xfId="5491"/>
    <cellStyle name="Currency 18 2" xfId="22225"/>
    <cellStyle name="Currency 19" xfId="5485"/>
    <cellStyle name="Currency 19 2" xfId="22226"/>
    <cellStyle name="Currency 2" xfId="11"/>
    <cellStyle name="Currency 2 2" xfId="378"/>
    <cellStyle name="Currency 2 2 2" xfId="22228"/>
    <cellStyle name="Currency 2 3" xfId="22227"/>
    <cellStyle name="Currency 2 4" xfId="377"/>
    <cellStyle name="Currency 2*" xfId="2713"/>
    <cellStyle name="Currency 2* 2" xfId="22229"/>
    <cellStyle name="Currency 2_3Q 04 EP Comps v2" xfId="2714"/>
    <cellStyle name="Currency 20" xfId="5665"/>
    <cellStyle name="Currency 20 2" xfId="22230"/>
    <cellStyle name="Currency 21" xfId="5489"/>
    <cellStyle name="Currency 21 2" xfId="22231"/>
    <cellStyle name="Currency 22" xfId="5674"/>
    <cellStyle name="Currency 22 2" xfId="22232"/>
    <cellStyle name="Currency 23" xfId="5696"/>
    <cellStyle name="Currency 23 2" xfId="22233"/>
    <cellStyle name="Currency 24" xfId="5890"/>
    <cellStyle name="Currency 24 2" xfId="22234"/>
    <cellStyle name="Currency 25" xfId="6020"/>
    <cellStyle name="Currency 25 2" xfId="22235"/>
    <cellStyle name="Currency 26" xfId="6062"/>
    <cellStyle name="Currency 26 2" xfId="22236"/>
    <cellStyle name="Currency 27" xfId="5888"/>
    <cellStyle name="Currency 27 2" xfId="22237"/>
    <cellStyle name="Currency 28" xfId="5883"/>
    <cellStyle name="Currency 28 2" xfId="22238"/>
    <cellStyle name="Currency 29" xfId="6089"/>
    <cellStyle name="Currency 29 2" xfId="22239"/>
    <cellStyle name="Currency 3" xfId="100"/>
    <cellStyle name="Currency 3 2" xfId="380"/>
    <cellStyle name="Currency 3 2 2" xfId="381"/>
    <cellStyle name="Currency 3 2 2 2" xfId="22242"/>
    <cellStyle name="Currency 3 2 3" xfId="22243"/>
    <cellStyle name="Currency 3 2 3 2" xfId="14123"/>
    <cellStyle name="Currency 3 2 4" xfId="22244"/>
    <cellStyle name="Currency 3 2 5" xfId="22241"/>
    <cellStyle name="Currency 3 3" xfId="382"/>
    <cellStyle name="Currency 3 3 2" xfId="22245"/>
    <cellStyle name="Currency 3 4" xfId="22246"/>
    <cellStyle name="Currency 3 4 2" xfId="14054"/>
    <cellStyle name="Currency 3 5" xfId="22247"/>
    <cellStyle name="Currency 3 6" xfId="22240"/>
    <cellStyle name="Currency 3 7" xfId="379"/>
    <cellStyle name="Currency 3*" xfId="2715"/>
    <cellStyle name="Currency 3* 2" xfId="22248"/>
    <cellStyle name="Currency 3_ActualBudget - Bluegrass" xfId="2716"/>
    <cellStyle name="Currency 30" xfId="6219"/>
    <cellStyle name="Currency 30 2" xfId="22249"/>
    <cellStyle name="Currency 31" xfId="6260"/>
    <cellStyle name="Currency 31 2" xfId="22250"/>
    <cellStyle name="Currency 32" xfId="6087"/>
    <cellStyle name="Currency 32 2" xfId="22251"/>
    <cellStyle name="Currency 33" xfId="6275"/>
    <cellStyle name="Currency 33 2" xfId="9632"/>
    <cellStyle name="Currency 33 2 2" xfId="22253"/>
    <cellStyle name="Currency 33 3" xfId="6487"/>
    <cellStyle name="Currency 33 3 2" xfId="15651"/>
    <cellStyle name="Currency 33 3 3" xfId="22254"/>
    <cellStyle name="Currency 33 4" xfId="22252"/>
    <cellStyle name="Currency 34" xfId="6274"/>
    <cellStyle name="Currency 34 2" xfId="9631"/>
    <cellStyle name="Currency 34 2 2" xfId="22256"/>
    <cellStyle name="Currency 34 3" xfId="6492"/>
    <cellStyle name="Currency 34 3 2" xfId="15658"/>
    <cellStyle name="Currency 34 3 3" xfId="22257"/>
    <cellStyle name="Currency 34 4" xfId="22255"/>
    <cellStyle name="Currency 35" xfId="6494"/>
    <cellStyle name="Currency 35 2" xfId="22259"/>
    <cellStyle name="Currency 35 2 2" xfId="15660"/>
    <cellStyle name="Currency 35 3" xfId="22258"/>
    <cellStyle name="Currency 36" xfId="6496"/>
    <cellStyle name="Currency 36 2" xfId="22261"/>
    <cellStyle name="Currency 36 2 2" xfId="15665"/>
    <cellStyle name="Currency 36 3" xfId="22260"/>
    <cellStyle name="Currency 37" xfId="6498"/>
    <cellStyle name="Currency 37 2" xfId="22263"/>
    <cellStyle name="Currency 37 2 2" xfId="15670"/>
    <cellStyle name="Currency 37 3" xfId="22262"/>
    <cellStyle name="Currency 38" xfId="9635"/>
    <cellStyle name="Currency 38 2" xfId="22265"/>
    <cellStyle name="Currency 38 2 2" xfId="26144"/>
    <cellStyle name="Currency 38 3" xfId="22264"/>
    <cellStyle name="Currency 39" xfId="9982"/>
    <cellStyle name="Currency 39 2" xfId="22267"/>
    <cellStyle name="Currency 39 2 2" xfId="26254"/>
    <cellStyle name="Currency 39 3" xfId="22266"/>
    <cellStyle name="Currency 4" xfId="383"/>
    <cellStyle name="Currency 4 2" xfId="384"/>
    <cellStyle name="Currency 4 2 2" xfId="22269"/>
    <cellStyle name="Currency 4 3" xfId="22268"/>
    <cellStyle name="Currency 40" xfId="9984"/>
    <cellStyle name="Currency 40 2" xfId="22271"/>
    <cellStyle name="Currency 40 2 2" xfId="26258"/>
    <cellStyle name="Currency 40 3" xfId="22270"/>
    <cellStyle name="Currency 41" xfId="9986"/>
    <cellStyle name="Currency 41 2" xfId="22273"/>
    <cellStyle name="Currency 41 2 2" xfId="26263"/>
    <cellStyle name="Currency 41 3" xfId="22272"/>
    <cellStyle name="Currency 42" xfId="9988"/>
    <cellStyle name="Currency 42 2" xfId="22275"/>
    <cellStyle name="Currency 42 2 2" xfId="26266"/>
    <cellStyle name="Currency 42 3" xfId="22274"/>
    <cellStyle name="Currency 43" xfId="10012"/>
    <cellStyle name="Currency 43 2" xfId="22277"/>
    <cellStyle name="Currency 43 2 2" xfId="26286"/>
    <cellStyle name="Currency 43 3" xfId="22276"/>
    <cellStyle name="Currency 44" xfId="10014"/>
    <cellStyle name="Currency 44 2" xfId="22279"/>
    <cellStyle name="Currency 44 2 2" xfId="26288"/>
    <cellStyle name="Currency 44 3" xfId="22278"/>
    <cellStyle name="Currency 45" xfId="9883"/>
    <cellStyle name="Currency 45 2" xfId="22281"/>
    <cellStyle name="Currency 45 2 2" xfId="26222"/>
    <cellStyle name="Currency 45 3" xfId="22280"/>
    <cellStyle name="Currency 46" xfId="9731"/>
    <cellStyle name="Currency 46 2" xfId="22283"/>
    <cellStyle name="Currency 46 2 2" xfId="26170"/>
    <cellStyle name="Currency 46 3" xfId="22282"/>
    <cellStyle name="Currency 47" xfId="9705"/>
    <cellStyle name="Currency 47 2" xfId="22285"/>
    <cellStyle name="Currency 47 2 2" xfId="26166"/>
    <cellStyle name="Currency 47 3" xfId="22284"/>
    <cellStyle name="Currency 48" xfId="9863"/>
    <cellStyle name="Currency 48 2" xfId="22287"/>
    <cellStyle name="Currency 48 2 2" xfId="26211"/>
    <cellStyle name="Currency 48 3" xfId="22286"/>
    <cellStyle name="Currency 49" xfId="6943"/>
    <cellStyle name="Currency 49 2" xfId="22289"/>
    <cellStyle name="Currency 49 2 2" xfId="16043"/>
    <cellStyle name="Currency 49 3" xfId="22288"/>
    <cellStyle name="Currency 5" xfId="385"/>
    <cellStyle name="Currency 5 2" xfId="386"/>
    <cellStyle name="Currency 5 2 2" xfId="22291"/>
    <cellStyle name="Currency 5 3" xfId="2717"/>
    <cellStyle name="Currency 5 3 2" xfId="22292"/>
    <cellStyle name="Currency 5 4" xfId="22293"/>
    <cellStyle name="Currency 5 4 2" xfId="14055"/>
    <cellStyle name="Currency 5 5" xfId="22294"/>
    <cellStyle name="Currency 5 6" xfId="22290"/>
    <cellStyle name="Currency 50" xfId="9949"/>
    <cellStyle name="Currency 50 2" xfId="22296"/>
    <cellStyle name="Currency 50 2 2" xfId="26242"/>
    <cellStyle name="Currency 50 3" xfId="22295"/>
    <cellStyle name="Currency 51" xfId="9929"/>
    <cellStyle name="Currency 51 2" xfId="22298"/>
    <cellStyle name="Currency 51 2 2" xfId="26236"/>
    <cellStyle name="Currency 51 3" xfId="22297"/>
    <cellStyle name="Currency 52" xfId="9897"/>
    <cellStyle name="Currency 52 2" xfId="22300"/>
    <cellStyle name="Currency 52 2 2" xfId="26227"/>
    <cellStyle name="Currency 52 3" xfId="22299"/>
    <cellStyle name="Currency 53" xfId="9915"/>
    <cellStyle name="Currency 53 2" xfId="22302"/>
    <cellStyle name="Currency 53 2 2" xfId="26230"/>
    <cellStyle name="Currency 53 3" xfId="22301"/>
    <cellStyle name="Currency 54" xfId="6783"/>
    <cellStyle name="Currency 54 2" xfId="22304"/>
    <cellStyle name="Currency 54 2 2" xfId="15989"/>
    <cellStyle name="Currency 54 3" xfId="22303"/>
    <cellStyle name="Currency 55" xfId="9942"/>
    <cellStyle name="Currency 55 2" xfId="22306"/>
    <cellStyle name="Currency 55 2 2" xfId="26237"/>
    <cellStyle name="Currency 55 3" xfId="22305"/>
    <cellStyle name="Currency 56" xfId="6788"/>
    <cellStyle name="Currency 56 2" xfId="22308"/>
    <cellStyle name="Currency 56 2 2" xfId="15991"/>
    <cellStyle name="Currency 56 3" xfId="22307"/>
    <cellStyle name="Currency 57" xfId="6942"/>
    <cellStyle name="Currency 57 2" xfId="22310"/>
    <cellStyle name="Currency 57 2 2" xfId="16040"/>
    <cellStyle name="Currency 57 3" xfId="22309"/>
    <cellStyle name="Currency 58" xfId="6912"/>
    <cellStyle name="Currency 58 2" xfId="22312"/>
    <cellStyle name="Currency 58 2 2" xfId="16025"/>
    <cellStyle name="Currency 58 3" xfId="22311"/>
    <cellStyle name="Currency 59" xfId="6781"/>
    <cellStyle name="Currency 59 2" xfId="22314"/>
    <cellStyle name="Currency 59 2 2" xfId="15986"/>
    <cellStyle name="Currency 59 3" xfId="22313"/>
    <cellStyle name="Currency 6" xfId="387"/>
    <cellStyle name="Currency 6 2" xfId="2718"/>
    <cellStyle name="Currency 6 2 2" xfId="22316"/>
    <cellStyle name="Currency 6 3" xfId="22315"/>
    <cellStyle name="Currency 60" xfId="6881"/>
    <cellStyle name="Currency 60 2" xfId="22318"/>
    <cellStyle name="Currency 60 2 2" xfId="16014"/>
    <cellStyle name="Currency 60 3" xfId="22317"/>
    <cellStyle name="Currency 61" xfId="6540"/>
    <cellStyle name="Currency 61 2" xfId="22320"/>
    <cellStyle name="Currency 61 2 2" xfId="15709"/>
    <cellStyle name="Currency 61 3" xfId="22319"/>
    <cellStyle name="Currency 62" xfId="6893"/>
    <cellStyle name="Currency 62 2" xfId="22322"/>
    <cellStyle name="Currency 62 2 2" xfId="16018"/>
    <cellStyle name="Currency 62 3" xfId="22321"/>
    <cellStyle name="Currency 63" xfId="6577"/>
    <cellStyle name="Currency 63 2" xfId="22324"/>
    <cellStyle name="Currency 63 2 2" xfId="15739"/>
    <cellStyle name="Currency 63 3" xfId="22323"/>
    <cellStyle name="Currency 64" xfId="9950"/>
    <cellStyle name="Currency 64 2" xfId="22326"/>
    <cellStyle name="Currency 64 2 2" xfId="26245"/>
    <cellStyle name="Currency 64 3" xfId="22325"/>
    <cellStyle name="Currency 65" xfId="6500"/>
    <cellStyle name="Currency 65 2" xfId="22328"/>
    <cellStyle name="Currency 65 2 2" xfId="15671"/>
    <cellStyle name="Currency 65 3" xfId="22327"/>
    <cellStyle name="Currency 66" xfId="9679"/>
    <cellStyle name="Currency 66 2" xfId="22329"/>
    <cellStyle name="Currency 67" xfId="9693"/>
    <cellStyle name="Currency 67 2" xfId="22330"/>
    <cellStyle name="Currency 68" xfId="6568"/>
    <cellStyle name="Currency 68 2" xfId="22331"/>
    <cellStyle name="Currency 69" xfId="9802"/>
    <cellStyle name="Currency 69 2" xfId="22332"/>
    <cellStyle name="Currency 7" xfId="388"/>
    <cellStyle name="Currency 7 2" xfId="389"/>
    <cellStyle name="Currency 7 2 2" xfId="22334"/>
    <cellStyle name="Currency 7 3" xfId="2719"/>
    <cellStyle name="Currency 7 3 2" xfId="22335"/>
    <cellStyle name="Currency 7 4" xfId="22333"/>
    <cellStyle name="Currency 70" xfId="6904"/>
    <cellStyle name="Currency 70 2" xfId="22336"/>
    <cellStyle name="Currency 71" xfId="9643"/>
    <cellStyle name="Currency 71 2" xfId="22337"/>
    <cellStyle name="Currency 72" xfId="9940"/>
    <cellStyle name="Currency 72 2" xfId="22338"/>
    <cellStyle name="Currency 73" xfId="6903"/>
    <cellStyle name="Currency 73 2" xfId="22339"/>
    <cellStyle name="Currency 74" xfId="6831"/>
    <cellStyle name="Currency 74 2" xfId="22340"/>
    <cellStyle name="Currency 75" xfId="9803"/>
    <cellStyle name="Currency 75 2" xfId="22341"/>
    <cellStyle name="Currency 76" xfId="9841"/>
    <cellStyle name="Currency 76 2" xfId="22342"/>
    <cellStyle name="Currency 77" xfId="9648"/>
    <cellStyle name="Currency 77 2" xfId="22343"/>
    <cellStyle name="Currency 78" xfId="6846"/>
    <cellStyle name="Currency 78 2" xfId="22344"/>
    <cellStyle name="Currency 79" xfId="9974"/>
    <cellStyle name="Currency 79 2" xfId="22345"/>
    <cellStyle name="Currency 8" xfId="390"/>
    <cellStyle name="Currency 8 2" xfId="22346"/>
    <cellStyle name="Currency 80" xfId="9961"/>
    <cellStyle name="Currency 80 2" xfId="22347"/>
    <cellStyle name="Currency 81" xfId="6539"/>
    <cellStyle name="Currency 81 2" xfId="22348"/>
    <cellStyle name="Currency 82" xfId="9637"/>
    <cellStyle name="Currency 82 2" xfId="22349"/>
    <cellStyle name="Currency 83" xfId="9690"/>
    <cellStyle name="Currency 83 2" xfId="22350"/>
    <cellStyle name="Currency 84" xfId="10216"/>
    <cellStyle name="Currency 84 2" xfId="22352"/>
    <cellStyle name="Currency 84 2 2" xfId="26421"/>
    <cellStyle name="Currency 84 3" xfId="22351"/>
    <cellStyle name="Currency 85" xfId="10194"/>
    <cellStyle name="Currency 85 2" xfId="22354"/>
    <cellStyle name="Currency 85 2 2" xfId="26389"/>
    <cellStyle name="Currency 85 3" xfId="22353"/>
    <cellStyle name="Currency 86" xfId="10166"/>
    <cellStyle name="Currency 86 2" xfId="22356"/>
    <cellStyle name="Currency 86 2 2" xfId="26361"/>
    <cellStyle name="Currency 86 3" xfId="22355"/>
    <cellStyle name="Currency 87" xfId="10147"/>
    <cellStyle name="Currency 87 2" xfId="22358"/>
    <cellStyle name="Currency 87 2 2" xfId="26333"/>
    <cellStyle name="Currency 87 3" xfId="22357"/>
    <cellStyle name="Currency 88" xfId="10015"/>
    <cellStyle name="Currency 88 2" xfId="22360"/>
    <cellStyle name="Currency 88 2 2" xfId="26290"/>
    <cellStyle name="Currency 88 3" xfId="22359"/>
    <cellStyle name="Currency 89" xfId="9676"/>
    <cellStyle name="Currency 89 2" xfId="22362"/>
    <cellStyle name="Currency 89 2 2" xfId="26159"/>
    <cellStyle name="Currency 89 3" xfId="22361"/>
    <cellStyle name="Currency 9" xfId="787"/>
    <cellStyle name="Currency 9 10" xfId="6372"/>
    <cellStyle name="Currency 9 10 2" xfId="22365"/>
    <cellStyle name="Currency 9 10 2 2" xfId="14593"/>
    <cellStyle name="Currency 9 10 3" xfId="22364"/>
    <cellStyle name="Currency 9 11" xfId="6658"/>
    <cellStyle name="Currency 9 11 2" xfId="22367"/>
    <cellStyle name="Currency 9 11 2 2" xfId="15848"/>
    <cellStyle name="Currency 9 11 3" xfId="22366"/>
    <cellStyle name="Currency 9 12" xfId="9752"/>
    <cellStyle name="Currency 9 12 2" xfId="22368"/>
    <cellStyle name="Currency 9 13" xfId="11158"/>
    <cellStyle name="Currency 9 13 2" xfId="22370"/>
    <cellStyle name="Currency 9 13 2 2" xfId="27475"/>
    <cellStyle name="Currency 9 13 3" xfId="22369"/>
    <cellStyle name="Currency 9 14" xfId="22371"/>
    <cellStyle name="Currency 9 14 2" xfId="14283"/>
    <cellStyle name="Currency 9 15" xfId="22363"/>
    <cellStyle name="Currency 9 2" xfId="2720"/>
    <cellStyle name="Currency 9 2 2" xfId="22372"/>
    <cellStyle name="Currency 9 3" xfId="3685"/>
    <cellStyle name="Currency 9 3 2" xfId="4064"/>
    <cellStyle name="Currency 9 3 2 2" xfId="7469"/>
    <cellStyle name="Currency 9 3 2 2 2" xfId="22376"/>
    <cellStyle name="Currency 9 3 2 2 2 2" xfId="16718"/>
    <cellStyle name="Currency 9 3 2 2 3" xfId="22375"/>
    <cellStyle name="Currency 9 3 2 3" xfId="6810"/>
    <cellStyle name="Currency 9 3 2 3 2" xfId="22377"/>
    <cellStyle name="Currency 9 3 2 4" xfId="11761"/>
    <cellStyle name="Currency 9 3 2 4 2" xfId="22379"/>
    <cellStyle name="Currency 9 3 2 4 2 2" xfId="28289"/>
    <cellStyle name="Currency 9 3 2 4 3" xfId="22378"/>
    <cellStyle name="Currency 9 3 2 5" xfId="22380"/>
    <cellStyle name="Currency 9 3 2 5 2" xfId="14719"/>
    <cellStyle name="Currency 9 3 2 6" xfId="22374"/>
    <cellStyle name="Currency 9 3 3" xfId="4627"/>
    <cellStyle name="Currency 9 3 3 2" xfId="8030"/>
    <cellStyle name="Currency 9 3 3 2 2" xfId="22383"/>
    <cellStyle name="Currency 9 3 3 2 2 2" xfId="23789"/>
    <cellStyle name="Currency 9 3 3 2 3" xfId="22382"/>
    <cellStyle name="Currency 9 3 3 3" xfId="6758"/>
    <cellStyle name="Currency 9 3 3 3 2" xfId="22384"/>
    <cellStyle name="Currency 9 3 3 4" xfId="12322"/>
    <cellStyle name="Currency 9 3 3 4 2" xfId="22386"/>
    <cellStyle name="Currency 9 3 3 4 2 2" xfId="29193"/>
    <cellStyle name="Currency 9 3 3 4 3" xfId="22385"/>
    <cellStyle name="Currency 9 3 3 5" xfId="22387"/>
    <cellStyle name="Currency 9 3 3 5 2" xfId="14916"/>
    <cellStyle name="Currency 9 3 3 6" xfId="22381"/>
    <cellStyle name="Currency 9 3 4" xfId="5189"/>
    <cellStyle name="Currency 9 3 4 2" xfId="8591"/>
    <cellStyle name="Currency 9 3 4 2 2" xfId="22390"/>
    <cellStyle name="Currency 9 3 4 2 2 2" xfId="24645"/>
    <cellStyle name="Currency 9 3 4 2 3" xfId="22389"/>
    <cellStyle name="Currency 9 3 4 3" xfId="9745"/>
    <cellStyle name="Currency 9 3 4 3 2" xfId="22391"/>
    <cellStyle name="Currency 9 3 4 4" xfId="12883"/>
    <cellStyle name="Currency 9 3 4 4 2" xfId="22393"/>
    <cellStyle name="Currency 9 3 4 4 2 2" xfId="29975"/>
    <cellStyle name="Currency 9 3 4 4 3" xfId="22392"/>
    <cellStyle name="Currency 9 3 4 5" xfId="22394"/>
    <cellStyle name="Currency 9 3 4 5 2" xfId="15163"/>
    <cellStyle name="Currency 9 3 4 6" xfId="22388"/>
    <cellStyle name="Currency 9 3 5" xfId="7094"/>
    <cellStyle name="Currency 9 3 5 2" xfId="22396"/>
    <cellStyle name="Currency 9 3 5 2 2" xfId="16195"/>
    <cellStyle name="Currency 9 3 5 3" xfId="22395"/>
    <cellStyle name="Currency 9 3 6" xfId="9908"/>
    <cellStyle name="Currency 9 3 6 2" xfId="22397"/>
    <cellStyle name="Currency 9 3 7" xfId="11387"/>
    <cellStyle name="Currency 9 3 7 2" xfId="22399"/>
    <cellStyle name="Currency 9 3 7 2 2" xfId="27769"/>
    <cellStyle name="Currency 9 3 7 3" xfId="22398"/>
    <cellStyle name="Currency 9 3 8" xfId="22400"/>
    <cellStyle name="Currency 9 3 8 2" xfId="14642"/>
    <cellStyle name="Currency 9 3 9" xfId="22373"/>
    <cellStyle name="Currency 9 4" xfId="4253"/>
    <cellStyle name="Currency 9 4 2" xfId="4814"/>
    <cellStyle name="Currency 9 4 2 2" xfId="8217"/>
    <cellStyle name="Currency 9 4 2 2 2" xfId="22404"/>
    <cellStyle name="Currency 9 4 2 2 2 2" xfId="24122"/>
    <cellStyle name="Currency 9 4 2 2 3" xfId="22403"/>
    <cellStyle name="Currency 9 4 2 3" xfId="9692"/>
    <cellStyle name="Currency 9 4 2 3 2" xfId="22405"/>
    <cellStyle name="Currency 9 4 2 4" xfId="12509"/>
    <cellStyle name="Currency 9 4 2 4 2" xfId="22407"/>
    <cellStyle name="Currency 9 4 2 4 2 2" xfId="29454"/>
    <cellStyle name="Currency 9 4 2 4 3" xfId="22406"/>
    <cellStyle name="Currency 9 4 2 5" xfId="22408"/>
    <cellStyle name="Currency 9 4 2 5 2" xfId="15008"/>
    <cellStyle name="Currency 9 4 2 6" xfId="22402"/>
    <cellStyle name="Currency 9 4 3" xfId="5376"/>
    <cellStyle name="Currency 9 4 3 2" xfId="8778"/>
    <cellStyle name="Currency 9 4 3 2 2" xfId="22411"/>
    <cellStyle name="Currency 9 4 3 2 2 2" xfId="24903"/>
    <cellStyle name="Currency 9 4 3 2 3" xfId="22410"/>
    <cellStyle name="Currency 9 4 3 3" xfId="6891"/>
    <cellStyle name="Currency 9 4 3 3 2" xfId="22412"/>
    <cellStyle name="Currency 9 4 3 4" xfId="13070"/>
    <cellStyle name="Currency 9 4 3 4 2" xfId="22414"/>
    <cellStyle name="Currency 9 4 3 4 2 2" xfId="30584"/>
    <cellStyle name="Currency 9 4 3 4 3" xfId="22413"/>
    <cellStyle name="Currency 9 4 3 5" xfId="22415"/>
    <cellStyle name="Currency 9 4 3 5 2" xfId="15246"/>
    <cellStyle name="Currency 9 4 3 6" xfId="22409"/>
    <cellStyle name="Currency 9 4 4" xfId="7656"/>
    <cellStyle name="Currency 9 4 4 2" xfId="22417"/>
    <cellStyle name="Currency 9 4 4 2 2" xfId="23326"/>
    <cellStyle name="Currency 9 4 4 3" xfId="22416"/>
    <cellStyle name="Currency 9 4 5" xfId="9895"/>
    <cellStyle name="Currency 9 4 5 2" xfId="22418"/>
    <cellStyle name="Currency 9 4 6" xfId="11948"/>
    <cellStyle name="Currency 9 4 6 2" xfId="22420"/>
    <cellStyle name="Currency 9 4 6 2 2" xfId="28673"/>
    <cellStyle name="Currency 9 4 6 3" xfId="22419"/>
    <cellStyle name="Currency 9 4 7" xfId="22421"/>
    <cellStyle name="Currency 9 4 7 2" xfId="14761"/>
    <cellStyle name="Currency 9 4 8" xfId="22401"/>
    <cellStyle name="Currency 9 5" xfId="3877"/>
    <cellStyle name="Currency 9 5 2" xfId="5573"/>
    <cellStyle name="Currency 9 5 2 2" xfId="8965"/>
    <cellStyle name="Currency 9 5 2 2 2" xfId="22425"/>
    <cellStyle name="Currency 9 5 2 2 2 2" xfId="25220"/>
    <cellStyle name="Currency 9 5 2 2 3" xfId="22424"/>
    <cellStyle name="Currency 9 5 2 3" xfId="9957"/>
    <cellStyle name="Currency 9 5 2 3 2" xfId="22426"/>
    <cellStyle name="Currency 9 5 2 4" xfId="13258"/>
    <cellStyle name="Currency 9 5 2 4 2" xfId="22428"/>
    <cellStyle name="Currency 9 5 2 4 2 2" xfId="31061"/>
    <cellStyle name="Currency 9 5 2 4 3" xfId="22427"/>
    <cellStyle name="Currency 9 5 2 5" xfId="22429"/>
    <cellStyle name="Currency 9 5 2 5 2" xfId="15335"/>
    <cellStyle name="Currency 9 5 2 6" xfId="22423"/>
    <cellStyle name="Currency 9 5 3" xfId="7282"/>
    <cellStyle name="Currency 9 5 3 2" xfId="22431"/>
    <cellStyle name="Currency 9 5 3 2 2" xfId="16458"/>
    <cellStyle name="Currency 9 5 3 3" xfId="22430"/>
    <cellStyle name="Currency 9 5 4" xfId="9894"/>
    <cellStyle name="Currency 9 5 4 2" xfId="22432"/>
    <cellStyle name="Currency 9 5 5" xfId="11574"/>
    <cellStyle name="Currency 9 5 5 2" xfId="22434"/>
    <cellStyle name="Currency 9 5 5 2 2" xfId="28029"/>
    <cellStyle name="Currency 9 5 5 3" xfId="22433"/>
    <cellStyle name="Currency 9 5 6" xfId="22435"/>
    <cellStyle name="Currency 9 5 6 2" xfId="14681"/>
    <cellStyle name="Currency 9 5 7" xfId="22422"/>
    <cellStyle name="Currency 9 6" xfId="4440"/>
    <cellStyle name="Currency 9 6 2" xfId="5775"/>
    <cellStyle name="Currency 9 6 2 2" xfId="9155"/>
    <cellStyle name="Currency 9 6 2 2 2" xfId="22439"/>
    <cellStyle name="Currency 9 6 2 2 2 2" xfId="25483"/>
    <cellStyle name="Currency 9 6 2 2 3" xfId="22438"/>
    <cellStyle name="Currency 9 6 2 3" xfId="9993"/>
    <cellStyle name="Currency 9 6 2 3 2" xfId="22440"/>
    <cellStyle name="Currency 9 6 2 4" xfId="13445"/>
    <cellStyle name="Currency 9 6 2 4 2" xfId="22442"/>
    <cellStyle name="Currency 9 6 2 4 2 2" xfId="31603"/>
    <cellStyle name="Currency 9 6 2 4 3" xfId="22441"/>
    <cellStyle name="Currency 9 6 2 5" xfId="22443"/>
    <cellStyle name="Currency 9 6 2 5 2" xfId="15430"/>
    <cellStyle name="Currency 9 6 2 6" xfId="22437"/>
    <cellStyle name="Currency 9 6 3" xfId="7843"/>
    <cellStyle name="Currency 9 6 3 2" xfId="22445"/>
    <cellStyle name="Currency 9 6 3 2 2" xfId="23515"/>
    <cellStyle name="Currency 9 6 3 3" xfId="22444"/>
    <cellStyle name="Currency 9 6 4" xfId="6982"/>
    <cellStyle name="Currency 9 6 4 2" xfId="22446"/>
    <cellStyle name="Currency 9 6 5" xfId="12135"/>
    <cellStyle name="Currency 9 6 5 2" xfId="22448"/>
    <cellStyle name="Currency 9 6 5 2 2" xfId="28934"/>
    <cellStyle name="Currency 9 6 5 3" xfId="22447"/>
    <cellStyle name="Currency 9 6 6" xfId="22449"/>
    <cellStyle name="Currency 9 6 6 2" xfId="14837"/>
    <cellStyle name="Currency 9 6 7" xfId="22436"/>
    <cellStyle name="Currency 9 7" xfId="5970"/>
    <cellStyle name="Currency 9 7 2" xfId="9343"/>
    <cellStyle name="Currency 9 7 2 2" xfId="22452"/>
    <cellStyle name="Currency 9 7 2 2 2" xfId="25745"/>
    <cellStyle name="Currency 9 7 2 3" xfId="22451"/>
    <cellStyle name="Currency 9 7 3" xfId="6812"/>
    <cellStyle name="Currency 9 7 3 2" xfId="22453"/>
    <cellStyle name="Currency 9 7 4" xfId="13632"/>
    <cellStyle name="Currency 9 7 4 2" xfId="22455"/>
    <cellStyle name="Currency 9 7 4 2 2" xfId="32339"/>
    <cellStyle name="Currency 9 7 4 3" xfId="22454"/>
    <cellStyle name="Currency 9 7 5" xfId="22456"/>
    <cellStyle name="Currency 9 7 5 2" xfId="15517"/>
    <cellStyle name="Currency 9 7 6" xfId="22450"/>
    <cellStyle name="Currency 9 8" xfId="6168"/>
    <cellStyle name="Currency 9 8 2" xfId="9532"/>
    <cellStyle name="Currency 9 8 2 2" xfId="22459"/>
    <cellStyle name="Currency 9 8 2 2 2" xfId="26004"/>
    <cellStyle name="Currency 9 8 2 3" xfId="22458"/>
    <cellStyle name="Currency 9 8 3" xfId="9825"/>
    <cellStyle name="Currency 9 8 3 2" xfId="22460"/>
    <cellStyle name="Currency 9 8 4" xfId="13820"/>
    <cellStyle name="Currency 9 8 4 2" xfId="22462"/>
    <cellStyle name="Currency 9 8 4 2 2" xfId="33072"/>
    <cellStyle name="Currency 9 8 4 3" xfId="22461"/>
    <cellStyle name="Currency 9 8 5" xfId="22463"/>
    <cellStyle name="Currency 9 8 5 2" xfId="15606"/>
    <cellStyle name="Currency 9 8 6" xfId="22457"/>
    <cellStyle name="Currency 9 9" xfId="5002"/>
    <cellStyle name="Currency 9 9 2" xfId="8404"/>
    <cellStyle name="Currency 9 9 2 2" xfId="22466"/>
    <cellStyle name="Currency 9 9 2 2 2" xfId="24380"/>
    <cellStyle name="Currency 9 9 2 3" xfId="22465"/>
    <cellStyle name="Currency 9 9 3" xfId="9869"/>
    <cellStyle name="Currency 9 9 3 2" xfId="22467"/>
    <cellStyle name="Currency 9 9 4" xfId="12696"/>
    <cellStyle name="Currency 9 9 4 2" xfId="22469"/>
    <cellStyle name="Currency 9 9 4 2 2" xfId="29714"/>
    <cellStyle name="Currency 9 9 4 3" xfId="22468"/>
    <cellStyle name="Currency 9 9 5" xfId="22470"/>
    <cellStyle name="Currency 9 9 5 2" xfId="15086"/>
    <cellStyle name="Currency 9 9 6" xfId="22464"/>
    <cellStyle name="Currency 90" xfId="6765"/>
    <cellStyle name="Currency 90 2" xfId="22472"/>
    <cellStyle name="Currency 90 2 2" xfId="15975"/>
    <cellStyle name="Currency 90 3" xfId="22471"/>
    <cellStyle name="Currency 91" xfId="9781"/>
    <cellStyle name="Currency 91 2" xfId="22474"/>
    <cellStyle name="Currency 91 2 2" xfId="26187"/>
    <cellStyle name="Currency 91 3" xfId="22473"/>
    <cellStyle name="Currency 92" xfId="6284"/>
    <cellStyle name="Currency 92 2" xfId="22475"/>
    <cellStyle name="Currency 93" xfId="6485"/>
    <cellStyle name="Currency 93 2" xfId="22476"/>
    <cellStyle name="Currency 94" xfId="14010"/>
    <cellStyle name="Currency 94 2" xfId="22477"/>
    <cellStyle name="Currency 95" xfId="13986"/>
    <cellStyle name="Currency 95 2" xfId="22478"/>
    <cellStyle name="Currency 96" xfId="14008"/>
    <cellStyle name="Currency 96 2" xfId="33965"/>
    <cellStyle name="Currency 96 3" xfId="22479"/>
    <cellStyle name="Currency 97" xfId="14018"/>
    <cellStyle name="Currency 97 2" xfId="33802"/>
    <cellStyle name="Currency 97 3" xfId="22480"/>
    <cellStyle name="Currency 98" xfId="6283"/>
    <cellStyle name="Currency 98 2" xfId="33702"/>
    <cellStyle name="Currency 98 3" xfId="22481"/>
    <cellStyle name="Currency 99" xfId="13987"/>
    <cellStyle name="Currency 99 2" xfId="33959"/>
    <cellStyle name="Currency 99 3" xfId="22482"/>
    <cellStyle name="Currency Input" xfId="2721"/>
    <cellStyle name="Currency Input 2" xfId="22483"/>
    <cellStyle name="Currency Per Share" xfId="2722"/>
    <cellStyle name="Currency Per Share 2" xfId="22484"/>
    <cellStyle name="Currency(1)" xfId="2723"/>
    <cellStyle name="Currency(1) 2" xfId="22485"/>
    <cellStyle name="Currency*" xfId="2724"/>
    <cellStyle name="Currency* 2" xfId="22486"/>
    <cellStyle name="Currency[$]" xfId="2725"/>
    <cellStyle name="Currency[$] 2" xfId="22487"/>
    <cellStyle name="Currency0" xfId="391"/>
    <cellStyle name="Currency0 10" xfId="2727"/>
    <cellStyle name="Currency0 10 2" xfId="22489"/>
    <cellStyle name="Currency0 11" xfId="2728"/>
    <cellStyle name="Currency0 11 2" xfId="22490"/>
    <cellStyle name="Currency0 12" xfId="2729"/>
    <cellStyle name="Currency0 12 2" xfId="22491"/>
    <cellStyle name="Currency0 13" xfId="2730"/>
    <cellStyle name="Currency0 13 2" xfId="22492"/>
    <cellStyle name="Currency0 14" xfId="2731"/>
    <cellStyle name="Currency0 14 2" xfId="22493"/>
    <cellStyle name="Currency0 15" xfId="2732"/>
    <cellStyle name="Currency0 15 2" xfId="22494"/>
    <cellStyle name="Currency0 16" xfId="2733"/>
    <cellStyle name="Currency0 16 2" xfId="22495"/>
    <cellStyle name="Currency0 17" xfId="2734"/>
    <cellStyle name="Currency0 17 2" xfId="22496"/>
    <cellStyle name="Currency0 18" xfId="2735"/>
    <cellStyle name="Currency0 18 2" xfId="22497"/>
    <cellStyle name="Currency0 19" xfId="2736"/>
    <cellStyle name="Currency0 19 2" xfId="22498"/>
    <cellStyle name="Currency0 2" xfId="392"/>
    <cellStyle name="Currency0 2 2" xfId="2738"/>
    <cellStyle name="Currency0 2 2 2" xfId="22500"/>
    <cellStyle name="Currency0 2 3" xfId="2737"/>
    <cellStyle name="Currency0 2 3 2" xfId="22501"/>
    <cellStyle name="Currency0 2 4" xfId="22499"/>
    <cellStyle name="Currency0 20" xfId="2739"/>
    <cellStyle name="Currency0 20 2" xfId="22502"/>
    <cellStyle name="Currency0 21" xfId="2740"/>
    <cellStyle name="Currency0 21 2" xfId="22503"/>
    <cellStyle name="Currency0 22" xfId="2741"/>
    <cellStyle name="Currency0 22 2" xfId="22504"/>
    <cellStyle name="Currency0 23" xfId="2742"/>
    <cellStyle name="Currency0 23 2" xfId="22505"/>
    <cellStyle name="Currency0 24" xfId="2743"/>
    <cellStyle name="Currency0 24 2" xfId="22506"/>
    <cellStyle name="Currency0 25" xfId="2744"/>
    <cellStyle name="Currency0 25 2" xfId="22507"/>
    <cellStyle name="Currency0 26" xfId="2745"/>
    <cellStyle name="Currency0 26 2" xfId="22508"/>
    <cellStyle name="Currency0 27" xfId="2746"/>
    <cellStyle name="Currency0 27 2" xfId="22509"/>
    <cellStyle name="Currency0 28" xfId="2747"/>
    <cellStyle name="Currency0 28 2" xfId="22510"/>
    <cellStyle name="Currency0 29" xfId="2748"/>
    <cellStyle name="Currency0 29 2" xfId="22511"/>
    <cellStyle name="Currency0 3" xfId="2749"/>
    <cellStyle name="Currency0 3 2" xfId="22512"/>
    <cellStyle name="Currency0 30" xfId="2750"/>
    <cellStyle name="Currency0 30 2" xfId="22513"/>
    <cellStyle name="Currency0 31" xfId="2751"/>
    <cellStyle name="Currency0 31 2" xfId="22514"/>
    <cellStyle name="Currency0 32" xfId="2752"/>
    <cellStyle name="Currency0 32 2" xfId="22515"/>
    <cellStyle name="Currency0 33" xfId="2753"/>
    <cellStyle name="Currency0 33 2" xfId="22516"/>
    <cellStyle name="Currency0 34" xfId="2754"/>
    <cellStyle name="Currency0 34 2" xfId="22517"/>
    <cellStyle name="Currency0 35" xfId="2755"/>
    <cellStyle name="Currency0 35 2" xfId="22518"/>
    <cellStyle name="Currency0 36" xfId="2756"/>
    <cellStyle name="Currency0 36 2" xfId="22519"/>
    <cellStyle name="Currency0 37" xfId="2757"/>
    <cellStyle name="Currency0 37 2" xfId="22520"/>
    <cellStyle name="Currency0 38" xfId="2758"/>
    <cellStyle name="Currency0 38 2" xfId="22521"/>
    <cellStyle name="Currency0 39" xfId="2759"/>
    <cellStyle name="Currency0 39 2" xfId="22522"/>
    <cellStyle name="Currency0 4" xfId="2760"/>
    <cellStyle name="Currency0 4 2" xfId="22523"/>
    <cellStyle name="Currency0 40" xfId="2761"/>
    <cellStyle name="Currency0 40 2" xfId="22524"/>
    <cellStyle name="Currency0 41" xfId="2762"/>
    <cellStyle name="Currency0 41 2" xfId="22525"/>
    <cellStyle name="Currency0 42" xfId="2763"/>
    <cellStyle name="Currency0 42 2" xfId="22526"/>
    <cellStyle name="Currency0 43" xfId="2764"/>
    <cellStyle name="Currency0 43 2" xfId="22527"/>
    <cellStyle name="Currency0 44" xfId="2765"/>
    <cellStyle name="Currency0 44 2" xfId="22528"/>
    <cellStyle name="Currency0 45" xfId="2766"/>
    <cellStyle name="Currency0 45 2" xfId="22529"/>
    <cellStyle name="Currency0 46" xfId="2767"/>
    <cellStyle name="Currency0 46 2" xfId="22530"/>
    <cellStyle name="Currency0 47" xfId="2768"/>
    <cellStyle name="Currency0 47 2" xfId="22531"/>
    <cellStyle name="Currency0 48" xfId="2769"/>
    <cellStyle name="Currency0 48 2" xfId="22532"/>
    <cellStyle name="Currency0 49" xfId="2770"/>
    <cellStyle name="Currency0 49 2" xfId="22533"/>
    <cellStyle name="Currency0 5" xfId="2771"/>
    <cellStyle name="Currency0 5 2" xfId="22534"/>
    <cellStyle name="Currency0 50" xfId="2772"/>
    <cellStyle name="Currency0 50 2" xfId="22535"/>
    <cellStyle name="Currency0 51" xfId="2773"/>
    <cellStyle name="Currency0 51 2" xfId="22536"/>
    <cellStyle name="Currency0 52" xfId="2774"/>
    <cellStyle name="Currency0 52 2" xfId="22537"/>
    <cellStyle name="Currency0 53" xfId="2775"/>
    <cellStyle name="Currency0 53 2" xfId="22538"/>
    <cellStyle name="Currency0 54" xfId="2776"/>
    <cellStyle name="Currency0 54 2" xfId="22539"/>
    <cellStyle name="Currency0 55" xfId="2777"/>
    <cellStyle name="Currency0 55 2" xfId="22540"/>
    <cellStyle name="Currency0 56" xfId="2778"/>
    <cellStyle name="Currency0 56 2" xfId="22541"/>
    <cellStyle name="Currency0 57" xfId="2779"/>
    <cellStyle name="Currency0 57 2" xfId="22542"/>
    <cellStyle name="Currency0 58" xfId="2780"/>
    <cellStyle name="Currency0 58 2" xfId="22543"/>
    <cellStyle name="Currency0 59" xfId="2781"/>
    <cellStyle name="Currency0 59 2" xfId="22544"/>
    <cellStyle name="Currency0 6" xfId="2782"/>
    <cellStyle name="Currency0 6 2" xfId="22545"/>
    <cellStyle name="Currency0 60" xfId="2783"/>
    <cellStyle name="Currency0 60 2" xfId="22546"/>
    <cellStyle name="Currency0 61" xfId="2784"/>
    <cellStyle name="Currency0 61 2" xfId="22547"/>
    <cellStyle name="Currency0 62" xfId="2785"/>
    <cellStyle name="Currency0 62 2" xfId="22548"/>
    <cellStyle name="Currency0 63" xfId="2786"/>
    <cellStyle name="Currency0 63 2" xfId="22549"/>
    <cellStyle name="Currency0 64" xfId="2787"/>
    <cellStyle name="Currency0 64 2" xfId="22550"/>
    <cellStyle name="Currency0 65" xfId="2788"/>
    <cellStyle name="Currency0 65 2" xfId="22551"/>
    <cellStyle name="Currency0 66" xfId="2789"/>
    <cellStyle name="Currency0 66 2" xfId="22552"/>
    <cellStyle name="Currency0 67" xfId="2790"/>
    <cellStyle name="Currency0 67 2" xfId="22553"/>
    <cellStyle name="Currency0 68" xfId="2791"/>
    <cellStyle name="Currency0 68 2" xfId="22554"/>
    <cellStyle name="Currency0 69" xfId="2792"/>
    <cellStyle name="Currency0 69 2" xfId="22555"/>
    <cellStyle name="Currency0 7" xfId="2793"/>
    <cellStyle name="Currency0 7 2" xfId="22556"/>
    <cellStyle name="Currency0 70" xfId="2794"/>
    <cellStyle name="Currency0 70 2" xfId="22557"/>
    <cellStyle name="Currency0 71" xfId="2795"/>
    <cellStyle name="Currency0 71 2" xfId="22558"/>
    <cellStyle name="Currency0 72" xfId="2796"/>
    <cellStyle name="Currency0 72 2" xfId="22559"/>
    <cellStyle name="Currency0 73" xfId="2797"/>
    <cellStyle name="Currency0 73 2" xfId="22560"/>
    <cellStyle name="Currency0 74" xfId="2798"/>
    <cellStyle name="Currency0 74 2" xfId="22561"/>
    <cellStyle name="Currency0 75" xfId="2799"/>
    <cellStyle name="Currency0 75 2" xfId="22562"/>
    <cellStyle name="Currency0 76" xfId="2800"/>
    <cellStyle name="Currency0 76 2" xfId="22563"/>
    <cellStyle name="Currency0 77" xfId="2801"/>
    <cellStyle name="Currency0 77 2" xfId="22564"/>
    <cellStyle name="Currency0 78" xfId="2802"/>
    <cellStyle name="Currency0 78 2" xfId="22565"/>
    <cellStyle name="Currency0 79" xfId="2803"/>
    <cellStyle name="Currency0 79 2" xfId="22566"/>
    <cellStyle name="Currency0 8" xfId="2804"/>
    <cellStyle name="Currency0 8 2" xfId="22567"/>
    <cellStyle name="Currency0 80" xfId="2805"/>
    <cellStyle name="Currency0 80 2" xfId="22568"/>
    <cellStyle name="Currency0 81" xfId="2806"/>
    <cellStyle name="Currency0 81 2" xfId="22569"/>
    <cellStyle name="Currency0 82" xfId="2807"/>
    <cellStyle name="Currency0 82 2" xfId="22570"/>
    <cellStyle name="Currency0 83" xfId="2808"/>
    <cellStyle name="Currency0 83 2" xfId="22571"/>
    <cellStyle name="Currency0 84" xfId="2726"/>
    <cellStyle name="Currency0 84 2" xfId="22572"/>
    <cellStyle name="Currency0 85" xfId="22488"/>
    <cellStyle name="Currency0 9" xfId="2809"/>
    <cellStyle name="Currency0 9 2" xfId="22573"/>
    <cellStyle name="Currency0_ActualBudget - Bluegrass" xfId="2810"/>
    <cellStyle name="Currency1" xfId="2811"/>
    <cellStyle name="Currency1 2" xfId="22574"/>
    <cellStyle name="Currency2" xfId="2812"/>
    <cellStyle name="Currency2 2" xfId="22575"/>
    <cellStyle name="Currency3" xfId="2813"/>
    <cellStyle name="Currency3 2" xfId="22576"/>
    <cellStyle name="Currency-Rounded" xfId="2814"/>
    <cellStyle name="Currency-Rounded 2" xfId="22577"/>
    <cellStyle name="Currsmall" xfId="2815"/>
    <cellStyle name="Currsmall 2" xfId="22578"/>
    <cellStyle name="Custom - Style1" xfId="2816"/>
    <cellStyle name="Custom - Style1 2" xfId="22579"/>
    <cellStyle name="CustomStyle9" xfId="2817"/>
    <cellStyle name="CustomStyle9 2" xfId="22580"/>
    <cellStyle name="cv0" xfId="2818"/>
    <cellStyle name="cv0 2" xfId="22581"/>
    <cellStyle name="d_yield" xfId="2819"/>
    <cellStyle name="d_yield 2" xfId="22582"/>
    <cellStyle name="d_yield_DRAFT LSP Copper Model 2.08.08 v1" xfId="2820"/>
    <cellStyle name="d_yield_DRAFT LSP Copper Model 2.08.08 v1 2" xfId="22583"/>
    <cellStyle name="d_yield_DRAFT LSP Copper Model 6.30.08 v2" xfId="2821"/>
    <cellStyle name="d_yield_DRAFT LSP Copper Model 6.30.08 v2 2" xfId="22584"/>
    <cellStyle name="d_yield_Gillette" xfId="2822"/>
    <cellStyle name="d_yield_Gillette 2" xfId="22585"/>
    <cellStyle name="d_yield_Gillette_ActualBudget - Renaissance" xfId="2823"/>
    <cellStyle name="d_yield_Gillette_ActualBudget - Renaissance 2" xfId="22586"/>
    <cellStyle name="d_yield_Graphs" xfId="2824"/>
    <cellStyle name="d_yield_Graphs 2" xfId="22587"/>
    <cellStyle name="d_yield_Graphs_ActualBudget - Renaissance" xfId="2825"/>
    <cellStyle name="d_yield_Graphs_ActualBudget - Renaissance 2" xfId="22588"/>
    <cellStyle name="d_yield_LBO Model_v03 (5)" xfId="2826"/>
    <cellStyle name="d_yield_LBO Model_v03 (5) 2" xfId="22589"/>
    <cellStyle name="d_yield_LBO Model_v03 (5)_ActualBudget - Renaissance" xfId="2827"/>
    <cellStyle name="d_yield_LBO Model_v03 (5)_ActualBudget - Renaissance 2" xfId="22590"/>
    <cellStyle name="d_yield_ML LBO Model 5.23.07" xfId="2828"/>
    <cellStyle name="d_yield_ML LBO Model 5.23.07 2" xfId="22591"/>
    <cellStyle name="d_yield_ML LBO Model 5.23.07_ActualBudget - Renaissance" xfId="2829"/>
    <cellStyle name="d_yield_ML LBO Model 5.23.07_ActualBudget - Renaissance 2" xfId="22592"/>
    <cellStyle name="d_yield_pies" xfId="2830"/>
    <cellStyle name="d_yield_pies 2" xfId="22593"/>
    <cellStyle name="d_yield_pies_ActualBudget - Renaissance" xfId="2831"/>
    <cellStyle name="d_yield_pies_ActualBudget - Renaissance 2" xfId="22594"/>
    <cellStyle name="d_yield_Project Cannon Model 10.17.08b" xfId="2832"/>
    <cellStyle name="d_yield_Project Cannon Model 10.17.08b 2" xfId="22595"/>
    <cellStyle name="d_yield_Project Cannon Model 6.29.08" xfId="2833"/>
    <cellStyle name="d_yield_Project Cannon Model 6.29.08 2" xfId="22596"/>
    <cellStyle name="d_yield_Project Cannon Model 6.29.08_1" xfId="2834"/>
    <cellStyle name="d_yield_Project Cannon Model 6.29.08_1 2" xfId="22597"/>
    <cellStyle name="d_yield_Project Cannon Model 7.23.08 v1" xfId="2835"/>
    <cellStyle name="d_yield_Project Cannon Model 7.23.08 v1 2" xfId="22598"/>
    <cellStyle name="d_yield_Update Model 9.2.08a" xfId="2836"/>
    <cellStyle name="d_yield_Update Model 9.2.08a 2" xfId="22599"/>
    <cellStyle name="d_yield_Valuation" xfId="2837"/>
    <cellStyle name="d_yield_Valuation 2" xfId="22600"/>
    <cellStyle name="d_yield_Valuation_ActualBudget - Renaissance" xfId="2838"/>
    <cellStyle name="d_yield_Valuation_ActualBudget - Renaissance 2" xfId="22601"/>
    <cellStyle name="d2" xfId="2839"/>
    <cellStyle name="d2 2" xfId="22602"/>
    <cellStyle name="DARK" xfId="2840"/>
    <cellStyle name="DARK 2" xfId="22603"/>
    <cellStyle name="darren" xfId="2841"/>
    <cellStyle name="darren 2" xfId="22604"/>
    <cellStyle name="Dash" xfId="2842"/>
    <cellStyle name="Dash 2" xfId="22605"/>
    <cellStyle name="data" xfId="2843"/>
    <cellStyle name="Data   - Style2" xfId="2844"/>
    <cellStyle name="Data   - Style2 2" xfId="22607"/>
    <cellStyle name="data 2" xfId="22606"/>
    <cellStyle name="data 3" xfId="34044"/>
    <cellStyle name="Data Link" xfId="2845"/>
    <cellStyle name="Data Link 2" xfId="22608"/>
    <cellStyle name="data_Projections v0.6" xfId="2846"/>
    <cellStyle name="DataBases" xfId="2847"/>
    <cellStyle name="DataBases 2" xfId="22609"/>
    <cellStyle name="DATASTYLE" xfId="2848"/>
    <cellStyle name="DATASTYLE 2" xfId="22610"/>
    <cellStyle name="DataToHide" xfId="2849"/>
    <cellStyle name="DataToHide 2" xfId="22611"/>
    <cellStyle name="Date" xfId="393"/>
    <cellStyle name="Date - Style4" xfId="2850"/>
    <cellStyle name="Date - Style4 2" xfId="22613"/>
    <cellStyle name="Date [d-mmm-yy]" xfId="2851"/>
    <cellStyle name="Date [d-mmm-yy] 2" xfId="22614"/>
    <cellStyle name="Date [D-M-Y]" xfId="2852"/>
    <cellStyle name="Date [D-M-Y] 2" xfId="22615"/>
    <cellStyle name="Date [M/D/Y]" xfId="2853"/>
    <cellStyle name="Date [M/D/Y] 2" xfId="22616"/>
    <cellStyle name="Date [M/Y]" xfId="2854"/>
    <cellStyle name="Date [M/Y] 2" xfId="22617"/>
    <cellStyle name="Date [mm-d-yy]" xfId="2855"/>
    <cellStyle name="Date [mm-d-yy] 2" xfId="22618"/>
    <cellStyle name="Date [mm-d-yyyy]" xfId="2856"/>
    <cellStyle name="Date [mm-d-yyyy] 2" xfId="22619"/>
    <cellStyle name="Date [mmm-d-yyyy]" xfId="2857"/>
    <cellStyle name="Date [mmm-d-yyyy] 2" xfId="22620"/>
    <cellStyle name="Date [MMM-YY]" xfId="2858"/>
    <cellStyle name="Date [MMM-YY] 2" xfId="22621"/>
    <cellStyle name="Date [Y]" xfId="2859"/>
    <cellStyle name="Date [Y] 2" xfId="22622"/>
    <cellStyle name="Date + Time" xfId="2860"/>
    <cellStyle name="Date + Time 2" xfId="22623"/>
    <cellStyle name="Date 10" xfId="2861"/>
    <cellStyle name="Date 10 2" xfId="22624"/>
    <cellStyle name="Date 11" xfId="2862"/>
    <cellStyle name="Date 11 2" xfId="22625"/>
    <cellStyle name="Date 12" xfId="2863"/>
    <cellStyle name="Date 12 2" xfId="22626"/>
    <cellStyle name="Date 13" xfId="2864"/>
    <cellStyle name="Date 13 2" xfId="22627"/>
    <cellStyle name="Date 14" xfId="2865"/>
    <cellStyle name="Date 14 2" xfId="22628"/>
    <cellStyle name="Date 15" xfId="2866"/>
    <cellStyle name="Date 15 2" xfId="22629"/>
    <cellStyle name="Date 16" xfId="2867"/>
    <cellStyle name="Date 16 2" xfId="22630"/>
    <cellStyle name="Date 17" xfId="2868"/>
    <cellStyle name="Date 17 2" xfId="22631"/>
    <cellStyle name="Date 18" xfId="2869"/>
    <cellStyle name="Date 18 2" xfId="22632"/>
    <cellStyle name="Date 19" xfId="2870"/>
    <cellStyle name="Date 19 2" xfId="22633"/>
    <cellStyle name="Date 2" xfId="394"/>
    <cellStyle name="Date 2 2" xfId="2871"/>
    <cellStyle name="Date 2 2 2" xfId="22635"/>
    <cellStyle name="Date 2 3" xfId="22634"/>
    <cellStyle name="Date 20" xfId="2872"/>
    <cellStyle name="Date 20 2" xfId="22636"/>
    <cellStyle name="Date 21" xfId="2873"/>
    <cellStyle name="Date 21 2" xfId="22637"/>
    <cellStyle name="Date 22" xfId="2874"/>
    <cellStyle name="Date 22 2" xfId="22638"/>
    <cellStyle name="Date 23" xfId="2875"/>
    <cellStyle name="Date 23 2" xfId="22639"/>
    <cellStyle name="Date 24" xfId="2876"/>
    <cellStyle name="Date 24 2" xfId="22640"/>
    <cellStyle name="Date 25" xfId="2877"/>
    <cellStyle name="Date 25 2" xfId="22641"/>
    <cellStyle name="Date 26" xfId="2878"/>
    <cellStyle name="Date 26 2" xfId="22642"/>
    <cellStyle name="Date 27" xfId="2879"/>
    <cellStyle name="Date 27 2" xfId="22643"/>
    <cellStyle name="Date 28" xfId="2880"/>
    <cellStyle name="Date 28 2" xfId="22644"/>
    <cellStyle name="Date 29" xfId="2881"/>
    <cellStyle name="Date 29 2" xfId="22645"/>
    <cellStyle name="Date 3" xfId="2882"/>
    <cellStyle name="Date 3 2" xfId="22646"/>
    <cellStyle name="Date 30" xfId="2883"/>
    <cellStyle name="Date 30 2" xfId="22647"/>
    <cellStyle name="Date 31" xfId="2884"/>
    <cellStyle name="Date 31 2" xfId="22648"/>
    <cellStyle name="Date 32" xfId="2885"/>
    <cellStyle name="Date 32 2" xfId="22649"/>
    <cellStyle name="Date 33" xfId="2886"/>
    <cellStyle name="Date 33 2" xfId="22650"/>
    <cellStyle name="Date 34" xfId="2887"/>
    <cellStyle name="Date 34 2" xfId="22651"/>
    <cellStyle name="Date 35" xfId="2888"/>
    <cellStyle name="Date 35 2" xfId="22652"/>
    <cellStyle name="Date 36" xfId="2889"/>
    <cellStyle name="Date 36 2" xfId="22653"/>
    <cellStyle name="Date 37" xfId="2890"/>
    <cellStyle name="Date 37 2" xfId="22654"/>
    <cellStyle name="Date 38" xfId="2891"/>
    <cellStyle name="Date 38 2" xfId="22655"/>
    <cellStyle name="Date 39" xfId="2892"/>
    <cellStyle name="Date 39 2" xfId="22656"/>
    <cellStyle name="Date 4" xfId="2893"/>
    <cellStyle name="Date 4 2" xfId="22657"/>
    <cellStyle name="Date 40" xfId="2894"/>
    <cellStyle name="Date 40 2" xfId="22658"/>
    <cellStyle name="Date 41" xfId="2895"/>
    <cellStyle name="Date 41 2" xfId="22659"/>
    <cellStyle name="Date 42" xfId="2896"/>
    <cellStyle name="Date 42 2" xfId="22660"/>
    <cellStyle name="Date 43" xfId="2897"/>
    <cellStyle name="Date 43 2" xfId="22661"/>
    <cellStyle name="Date 44" xfId="2898"/>
    <cellStyle name="Date 44 2" xfId="22662"/>
    <cellStyle name="Date 45" xfId="2899"/>
    <cellStyle name="Date 45 2" xfId="22663"/>
    <cellStyle name="Date 46" xfId="2900"/>
    <cellStyle name="Date 46 2" xfId="22664"/>
    <cellStyle name="Date 47" xfId="2901"/>
    <cellStyle name="Date 47 2" xfId="22665"/>
    <cellStyle name="Date 48" xfId="2902"/>
    <cellStyle name="Date 48 2" xfId="22666"/>
    <cellStyle name="Date 49" xfId="2903"/>
    <cellStyle name="Date 49 2" xfId="22667"/>
    <cellStyle name="Date 5" xfId="2904"/>
    <cellStyle name="Date 5 2" xfId="22668"/>
    <cellStyle name="Date 50" xfId="2905"/>
    <cellStyle name="Date 50 2" xfId="22669"/>
    <cellStyle name="Date 51" xfId="2906"/>
    <cellStyle name="Date 51 2" xfId="22670"/>
    <cellStyle name="Date 52" xfId="2907"/>
    <cellStyle name="Date 52 2" xfId="22671"/>
    <cellStyle name="Date 53" xfId="2908"/>
    <cellStyle name="Date 53 2" xfId="22672"/>
    <cellStyle name="Date 54" xfId="2909"/>
    <cellStyle name="Date 54 2" xfId="22673"/>
    <cellStyle name="Date 55" xfId="2910"/>
    <cellStyle name="Date 55 2" xfId="22674"/>
    <cellStyle name="Date 56" xfId="2911"/>
    <cellStyle name="Date 56 2" xfId="22675"/>
    <cellStyle name="Date 57" xfId="2912"/>
    <cellStyle name="Date 57 2" xfId="22676"/>
    <cellStyle name="Date 58" xfId="2913"/>
    <cellStyle name="Date 58 2" xfId="22677"/>
    <cellStyle name="Date 59" xfId="2914"/>
    <cellStyle name="Date 59 2" xfId="22678"/>
    <cellStyle name="Date 6" xfId="2915"/>
    <cellStyle name="Date 6 2" xfId="22679"/>
    <cellStyle name="Date 60" xfId="2916"/>
    <cellStyle name="Date 60 2" xfId="22680"/>
    <cellStyle name="Date 61" xfId="2917"/>
    <cellStyle name="Date 61 2" xfId="22681"/>
    <cellStyle name="Date 62" xfId="2918"/>
    <cellStyle name="Date 62 2" xfId="22682"/>
    <cellStyle name="Date 63" xfId="2919"/>
    <cellStyle name="Date 63 2" xfId="22683"/>
    <cellStyle name="Date 64" xfId="2920"/>
    <cellStyle name="Date 64 2" xfId="22684"/>
    <cellStyle name="Date 65" xfId="2921"/>
    <cellStyle name="Date 65 2" xfId="22685"/>
    <cellStyle name="Date 66" xfId="2922"/>
    <cellStyle name="Date 66 2" xfId="22686"/>
    <cellStyle name="Date 67" xfId="2923"/>
    <cellStyle name="Date 67 2" xfId="22687"/>
    <cellStyle name="Date 68" xfId="2924"/>
    <cellStyle name="Date 68 2" xfId="22688"/>
    <cellStyle name="Date 69" xfId="2925"/>
    <cellStyle name="Date 69 2" xfId="22689"/>
    <cellStyle name="Date 7" xfId="2926"/>
    <cellStyle name="Date 7 2" xfId="22690"/>
    <cellStyle name="Date 70" xfId="2927"/>
    <cellStyle name="Date 70 2" xfId="22691"/>
    <cellStyle name="Date 71" xfId="2928"/>
    <cellStyle name="Date 71 2" xfId="22692"/>
    <cellStyle name="Date 72" xfId="2929"/>
    <cellStyle name="Date 72 2" xfId="22693"/>
    <cellStyle name="Date 73" xfId="2930"/>
    <cellStyle name="Date 73 2" xfId="22694"/>
    <cellStyle name="Date 74" xfId="2931"/>
    <cellStyle name="Date 74 2" xfId="22695"/>
    <cellStyle name="Date 75" xfId="2932"/>
    <cellStyle name="Date 75 2" xfId="22696"/>
    <cellStyle name="Date 76" xfId="2933"/>
    <cellStyle name="Date 76 2" xfId="22697"/>
    <cellStyle name="Date 77" xfId="2934"/>
    <cellStyle name="Date 77 2" xfId="22698"/>
    <cellStyle name="Date 78" xfId="2935"/>
    <cellStyle name="Date 78 2" xfId="22699"/>
    <cellStyle name="Date 79" xfId="2936"/>
    <cellStyle name="Date 79 2" xfId="22700"/>
    <cellStyle name="Date 8" xfId="2937"/>
    <cellStyle name="Date 8 2" xfId="22701"/>
    <cellStyle name="Date 80" xfId="2938"/>
    <cellStyle name="Date 80 2" xfId="22702"/>
    <cellStyle name="Date 81" xfId="2939"/>
    <cellStyle name="Date 81 2" xfId="22703"/>
    <cellStyle name="Date 82" xfId="2940"/>
    <cellStyle name="Date 82 2" xfId="22704"/>
    <cellStyle name="Date 83" xfId="2941"/>
    <cellStyle name="Date 83 2" xfId="22705"/>
    <cellStyle name="Date 84" xfId="22612"/>
    <cellStyle name="Date 85" xfId="34045"/>
    <cellStyle name="Date 9" xfId="2942"/>
    <cellStyle name="Date 9 2" xfId="22706"/>
    <cellStyle name="Date Aligned" xfId="2943"/>
    <cellStyle name="Date Aligned 2" xfId="22707"/>
    <cellStyle name="Date Aligned*" xfId="2944"/>
    <cellStyle name="Date Aligned* 2" xfId="22708"/>
    <cellStyle name="Date Aligned_Assump" xfId="2945"/>
    <cellStyle name="Date MM YY" xfId="2946"/>
    <cellStyle name="Date MM YY 2" xfId="22709"/>
    <cellStyle name="Date MM YYe" xfId="2947"/>
    <cellStyle name="Date MM YYe 2" xfId="22710"/>
    <cellStyle name="Date mm/dd/yy" xfId="2948"/>
    <cellStyle name="Date mm/dd/yy 2" xfId="22711"/>
    <cellStyle name="date month-year" xfId="2949"/>
    <cellStyle name="date month-year 2" xfId="22712"/>
    <cellStyle name="Date Short" xfId="2950"/>
    <cellStyle name="Date Short 2" xfId="22713"/>
    <cellStyle name="Date_09-2004 LBO - Amkor Technology (v.99)" xfId="2951"/>
    <cellStyle name="Date1" xfId="2952"/>
    <cellStyle name="Date1 2" xfId="22714"/>
    <cellStyle name="decimal 0" xfId="2953"/>
    <cellStyle name="decimal 0 2" xfId="22715"/>
    <cellStyle name="decimal 1" xfId="2954"/>
    <cellStyle name="decimal 1 2" xfId="22716"/>
    <cellStyle name="decimal 2" xfId="2955"/>
    <cellStyle name="decimal 2 2" xfId="22717"/>
    <cellStyle name="Decimals00" xfId="2956"/>
    <cellStyle name="Decimals00 2" xfId="22718"/>
    <cellStyle name="DELTA" xfId="2957"/>
    <cellStyle name="DELTA 2" xfId="22719"/>
    <cellStyle name="Dezimal [0]__code" xfId="2958"/>
    <cellStyle name="Dezimal[0]" xfId="2959"/>
    <cellStyle name="Dezimal[0] 2" xfId="22720"/>
    <cellStyle name="Dezimal__code" xfId="2960"/>
    <cellStyle name="Dia" xfId="2961"/>
    <cellStyle name="Dia 2" xfId="22721"/>
    <cellStyle name="Disabled" xfId="2962"/>
    <cellStyle name="Disabled 2" xfId="22722"/>
    <cellStyle name="DisplayPercent" xfId="2963"/>
    <cellStyle name="DisplayPercent 2" xfId="22723"/>
    <cellStyle name="dm" xfId="2964"/>
    <cellStyle name="dm 2" xfId="22724"/>
    <cellStyle name="DOH" xfId="2965"/>
    <cellStyle name="DOH 2" xfId="22725"/>
    <cellStyle name="Dollar" xfId="2966"/>
    <cellStyle name="Dollar 2" xfId="22726"/>
    <cellStyle name="Dollar[1]" xfId="2967"/>
    <cellStyle name="Dollar[1] 2" xfId="22727"/>
    <cellStyle name="Dollar[2]" xfId="2968"/>
    <cellStyle name="Dollar[2] 2" xfId="22728"/>
    <cellStyle name="Dollar_Deal Mechanics 051012 v3" xfId="2969"/>
    <cellStyle name="Dollar0" xfId="2970"/>
    <cellStyle name="Dollar0 2" xfId="22729"/>
    <cellStyle name="Dollar0Decimals" xfId="2971"/>
    <cellStyle name="Dollar0Decimals 2" xfId="22730"/>
    <cellStyle name="Dollar1" xfId="2972"/>
    <cellStyle name="Dollar1 2" xfId="22731"/>
    <cellStyle name="Dollar1Blue" xfId="2973"/>
    <cellStyle name="Dollar1Blue 2" xfId="22732"/>
    <cellStyle name="Dollar2" xfId="2974"/>
    <cellStyle name="Dollar2 2" xfId="22733"/>
    <cellStyle name="Dollar2Decimals" xfId="2975"/>
    <cellStyle name="Dollar2Decimals 2" xfId="22734"/>
    <cellStyle name="Dollars" xfId="2976"/>
    <cellStyle name="Dollars 2" xfId="22735"/>
    <cellStyle name="Dotted Line" xfId="2977"/>
    <cellStyle name="Dotted Line 2" xfId="22736"/>
    <cellStyle name="Double" xfId="2978"/>
    <cellStyle name="Double 2" xfId="22737"/>
    <cellStyle name="Double Accounting" xfId="2979"/>
    <cellStyle name="Double Accounting 2" xfId="22738"/>
    <cellStyle name="DOWNFOOT" xfId="2980"/>
    <cellStyle name="DOWNFOOT 2" xfId="22739"/>
    <cellStyle name="Download" xfId="2981"/>
    <cellStyle name="Download 2" xfId="22740"/>
    <cellStyle name="dp" xfId="2982"/>
    <cellStyle name="dp 2" xfId="22741"/>
    <cellStyle name="dp*Accent" xfId="2983"/>
    <cellStyle name="dp*Accent 2" xfId="22742"/>
    <cellStyle name="dp*ChartSubTitle" xfId="2984"/>
    <cellStyle name="dp*ChartSubTitle 2" xfId="22743"/>
    <cellStyle name="dp*ChartTitle" xfId="2985"/>
    <cellStyle name="dp*ChartTitle 2" xfId="22744"/>
    <cellStyle name="dp*ColumnHeading1" xfId="2986"/>
    <cellStyle name="dp*ColumnHeading1 2" xfId="22745"/>
    <cellStyle name="dp*ColumnHeading2" xfId="2987"/>
    <cellStyle name="dp*ColumnHeading2 2" xfId="22746"/>
    <cellStyle name="dp*ColumnHeadingDate" xfId="2988"/>
    <cellStyle name="dp*ColumnHeadingDate 2" xfId="22747"/>
    <cellStyle name="dp*FiscalDate" xfId="2989"/>
    <cellStyle name="dp*FiscalDate 2" xfId="22748"/>
    <cellStyle name="dp*Footnote" xfId="2990"/>
    <cellStyle name="dp*Footnote 2" xfId="22749"/>
    <cellStyle name="dp*Information" xfId="2991"/>
    <cellStyle name="dp*Information 2" xfId="22750"/>
    <cellStyle name="dp*LabelItalics" xfId="2992"/>
    <cellStyle name="dp*LabelItalics 2" xfId="22751"/>
    <cellStyle name="dp*LabelItalicsLineAbove" xfId="2993"/>
    <cellStyle name="dp*LabelItalicsLineAbove 2" xfId="22752"/>
    <cellStyle name="dp*LabelLine" xfId="2994"/>
    <cellStyle name="dp*LabelLine 2" xfId="22753"/>
    <cellStyle name="dp*Labels" xfId="2995"/>
    <cellStyle name="dp*Labels 2" xfId="22754"/>
    <cellStyle name="dp*Normal" xfId="2996"/>
    <cellStyle name="dp*Normal 2" xfId="22755"/>
    <cellStyle name="dp*NormalCurrency1Dec." xfId="2997"/>
    <cellStyle name="dp*NormalCurrency1Dec. 2" xfId="22756"/>
    <cellStyle name="dp*NormalCurrency2Dec." xfId="2998"/>
    <cellStyle name="dp*NormalCurrency2Dec. 2" xfId="22757"/>
    <cellStyle name="dp*Number%Italics" xfId="2999"/>
    <cellStyle name="dp*Number%Italics 2" xfId="22758"/>
    <cellStyle name="dp*Number%ItalicsLineAbove" xfId="3000"/>
    <cellStyle name="dp*Number%ItalicsLineAbove 2" xfId="22759"/>
    <cellStyle name="dp*NumberCurrencyLine" xfId="3001"/>
    <cellStyle name="dp*NumberCurrencyLine 2" xfId="22760"/>
    <cellStyle name="dp*NumberGeneral" xfId="3002"/>
    <cellStyle name="dp*NumberGeneral 2" xfId="22761"/>
    <cellStyle name="dp*NumberGeneral2Dec." xfId="3003"/>
    <cellStyle name="dp*NumberGeneral2Dec. 2" xfId="22762"/>
    <cellStyle name="dp*NumberLine" xfId="3004"/>
    <cellStyle name="dp*NumberLine 2" xfId="22763"/>
    <cellStyle name="dp*NumberLineEPS" xfId="3005"/>
    <cellStyle name="dp*NumberLineEPS 2" xfId="22764"/>
    <cellStyle name="dp*NumberSpecial" xfId="3006"/>
    <cellStyle name="dp*NumberSpecial 2" xfId="22765"/>
    <cellStyle name="dp*RatioX" xfId="3007"/>
    <cellStyle name="dp*RatioX 2" xfId="22766"/>
    <cellStyle name="dp*SeriesName" xfId="3008"/>
    <cellStyle name="dp*SeriesName 2" xfId="22767"/>
    <cellStyle name="dp*SheetSubTitle" xfId="3009"/>
    <cellStyle name="dp*SheetSubTitle 2" xfId="22768"/>
    <cellStyle name="dp*SheetTitle" xfId="3010"/>
    <cellStyle name="dp*SheetTitle 2" xfId="22769"/>
    <cellStyle name="dp*SubTitle" xfId="3011"/>
    <cellStyle name="dp*SubTitle 2" xfId="22770"/>
    <cellStyle name="dp*ThickLineAbove" xfId="3012"/>
    <cellStyle name="dp*ThickLineAbove 2" xfId="22771"/>
    <cellStyle name="dp*ThickLineBelow" xfId="3013"/>
    <cellStyle name="dp*ThickLineBelow 2" xfId="22772"/>
    <cellStyle name="dp*ThinLineAbove" xfId="3014"/>
    <cellStyle name="dp*ThinLineAbove 2" xfId="22773"/>
    <cellStyle name="dp*ThinLineBelow" xfId="3015"/>
    <cellStyle name="dp*ThinLineBelow 2" xfId="22774"/>
    <cellStyle name="dp*XAxisTitle" xfId="3016"/>
    <cellStyle name="dp*XAxisTitle 2" xfId="22775"/>
    <cellStyle name="dp*Y2AxisTitle" xfId="3017"/>
    <cellStyle name="dp*Y2AxisTitle 2" xfId="22776"/>
    <cellStyle name="dp*YAxisTitle" xfId="3018"/>
    <cellStyle name="dp*YAxisTitle 2" xfId="22777"/>
    <cellStyle name="Driver" xfId="3019"/>
    <cellStyle name="Driver 2" xfId="22778"/>
    <cellStyle name="DriversNumber" xfId="3020"/>
    <cellStyle name="DriversNumber 2" xfId="22779"/>
    <cellStyle name="DriversPercent" xfId="3021"/>
    <cellStyle name="DriversPercent 2" xfId="22780"/>
    <cellStyle name="DROITE" xfId="3022"/>
    <cellStyle name="DROITE 2" xfId="22781"/>
    <cellStyle name="drp-sh - Style2" xfId="395"/>
    <cellStyle name="drp-sh - Style2 2" xfId="22782"/>
    <cellStyle name="DSYSPROJ" xfId="3023"/>
    <cellStyle name="DSYSPROJ 2" xfId="22783"/>
    <cellStyle name="e" xfId="3024"/>
    <cellStyle name="e 2" xfId="22784"/>
    <cellStyle name="Encabez2" xfId="3025"/>
    <cellStyle name="Encabez2 2" xfId="22785"/>
    <cellStyle name="Enter Currency (0)" xfId="3026"/>
    <cellStyle name="Enter Currency (0) 2" xfId="22786"/>
    <cellStyle name="Enter Currency (2)" xfId="3027"/>
    <cellStyle name="Enter Currency (2) 2" xfId="22787"/>
    <cellStyle name="Enter Units (0)" xfId="3028"/>
    <cellStyle name="Enter Units (0) 2" xfId="22788"/>
    <cellStyle name="Enter Units (1)" xfId="3029"/>
    <cellStyle name="Enter Units (1) 2" xfId="22789"/>
    <cellStyle name="Enter Units (2)" xfId="3030"/>
    <cellStyle name="Enter Units (2) 2" xfId="22790"/>
    <cellStyle name="Entered" xfId="3031"/>
    <cellStyle name="Entered 2" xfId="22791"/>
    <cellStyle name="Entities" xfId="3032"/>
    <cellStyle name="Entities 2" xfId="22792"/>
    <cellStyle name="eps" xfId="3033"/>
    <cellStyle name="eps 2" xfId="22793"/>
    <cellStyle name="eps$" xfId="3034"/>
    <cellStyle name="eps$ 2" xfId="22794"/>
    <cellStyle name="eps$A" xfId="3035"/>
    <cellStyle name="eps$A 2" xfId="22795"/>
    <cellStyle name="eps$E" xfId="3036"/>
    <cellStyle name="eps$E 2" xfId="22796"/>
    <cellStyle name="eps_Book5" xfId="3037"/>
    <cellStyle name="epsA" xfId="3038"/>
    <cellStyle name="epsA 2" xfId="22797"/>
    <cellStyle name="epsE" xfId="3039"/>
    <cellStyle name="epsE 2" xfId="22798"/>
    <cellStyle name="Euro" xfId="396"/>
    <cellStyle name="Euro 2" xfId="397"/>
    <cellStyle name="Euro 2 2" xfId="22800"/>
    <cellStyle name="Euro 3" xfId="3040"/>
    <cellStyle name="Euro 3 2" xfId="22801"/>
    <cellStyle name="Euro 4" xfId="22799"/>
    <cellStyle name="Explanatory Text" xfId="72" builtinId="53" customBuiltin="1"/>
    <cellStyle name="Explanatory Text 2" xfId="398"/>
    <cellStyle name="Explanatory Text 2 2" xfId="22802"/>
    <cellStyle name="Explanatory Text 3" xfId="399"/>
    <cellStyle name="Explanatory Text 3 2" xfId="22803"/>
    <cellStyle name="Explanatory Text 4" xfId="706"/>
    <cellStyle name="Explanatory Text 4 2" xfId="22804"/>
    <cellStyle name="F2" xfId="3041"/>
    <cellStyle name="F2 - Style1" xfId="3042"/>
    <cellStyle name="F2 - Style1 2" xfId="22806"/>
    <cellStyle name="F2 2" xfId="22805"/>
    <cellStyle name="F2 3" xfId="34051"/>
    <cellStyle name="F2_ActualBudget - Renaissance" xfId="3043"/>
    <cellStyle name="F3" xfId="3044"/>
    <cellStyle name="F3 2" xfId="22807"/>
    <cellStyle name="F4" xfId="3045"/>
    <cellStyle name="F4 2" xfId="22808"/>
    <cellStyle name="F5" xfId="3046"/>
    <cellStyle name="F5 2" xfId="22809"/>
    <cellStyle name="F6" xfId="3047"/>
    <cellStyle name="F6 2" xfId="22810"/>
    <cellStyle name="F7" xfId="3048"/>
    <cellStyle name="F7 2" xfId="22811"/>
    <cellStyle name="F8" xfId="3049"/>
    <cellStyle name="F8 2" xfId="22812"/>
    <cellStyle name="factsheet" xfId="3050"/>
    <cellStyle name="factsheet 2" xfId="22813"/>
    <cellStyle name="FAS Number" xfId="3051"/>
    <cellStyle name="FAS Number 2" xfId="22814"/>
    <cellStyle name="Final_Data" xfId="3052"/>
    <cellStyle name="Financial Year" xfId="3053"/>
    <cellStyle name="Financial Year 2" xfId="22815"/>
    <cellStyle name="Financiero" xfId="3054"/>
    <cellStyle name="Financiero 2" xfId="22816"/>
    <cellStyle name="Fixed" xfId="400"/>
    <cellStyle name="Fixed [0]" xfId="3055"/>
    <cellStyle name="Fixed [0] 2" xfId="22818"/>
    <cellStyle name="Fixed 1" xfId="3056"/>
    <cellStyle name="Fixed 1 2" xfId="22819"/>
    <cellStyle name="Fixed 10" xfId="3057"/>
    <cellStyle name="Fixed 10 2" xfId="22820"/>
    <cellStyle name="Fixed 11" xfId="3058"/>
    <cellStyle name="Fixed 11 2" xfId="22821"/>
    <cellStyle name="Fixed 12" xfId="3059"/>
    <cellStyle name="Fixed 12 2" xfId="22822"/>
    <cellStyle name="Fixed 13" xfId="3060"/>
    <cellStyle name="Fixed 13 2" xfId="22823"/>
    <cellStyle name="Fixed 14" xfId="3061"/>
    <cellStyle name="Fixed 14 2" xfId="22824"/>
    <cellStyle name="Fixed 15" xfId="3062"/>
    <cellStyle name="Fixed 15 2" xfId="22825"/>
    <cellStyle name="Fixed 16" xfId="3063"/>
    <cellStyle name="Fixed 16 2" xfId="22826"/>
    <cellStyle name="Fixed 17" xfId="3064"/>
    <cellStyle name="Fixed 17 2" xfId="22827"/>
    <cellStyle name="Fixed 18" xfId="3065"/>
    <cellStyle name="Fixed 18 2" xfId="22828"/>
    <cellStyle name="Fixed 19" xfId="3066"/>
    <cellStyle name="Fixed 19 2" xfId="22829"/>
    <cellStyle name="Fixed 2" xfId="401"/>
    <cellStyle name="Fixed 2 2" xfId="3067"/>
    <cellStyle name="Fixed 2 2 2" xfId="22831"/>
    <cellStyle name="Fixed 2 3" xfId="22830"/>
    <cellStyle name="Fixed 2_Market Forwards" xfId="3068"/>
    <cellStyle name="Fixed 20" xfId="3069"/>
    <cellStyle name="Fixed 20 2" xfId="22832"/>
    <cellStyle name="Fixed 21" xfId="3070"/>
    <cellStyle name="Fixed 21 2" xfId="22833"/>
    <cellStyle name="Fixed 22" xfId="3071"/>
    <cellStyle name="Fixed 22 2" xfId="22834"/>
    <cellStyle name="Fixed 23" xfId="3072"/>
    <cellStyle name="Fixed 23 2" xfId="22835"/>
    <cellStyle name="Fixed 24" xfId="3073"/>
    <cellStyle name="Fixed 24 2" xfId="22836"/>
    <cellStyle name="Fixed 25" xfId="3074"/>
    <cellStyle name="Fixed 25 2" xfId="22837"/>
    <cellStyle name="Fixed 26" xfId="3075"/>
    <cellStyle name="Fixed 26 2" xfId="22838"/>
    <cellStyle name="Fixed 27" xfId="3076"/>
    <cellStyle name="Fixed 27 2" xfId="22839"/>
    <cellStyle name="Fixed 28" xfId="3077"/>
    <cellStyle name="Fixed 28 2" xfId="22840"/>
    <cellStyle name="Fixed 29" xfId="3078"/>
    <cellStyle name="Fixed 29 2" xfId="22841"/>
    <cellStyle name="Fixed 3" xfId="3079"/>
    <cellStyle name="Fixed 3 2" xfId="22842"/>
    <cellStyle name="Fixed 30" xfId="3080"/>
    <cellStyle name="Fixed 30 2" xfId="22843"/>
    <cellStyle name="Fixed 31" xfId="3081"/>
    <cellStyle name="Fixed 31 2" xfId="22844"/>
    <cellStyle name="Fixed 32" xfId="3082"/>
    <cellStyle name="Fixed 32 2" xfId="22845"/>
    <cellStyle name="Fixed 33" xfId="3083"/>
    <cellStyle name="Fixed 33 2" xfId="22846"/>
    <cellStyle name="Fixed 34" xfId="3084"/>
    <cellStyle name="Fixed 34 2" xfId="22847"/>
    <cellStyle name="Fixed 35" xfId="3085"/>
    <cellStyle name="Fixed 35 2" xfId="22848"/>
    <cellStyle name="Fixed 36" xfId="3086"/>
    <cellStyle name="Fixed 36 2" xfId="22849"/>
    <cellStyle name="Fixed 37" xfId="3087"/>
    <cellStyle name="Fixed 37 2" xfId="22850"/>
    <cellStyle name="Fixed 38" xfId="3088"/>
    <cellStyle name="Fixed 38 2" xfId="22851"/>
    <cellStyle name="Fixed 39" xfId="3089"/>
    <cellStyle name="Fixed 39 2" xfId="22852"/>
    <cellStyle name="Fixed 4" xfId="3090"/>
    <cellStyle name="Fixed 4 2" xfId="22853"/>
    <cellStyle name="Fixed 40" xfId="3091"/>
    <cellStyle name="Fixed 40 2" xfId="22854"/>
    <cellStyle name="Fixed 41" xfId="3092"/>
    <cellStyle name="Fixed 41 2" xfId="22855"/>
    <cellStyle name="Fixed 42" xfId="3093"/>
    <cellStyle name="Fixed 42 2" xfId="22856"/>
    <cellStyle name="Fixed 43" xfId="3094"/>
    <cellStyle name="Fixed 43 2" xfId="22857"/>
    <cellStyle name="Fixed 44" xfId="3095"/>
    <cellStyle name="Fixed 44 2" xfId="22858"/>
    <cellStyle name="Fixed 45" xfId="3096"/>
    <cellStyle name="Fixed 45 2" xfId="22859"/>
    <cellStyle name="Fixed 46" xfId="3097"/>
    <cellStyle name="Fixed 46 2" xfId="22860"/>
    <cellStyle name="Fixed 47" xfId="3098"/>
    <cellStyle name="Fixed 47 2" xfId="22861"/>
    <cellStyle name="Fixed 48" xfId="3099"/>
    <cellStyle name="Fixed 48 2" xfId="22862"/>
    <cellStyle name="Fixed 49" xfId="3100"/>
    <cellStyle name="Fixed 49 2" xfId="22863"/>
    <cellStyle name="Fixed 5" xfId="3101"/>
    <cellStyle name="Fixed 5 2" xfId="22864"/>
    <cellStyle name="Fixed 50" xfId="3102"/>
    <cellStyle name="Fixed 50 2" xfId="22865"/>
    <cellStyle name="Fixed 51" xfId="3103"/>
    <cellStyle name="Fixed 51 2" xfId="22866"/>
    <cellStyle name="Fixed 52" xfId="3104"/>
    <cellStyle name="Fixed 52 2" xfId="22867"/>
    <cellStyle name="Fixed 53" xfId="3105"/>
    <cellStyle name="Fixed 53 2" xfId="22868"/>
    <cellStyle name="Fixed 54" xfId="3106"/>
    <cellStyle name="Fixed 54 2" xfId="22869"/>
    <cellStyle name="Fixed 55" xfId="3107"/>
    <cellStyle name="Fixed 55 2" xfId="22870"/>
    <cellStyle name="Fixed 56" xfId="3108"/>
    <cellStyle name="Fixed 56 2" xfId="22871"/>
    <cellStyle name="Fixed 57" xfId="3109"/>
    <cellStyle name="Fixed 57 2" xfId="22872"/>
    <cellStyle name="Fixed 58" xfId="3110"/>
    <cellStyle name="Fixed 58 2" xfId="22873"/>
    <cellStyle name="Fixed 59" xfId="3111"/>
    <cellStyle name="Fixed 59 2" xfId="22874"/>
    <cellStyle name="Fixed 6" xfId="3112"/>
    <cellStyle name="Fixed 6 2" xfId="22875"/>
    <cellStyle name="Fixed 60" xfId="3113"/>
    <cellStyle name="Fixed 60 2" xfId="22876"/>
    <cellStyle name="Fixed 61" xfId="3114"/>
    <cellStyle name="Fixed 61 2" xfId="22877"/>
    <cellStyle name="Fixed 62" xfId="3115"/>
    <cellStyle name="Fixed 62 2" xfId="22878"/>
    <cellStyle name="Fixed 63" xfId="3116"/>
    <cellStyle name="Fixed 63 2" xfId="22879"/>
    <cellStyle name="Fixed 64" xfId="3117"/>
    <cellStyle name="Fixed 64 2" xfId="22880"/>
    <cellStyle name="Fixed 65" xfId="3118"/>
    <cellStyle name="Fixed 65 2" xfId="22881"/>
    <cellStyle name="Fixed 66" xfId="3119"/>
    <cellStyle name="Fixed 66 2" xfId="22882"/>
    <cellStyle name="Fixed 67" xfId="3120"/>
    <cellStyle name="Fixed 67 2" xfId="22883"/>
    <cellStyle name="Fixed 68" xfId="3121"/>
    <cellStyle name="Fixed 68 2" xfId="22884"/>
    <cellStyle name="Fixed 69" xfId="3122"/>
    <cellStyle name="Fixed 69 2" xfId="22885"/>
    <cellStyle name="Fixed 7" xfId="3123"/>
    <cellStyle name="Fixed 7 2" xfId="22886"/>
    <cellStyle name="Fixed 70" xfId="3124"/>
    <cellStyle name="Fixed 70 2" xfId="22887"/>
    <cellStyle name="Fixed 71" xfId="3125"/>
    <cellStyle name="Fixed 71 2" xfId="22888"/>
    <cellStyle name="Fixed 72" xfId="3126"/>
    <cellStyle name="Fixed 72 2" xfId="22889"/>
    <cellStyle name="Fixed 73" xfId="3127"/>
    <cellStyle name="Fixed 73 2" xfId="22890"/>
    <cellStyle name="Fixed 74" xfId="3128"/>
    <cellStyle name="Fixed 74 2" xfId="22891"/>
    <cellStyle name="Fixed 75" xfId="3129"/>
    <cellStyle name="Fixed 75 2" xfId="22892"/>
    <cellStyle name="Fixed 76" xfId="3130"/>
    <cellStyle name="Fixed 76 2" xfId="22893"/>
    <cellStyle name="Fixed 77" xfId="3131"/>
    <cellStyle name="Fixed 77 2" xfId="22894"/>
    <cellStyle name="Fixed 78" xfId="3132"/>
    <cellStyle name="Fixed 78 2" xfId="22895"/>
    <cellStyle name="Fixed 79" xfId="3133"/>
    <cellStyle name="Fixed 79 2" xfId="22896"/>
    <cellStyle name="Fixed 8" xfId="3134"/>
    <cellStyle name="Fixed 8 2" xfId="22897"/>
    <cellStyle name="Fixed 80" xfId="3135"/>
    <cellStyle name="Fixed 80 2" xfId="22898"/>
    <cellStyle name="Fixed 81" xfId="3136"/>
    <cellStyle name="Fixed 81 2" xfId="22899"/>
    <cellStyle name="Fixed 82" xfId="3137"/>
    <cellStyle name="Fixed 82 2" xfId="22900"/>
    <cellStyle name="Fixed 83" xfId="3138"/>
    <cellStyle name="Fixed 83 2" xfId="22901"/>
    <cellStyle name="Fixed 84" xfId="22817"/>
    <cellStyle name="Fixed 85" xfId="34052"/>
    <cellStyle name="Fixed 9" xfId="3139"/>
    <cellStyle name="Fixed 9 2" xfId="22902"/>
    <cellStyle name="Fixed_4.5.1 2009 Midwest Budget 072708 Bluegrass" xfId="3140"/>
    <cellStyle name="Fixed0" xfId="3141"/>
    <cellStyle name="Fixed0 2" xfId="22903"/>
    <cellStyle name="Fixed3 - Style3" xfId="3142"/>
    <cellStyle name="Fixed3 - Style3 2" xfId="22904"/>
    <cellStyle name="Fixed4 - Style4" xfId="3143"/>
    <cellStyle name="Fixed4 - Style4 2" xfId="22905"/>
    <cellStyle name="Fixlong" xfId="3144"/>
    <cellStyle name="Fixlong 2" xfId="22906"/>
    <cellStyle name="FOOTER - Style1" xfId="3145"/>
    <cellStyle name="FOOTER - Style1 2" xfId="22907"/>
    <cellStyle name="Footer SBILogo1" xfId="3146"/>
    <cellStyle name="Footer SBILogo1 2" xfId="22908"/>
    <cellStyle name="Footer SBILogo2" xfId="3147"/>
    <cellStyle name="Footer SBILogo2 2" xfId="22909"/>
    <cellStyle name="footnoe" xfId="3148"/>
    <cellStyle name="footnoe 2" xfId="22910"/>
    <cellStyle name="footnote" xfId="3149"/>
    <cellStyle name="footnote 2" xfId="22911"/>
    <cellStyle name="Footnote Reference" xfId="3150"/>
    <cellStyle name="Footnote Reference 2" xfId="22912"/>
    <cellStyle name="Footnote_3Q 04 EP Comps v2" xfId="3151"/>
    <cellStyle name="footnote2" xfId="3152"/>
    <cellStyle name="footnote2 2" xfId="22913"/>
    <cellStyle name="Footnotes" xfId="3153"/>
    <cellStyle name="Footnotes 2" xfId="22914"/>
    <cellStyle name="Format Number Column" xfId="3154"/>
    <cellStyle name="Format Number Column 2" xfId="22915"/>
    <cellStyle name="Formula" xfId="3155"/>
    <cellStyle name="Formula 2" xfId="22916"/>
    <cellStyle name="fourdecplace" xfId="3156"/>
    <cellStyle name="fourdecplace 2" xfId="22917"/>
    <cellStyle name="Fraction" xfId="3157"/>
    <cellStyle name="Fraction [8]" xfId="3158"/>
    <cellStyle name="Fraction [8] 2" xfId="22919"/>
    <cellStyle name="Fraction [Bl]" xfId="3159"/>
    <cellStyle name="Fraction [Bl] 2" xfId="22920"/>
    <cellStyle name="Fraction 2" xfId="22918"/>
    <cellStyle name="Fraction 3" xfId="34056"/>
    <cellStyle name="Fraction_LBO Model_v03 (5)" xfId="3160"/>
    <cellStyle name="FRxAmtStyle" xfId="402"/>
    <cellStyle name="FRxAmtStyle 2" xfId="403"/>
    <cellStyle name="FRxAmtStyle 2 2" xfId="404"/>
    <cellStyle name="FRxAmtStyle 2 2 2" xfId="22923"/>
    <cellStyle name="FRxAmtStyle 2 3" xfId="405"/>
    <cellStyle name="FRxAmtStyle 2 3 2" xfId="22924"/>
    <cellStyle name="FRxAmtStyle 2 4" xfId="22922"/>
    <cellStyle name="FRxAmtStyle 3" xfId="406"/>
    <cellStyle name="FRxAmtStyle 3 2" xfId="407"/>
    <cellStyle name="FRxAmtStyle 3 2 2" xfId="22926"/>
    <cellStyle name="FRxAmtStyle 3 3" xfId="22925"/>
    <cellStyle name="FRxAmtStyle 4" xfId="408"/>
    <cellStyle name="FRxAmtStyle 4 2" xfId="409"/>
    <cellStyle name="FRxAmtStyle 4 2 2" xfId="22928"/>
    <cellStyle name="FRxAmtStyle 4 3" xfId="22927"/>
    <cellStyle name="FRxAmtStyle 5" xfId="410"/>
    <cellStyle name="FRxAmtStyle 5 2" xfId="22929"/>
    <cellStyle name="FRxAmtStyle 6" xfId="411"/>
    <cellStyle name="FRxAmtStyle 6 2" xfId="22930"/>
    <cellStyle name="FRxAmtStyle 7" xfId="412"/>
    <cellStyle name="FRxAmtStyle 7 2" xfId="22931"/>
    <cellStyle name="FRxAmtStyle 8" xfId="3161"/>
    <cellStyle name="FRxAmtStyle 8 2" xfId="22932"/>
    <cellStyle name="FRxAmtStyle 9" xfId="22921"/>
    <cellStyle name="FRxCurrStyle" xfId="413"/>
    <cellStyle name="FRxCurrStyle 2" xfId="414"/>
    <cellStyle name="FRxCurrStyle 2 2" xfId="415"/>
    <cellStyle name="FRxCurrStyle 2 2 2" xfId="22935"/>
    <cellStyle name="FRxCurrStyle 2 3" xfId="22934"/>
    <cellStyle name="FRxCurrStyle 3" xfId="416"/>
    <cellStyle name="FRxCurrStyle 3 2" xfId="417"/>
    <cellStyle name="FRxCurrStyle 3 2 2" xfId="22937"/>
    <cellStyle name="FRxCurrStyle 3 3" xfId="22936"/>
    <cellStyle name="FRxCurrStyle 4" xfId="418"/>
    <cellStyle name="FRxCurrStyle 4 2" xfId="419"/>
    <cellStyle name="FRxCurrStyle 4 2 2" xfId="22939"/>
    <cellStyle name="FRxCurrStyle 4 3" xfId="22938"/>
    <cellStyle name="FRxCurrStyle 5" xfId="420"/>
    <cellStyle name="FRxCurrStyle 5 2" xfId="22940"/>
    <cellStyle name="FRxCurrStyle 6" xfId="421"/>
    <cellStyle name="FRxCurrStyle 6 2" xfId="22941"/>
    <cellStyle name="FRxCurrStyle 7" xfId="3162"/>
    <cellStyle name="FRxCurrStyle 7 2" xfId="22942"/>
    <cellStyle name="FRxCurrStyle 8" xfId="22933"/>
    <cellStyle name="FRxPcntStyle" xfId="422"/>
    <cellStyle name="FRxPcntStyle 2" xfId="423"/>
    <cellStyle name="FRxPcntStyle 2 2" xfId="424"/>
    <cellStyle name="FRxPcntStyle 2 2 2" xfId="22945"/>
    <cellStyle name="FRxPcntStyle 2 3" xfId="22944"/>
    <cellStyle name="FRxPcntStyle 3" xfId="425"/>
    <cellStyle name="FRxPcntStyle 3 2" xfId="426"/>
    <cellStyle name="FRxPcntStyle 3 2 2" xfId="22947"/>
    <cellStyle name="FRxPcntStyle 3 3" xfId="22946"/>
    <cellStyle name="FRxPcntStyle 4" xfId="427"/>
    <cellStyle name="FRxPcntStyle 4 2" xfId="428"/>
    <cellStyle name="FRxPcntStyle 4 2 2" xfId="22949"/>
    <cellStyle name="FRxPcntStyle 4 3" xfId="22948"/>
    <cellStyle name="FRxPcntStyle 5" xfId="429"/>
    <cellStyle name="FRxPcntStyle 5 2" xfId="22950"/>
    <cellStyle name="FRxPcntStyle 6" xfId="430"/>
    <cellStyle name="FRxPcntStyle 6 2" xfId="22951"/>
    <cellStyle name="FRxPcntStyle 7" xfId="3163"/>
    <cellStyle name="FRxPcntStyle 7 2" xfId="22952"/>
    <cellStyle name="FRxPcntStyle 8" xfId="22943"/>
    <cellStyle name="FY" xfId="3164"/>
    <cellStyle name="FY 2" xfId="22953"/>
    <cellStyle name="g" xfId="3165"/>
    <cellStyle name="g 2" xfId="22954"/>
    <cellStyle name="g_LBO Model_v03 (5)" xfId="3166"/>
    <cellStyle name="g_LBO Model_v03 (5) 2" xfId="22955"/>
    <cellStyle name="g_ML LBO Model 5.23.07" xfId="3167"/>
    <cellStyle name="g_ML LBO Model 5.23.07 2" xfId="22956"/>
    <cellStyle name="g_ML LBO Model 5.23.07_1" xfId="3168"/>
    <cellStyle name="g_ML LBO Model 5.23.07_1 2" xfId="22957"/>
    <cellStyle name="g_rate" xfId="3169"/>
    <cellStyle name="g_rate 2" xfId="22958"/>
    <cellStyle name="g_rate_LBO Model_v03 (5)" xfId="3170"/>
    <cellStyle name="g_rate_LBO Model_v03 (5) 2" xfId="22959"/>
    <cellStyle name="g_rate_LBO Model_v03 (5)_ActualBudget - Renaissance" xfId="3171"/>
    <cellStyle name="g_rate_LBO Model_v03 (5)_ActualBudget - Renaissance 2" xfId="22960"/>
    <cellStyle name="g_rate_ML LBO Model 5.23.07" xfId="3172"/>
    <cellStyle name="g_rate_ML LBO Model 5.23.07 2" xfId="22961"/>
    <cellStyle name="g_rate_ML LBO Model 5.23.07_ActualBudget - Renaissance" xfId="3173"/>
    <cellStyle name="g_rate_ML LBO Model 5.23.07_ActualBudget - Renaissance 2" xfId="22962"/>
    <cellStyle name="GAUCHE" xfId="3174"/>
    <cellStyle name="GAUCHE 2" xfId="22963"/>
    <cellStyle name="Gen. Number" xfId="3175"/>
    <cellStyle name="Gen. Number 2" xfId="22964"/>
    <cellStyle name="Gen. Percent" xfId="3176"/>
    <cellStyle name="Gen. Percent 2" xfId="22965"/>
    <cellStyle name="Gen.Number" xfId="3177"/>
    <cellStyle name="Gen.Number 2" xfId="22966"/>
    <cellStyle name="General" xfId="3178"/>
    <cellStyle name="General 2" xfId="22967"/>
    <cellStyle name="GerBOM1" xfId="3179"/>
    <cellStyle name="GerBOM1 2" xfId="22968"/>
    <cellStyle name="Global" xfId="3180"/>
    <cellStyle name="Global 2" xfId="22969"/>
    <cellStyle name="Good" xfId="63" builtinId="26" customBuiltin="1"/>
    <cellStyle name="Good 2" xfId="431"/>
    <cellStyle name="Good 2 2" xfId="22970"/>
    <cellStyle name="Good 3" xfId="432"/>
    <cellStyle name="Good 3 2" xfId="22971"/>
    <cellStyle name="Good 4" xfId="707"/>
    <cellStyle name="Good 4 2" xfId="22972"/>
    <cellStyle name="GPAFont" xfId="3181"/>
    <cellStyle name="GPAFont 2" xfId="22973"/>
    <cellStyle name="Green" xfId="3182"/>
    <cellStyle name="Green 2" xfId="22974"/>
    <cellStyle name="Grey" xfId="433"/>
    <cellStyle name="Grey 2" xfId="434"/>
    <cellStyle name="Grey 2 2" xfId="22976"/>
    <cellStyle name="Grey 3" xfId="22975"/>
    <cellStyle name="Grey_2010 LS budget Renaissance -1-19-10 r1" xfId="3183"/>
    <cellStyle name="g-tota - Style7" xfId="435"/>
    <cellStyle name="g-tota - Style7 2" xfId="22977"/>
    <cellStyle name="H 2" xfId="3184"/>
    <cellStyle name="H 2 2" xfId="22978"/>
    <cellStyle name="H I D E" xfId="3185"/>
    <cellStyle name="H I D E 2" xfId="22979"/>
    <cellStyle name="H1" xfId="3186"/>
    <cellStyle name="H1 2" xfId="22980"/>
    <cellStyle name="Hard Percent" xfId="3187"/>
    <cellStyle name="Hard Percent 2" xfId="22981"/>
    <cellStyle name="Hardcode" xfId="3188"/>
    <cellStyle name="Hardcode 2" xfId="22982"/>
    <cellStyle name="Head 1" xfId="3189"/>
    <cellStyle name="Head 1 2" xfId="22983"/>
    <cellStyle name="head1" xfId="3190"/>
    <cellStyle name="head1 2" xfId="22984"/>
    <cellStyle name="head2" xfId="3191"/>
    <cellStyle name="head2 2" xfId="22985"/>
    <cellStyle name="HEADER" xfId="3192"/>
    <cellStyle name="HEADER 2" xfId="22986"/>
    <cellStyle name="Header Draft Stamp" xfId="3193"/>
    <cellStyle name="Header Draft Stamp 2" xfId="22987"/>
    <cellStyle name="Header_3Q 04 EP Comps v2" xfId="3194"/>
    <cellStyle name="Header1" xfId="3195"/>
    <cellStyle name="Header1 2" xfId="3196"/>
    <cellStyle name="Header1 2 2" xfId="22989"/>
    <cellStyle name="Header1 3" xfId="22988"/>
    <cellStyle name="Header1_2010 LS budget Renaissance -1-19-10 r1" xfId="3197"/>
    <cellStyle name="Header2" xfId="3198"/>
    <cellStyle name="Header2 2" xfId="3199"/>
    <cellStyle name="Header2 2 2" xfId="22991"/>
    <cellStyle name="Header2 3" xfId="22990"/>
    <cellStyle name="Header2_2010 LS budget Renaissance -1-19-10 r1" xfId="3200"/>
    <cellStyle name="HeaderRow" xfId="3201"/>
    <cellStyle name="HeaderRow 2" xfId="22992"/>
    <cellStyle name="headers" xfId="3202"/>
    <cellStyle name="headers 2" xfId="22993"/>
    <cellStyle name="Heading" xfId="3203"/>
    <cellStyle name="Heading 1" xfId="59" builtinId="16" customBuiltin="1"/>
    <cellStyle name="Heading 1 2" xfId="436"/>
    <cellStyle name="Heading 1 2 2" xfId="437"/>
    <cellStyle name="Heading 1 2 2 2" xfId="3204"/>
    <cellStyle name="Heading 1 2 2 2 2" xfId="22997"/>
    <cellStyle name="Heading 1 2 2 3" xfId="22996"/>
    <cellStyle name="Heading 1 2 3" xfId="22995"/>
    <cellStyle name="Heading 1 3" xfId="438"/>
    <cellStyle name="Heading 1 3 2" xfId="22998"/>
    <cellStyle name="Heading 1 4" xfId="439"/>
    <cellStyle name="Heading 1 4 2" xfId="22999"/>
    <cellStyle name="Heading 1 5" xfId="440"/>
    <cellStyle name="Heading 1 5 2" xfId="23000"/>
    <cellStyle name="Heading 1 6" xfId="708"/>
    <cellStyle name="Heading 1 6 2" xfId="23001"/>
    <cellStyle name="Heading 1 Above" xfId="3205"/>
    <cellStyle name="Heading 1 Above 2" xfId="23002"/>
    <cellStyle name="Heading 1+" xfId="3206"/>
    <cellStyle name="Heading 1+ 2" xfId="23003"/>
    <cellStyle name="Heading 2" xfId="60" builtinId="17" customBuiltin="1"/>
    <cellStyle name="Heading 2 2" xfId="441"/>
    <cellStyle name="Heading 2 2 2" xfId="442"/>
    <cellStyle name="Heading 2 2 2 2" xfId="3207"/>
    <cellStyle name="Heading 2 2 2 2 2" xfId="23006"/>
    <cellStyle name="Heading 2 2 2 3" xfId="23005"/>
    <cellStyle name="Heading 2 2 3" xfId="23004"/>
    <cellStyle name="Heading 2 3" xfId="443"/>
    <cellStyle name="Heading 2 3 2" xfId="23007"/>
    <cellStyle name="Heading 2 4" xfId="444"/>
    <cellStyle name="Heading 2 4 2" xfId="23008"/>
    <cellStyle name="Heading 2 5" xfId="445"/>
    <cellStyle name="Heading 2 5 2" xfId="23009"/>
    <cellStyle name="Heading 2 6" xfId="709"/>
    <cellStyle name="Heading 2 6 2" xfId="23010"/>
    <cellStyle name="Heading 2 Below" xfId="3208"/>
    <cellStyle name="Heading 2 Below 2" xfId="23011"/>
    <cellStyle name="Heading 2+" xfId="3209"/>
    <cellStyle name="Heading 2+ 2" xfId="23012"/>
    <cellStyle name="Heading 3" xfId="61" builtinId="18" customBuiltin="1"/>
    <cellStyle name="Heading 3 2" xfId="446"/>
    <cellStyle name="Heading 3 2 2" xfId="23013"/>
    <cellStyle name="Heading 3 3" xfId="447"/>
    <cellStyle name="Heading 3 3 2" xfId="23014"/>
    <cellStyle name="Heading 3 4" xfId="710"/>
    <cellStyle name="Heading 3 4 2" xfId="23015"/>
    <cellStyle name="Heading 3+" xfId="3210"/>
    <cellStyle name="Heading 3+ 2" xfId="23016"/>
    <cellStyle name="Heading 4" xfId="62" builtinId="19" customBuiltin="1"/>
    <cellStyle name="Heading 4 2" xfId="448"/>
    <cellStyle name="Heading 4 2 2" xfId="23017"/>
    <cellStyle name="Heading 4 3" xfId="449"/>
    <cellStyle name="Heading 4 3 2" xfId="23018"/>
    <cellStyle name="Heading 4 4" xfId="711"/>
    <cellStyle name="Heading 4 4 2" xfId="23019"/>
    <cellStyle name="Heading 5" xfId="22994"/>
    <cellStyle name="Heading Bar" xfId="3211"/>
    <cellStyle name="Heading Bar 2" xfId="23020"/>
    <cellStyle name="Heading Left" xfId="3212"/>
    <cellStyle name="Heading Left 2" xfId="23021"/>
    <cellStyle name="Heading No Underline" xfId="3213"/>
    <cellStyle name="Heading No Underline 2" xfId="23022"/>
    <cellStyle name="Heading Right" xfId="3214"/>
    <cellStyle name="Heading Right 2" xfId="23023"/>
    <cellStyle name="Heading With Underline" xfId="3215"/>
    <cellStyle name="Heading With Underline 2" xfId="23024"/>
    <cellStyle name="Heading1" xfId="3216"/>
    <cellStyle name="Heading1 2" xfId="3217"/>
    <cellStyle name="Heading1 2 2" xfId="23026"/>
    <cellStyle name="Heading1 3" xfId="23025"/>
    <cellStyle name="Heading1_2010 LS budget Renaissance -1-19-10 r1" xfId="3218"/>
    <cellStyle name="Heading2" xfId="3219"/>
    <cellStyle name="Heading2 2" xfId="3220"/>
    <cellStyle name="Heading2 2 2" xfId="23028"/>
    <cellStyle name="Heading2 3" xfId="23027"/>
    <cellStyle name="Heading2_2010 LS budget Renaissance -1-19-10 r1" xfId="3221"/>
    <cellStyle name="Heading3" xfId="3222"/>
    <cellStyle name="Heading3 2" xfId="23029"/>
    <cellStyle name="HEADINGS" xfId="3223"/>
    <cellStyle name="HEADINGS 2" xfId="23030"/>
    <cellStyle name="HEADINGSTOP" xfId="3224"/>
    <cellStyle name="HEADINGSTOP 2" xfId="23031"/>
    <cellStyle name="Hel" xfId="3225"/>
    <cellStyle name="Hel 2" xfId="23032"/>
    <cellStyle name="Hidden" xfId="3226"/>
    <cellStyle name="Hidden 2" xfId="23033"/>
    <cellStyle name="Hide" xfId="3227"/>
    <cellStyle name="Hide 2" xfId="23034"/>
    <cellStyle name="hidebold" xfId="3228"/>
    <cellStyle name="hidebold 2" xfId="23035"/>
    <cellStyle name="hidenorm" xfId="3229"/>
    <cellStyle name="hidenorm 2" xfId="23036"/>
    <cellStyle name="HIGHLIGHT" xfId="3230"/>
    <cellStyle name="HIGHLIGHT 2" xfId="23037"/>
    <cellStyle name="Hyperlink" xfId="4" builtinId="8"/>
    <cellStyle name="Hyperlink 2" xfId="450"/>
    <cellStyle name="Hyperlink 2 2" xfId="451"/>
    <cellStyle name="Hyperlink 2 2 2" xfId="452"/>
    <cellStyle name="Hyperlink 2 2 2 2" xfId="23040"/>
    <cellStyle name="Hyperlink 2 2 3" xfId="23039"/>
    <cellStyle name="Hyperlink 2 3" xfId="23038"/>
    <cellStyle name="Hyperlink 3" xfId="453"/>
    <cellStyle name="Hyperlink 3 2" xfId="454"/>
    <cellStyle name="Hyperlink 3 2 2" xfId="23042"/>
    <cellStyle name="Hyperlink 3 3" xfId="23041"/>
    <cellStyle name="Hyperlink 4" xfId="455"/>
    <cellStyle name="Hyperlink 4 2" xfId="456"/>
    <cellStyle name="Hyperlink 4 2 2" xfId="23044"/>
    <cellStyle name="Hyperlink 4 3" xfId="23043"/>
    <cellStyle name="Important" xfId="3231"/>
    <cellStyle name="Important 2" xfId="23045"/>
    <cellStyle name="Input" xfId="66" builtinId="20" customBuiltin="1"/>
    <cellStyle name="Input [yellow]" xfId="457"/>
    <cellStyle name="Input [yellow] 2" xfId="458"/>
    <cellStyle name="Input [yellow] 2 2" xfId="3232"/>
    <cellStyle name="Input [yellow] 2 2 2" xfId="23048"/>
    <cellStyle name="Input [yellow] 2 3" xfId="23047"/>
    <cellStyle name="Input [yellow] 3" xfId="23046"/>
    <cellStyle name="Input [yellow]_2010 LS budget Renaissance -1-19-10 r1" xfId="3233"/>
    <cellStyle name="Input 10" xfId="459"/>
    <cellStyle name="Input 10 2" xfId="23049"/>
    <cellStyle name="Input 100" xfId="35718"/>
    <cellStyle name="Input 11" xfId="725"/>
    <cellStyle name="Input 11 2" xfId="23050"/>
    <cellStyle name="Input 12" xfId="845"/>
    <cellStyle name="Input 12 2" xfId="23051"/>
    <cellStyle name="Input 13" xfId="852"/>
    <cellStyle name="Input 13 2" xfId="23052"/>
    <cellStyle name="Input 14" xfId="839"/>
    <cellStyle name="Input 14 2" xfId="23053"/>
    <cellStyle name="Input 15" xfId="848"/>
    <cellStyle name="Input 15 2" xfId="23054"/>
    <cellStyle name="Input 16" xfId="856"/>
    <cellStyle name="Input 16 2" xfId="23055"/>
    <cellStyle name="Input 17" xfId="846"/>
    <cellStyle name="Input 17 2" xfId="23056"/>
    <cellStyle name="Input 18" xfId="849"/>
    <cellStyle name="Input 18 2" xfId="23057"/>
    <cellStyle name="Input 19" xfId="853"/>
    <cellStyle name="Input 19 2" xfId="23058"/>
    <cellStyle name="Input 2" xfId="460"/>
    <cellStyle name="Input 2 2" xfId="23059"/>
    <cellStyle name="Input 20" xfId="712"/>
    <cellStyle name="Input 20 2" xfId="23060"/>
    <cellStyle name="Input 21" xfId="3593"/>
    <cellStyle name="Input 21 2" xfId="23061"/>
    <cellStyle name="Input 22" xfId="6272"/>
    <cellStyle name="Input 22 2" xfId="23062"/>
    <cellStyle name="Input 23" xfId="6279"/>
    <cellStyle name="Input 23 2" xfId="23063"/>
    <cellStyle name="Input 24" xfId="6304"/>
    <cellStyle name="Input 24 2" xfId="23064"/>
    <cellStyle name="Input 25" xfId="6464"/>
    <cellStyle name="Input 25 2" xfId="23065"/>
    <cellStyle name="Input 26" xfId="6489"/>
    <cellStyle name="Input 26 2" xfId="23066"/>
    <cellStyle name="Input 27" xfId="6462"/>
    <cellStyle name="Input 27 2" xfId="23067"/>
    <cellStyle name="Input 28" xfId="6488"/>
    <cellStyle name="Input 28 2" xfId="23068"/>
    <cellStyle name="Input 29" xfId="6575"/>
    <cellStyle name="Input 29 2" xfId="23069"/>
    <cellStyle name="Input 3" xfId="461"/>
    <cellStyle name="Input 3 2" xfId="23070"/>
    <cellStyle name="Input 30" xfId="6963"/>
    <cellStyle name="Input 30 2" xfId="23071"/>
    <cellStyle name="Input 31" xfId="9879"/>
    <cellStyle name="Input 31 2" xfId="23072"/>
    <cellStyle name="Input 32" xfId="6843"/>
    <cellStyle name="Input 32 2" xfId="23073"/>
    <cellStyle name="Input 33" xfId="9735"/>
    <cellStyle name="Input 33 2" xfId="23074"/>
    <cellStyle name="Input 34" xfId="9742"/>
    <cellStyle name="Input 34 2" xfId="23075"/>
    <cellStyle name="Input 35" xfId="6885"/>
    <cellStyle name="Input 35 2" xfId="23076"/>
    <cellStyle name="Input 36" xfId="6848"/>
    <cellStyle name="Input 36 2" xfId="23077"/>
    <cellStyle name="Input 37" xfId="6987"/>
    <cellStyle name="Input 37 2" xfId="23078"/>
    <cellStyle name="Input 38" xfId="6894"/>
    <cellStyle name="Input 38 2" xfId="23079"/>
    <cellStyle name="Input 39" xfId="6750"/>
    <cellStyle name="Input 39 2" xfId="23080"/>
    <cellStyle name="Input 4" xfId="462"/>
    <cellStyle name="Input 4 2" xfId="23081"/>
    <cellStyle name="Input 40" xfId="6975"/>
    <cellStyle name="Input 40 2" xfId="23082"/>
    <cellStyle name="Input 41" xfId="9941"/>
    <cellStyle name="Input 41 2" xfId="23083"/>
    <cellStyle name="Input 42" xfId="6513"/>
    <cellStyle name="Input 42 2" xfId="23084"/>
    <cellStyle name="Input 43" xfId="9656"/>
    <cellStyle name="Input 43 2" xfId="23085"/>
    <cellStyle name="Input 44" xfId="9901"/>
    <cellStyle name="Input 44 2" xfId="23086"/>
    <cellStyle name="Input 45" xfId="9655"/>
    <cellStyle name="Input 45 2" xfId="23087"/>
    <cellStyle name="Input 46" xfId="9919"/>
    <cellStyle name="Input 46 2" xfId="23088"/>
    <cellStyle name="Input 47" xfId="9980"/>
    <cellStyle name="Input 47 2" xfId="23089"/>
    <cellStyle name="Input 48" xfId="9843"/>
    <cellStyle name="Input 48 2" xfId="23090"/>
    <cellStyle name="Input 49" xfId="6988"/>
    <cellStyle name="Input 49 2" xfId="23091"/>
    <cellStyle name="Input 5" xfId="463"/>
    <cellStyle name="Input 5 2" xfId="23092"/>
    <cellStyle name="Input 50" xfId="9711"/>
    <cellStyle name="Input 50 2" xfId="23093"/>
    <cellStyle name="Input 51" xfId="6959"/>
    <cellStyle name="Input 51 2" xfId="23094"/>
    <cellStyle name="Input 52" xfId="9669"/>
    <cellStyle name="Input 52 2" xfId="23095"/>
    <cellStyle name="Input 53" xfId="11081"/>
    <cellStyle name="Input 53 2" xfId="23096"/>
    <cellStyle name="Input 54" xfId="11281"/>
    <cellStyle name="Input 54 2" xfId="23097"/>
    <cellStyle name="Input 55" xfId="13953"/>
    <cellStyle name="Input 55 2" xfId="23098"/>
    <cellStyle name="Input 56" xfId="11076"/>
    <cellStyle name="Input 56 2" xfId="23099"/>
    <cellStyle name="Input 57" xfId="13934"/>
    <cellStyle name="Input 57 2" xfId="23100"/>
    <cellStyle name="Input 58" xfId="13935"/>
    <cellStyle name="Input 58 2" xfId="23101"/>
    <cellStyle name="Input 59" xfId="13933"/>
    <cellStyle name="Input 59 2" xfId="23102"/>
    <cellStyle name="Input 6" xfId="464"/>
    <cellStyle name="Input 6 2" xfId="23103"/>
    <cellStyle name="Input 60" xfId="11278"/>
    <cellStyle name="Input 60 2" xfId="23104"/>
    <cellStyle name="Input 61" xfId="11253"/>
    <cellStyle name="Input 61 2" xfId="23105"/>
    <cellStyle name="Input 62" xfId="11238"/>
    <cellStyle name="Input 62 2" xfId="23106"/>
    <cellStyle name="Input 63" xfId="13951"/>
    <cellStyle name="Input 63 2" xfId="23107"/>
    <cellStyle name="Input 64" xfId="11264"/>
    <cellStyle name="Input 64 2" xfId="23108"/>
    <cellStyle name="Input 65" xfId="13973"/>
    <cellStyle name="Input 65 2" xfId="23109"/>
    <cellStyle name="Input 66" xfId="11272"/>
    <cellStyle name="Input 66 2" xfId="23110"/>
    <cellStyle name="Input 67" xfId="6282"/>
    <cellStyle name="Input 67 2" xfId="23111"/>
    <cellStyle name="Input 68" xfId="6475"/>
    <cellStyle name="Input 68 2" xfId="23112"/>
    <cellStyle name="Input 69" xfId="14003"/>
    <cellStyle name="Input 69 2" xfId="23113"/>
    <cellStyle name="Input 7" xfId="465"/>
    <cellStyle name="Input 7 2" xfId="23114"/>
    <cellStyle name="Input 70" xfId="13992"/>
    <cellStyle name="Input 70 2" xfId="23115"/>
    <cellStyle name="Input 71" xfId="6291"/>
    <cellStyle name="Input 71 2" xfId="33730"/>
    <cellStyle name="Input 71 3" xfId="23116"/>
    <cellStyle name="Input 72" xfId="6289"/>
    <cellStyle name="Input 72 2" xfId="33946"/>
    <cellStyle name="Input 72 3" xfId="23117"/>
    <cellStyle name="Input 73" xfId="6477"/>
    <cellStyle name="Input 73 2" xfId="34015"/>
    <cellStyle name="Input 73 3" xfId="23118"/>
    <cellStyle name="Input 74" xfId="6293"/>
    <cellStyle name="Input 74 2" xfId="33914"/>
    <cellStyle name="Input 74 3" xfId="23119"/>
    <cellStyle name="Input 75" xfId="13993"/>
    <cellStyle name="Input 75 2" xfId="33575"/>
    <cellStyle name="Input 75 3" xfId="23120"/>
    <cellStyle name="Input 76" xfId="6290"/>
    <cellStyle name="Input 76 2" xfId="34061"/>
    <cellStyle name="Input 76 3" xfId="36304"/>
    <cellStyle name="Input 76 4" xfId="23121"/>
    <cellStyle name="Input 77" xfId="14013"/>
    <cellStyle name="Input 77 2" xfId="36312"/>
    <cellStyle name="Input 77 3" xfId="23122"/>
    <cellStyle name="Input 78" xfId="23123"/>
    <cellStyle name="Input 79" xfId="23124"/>
    <cellStyle name="Input 8" xfId="466"/>
    <cellStyle name="Input 8 2" xfId="23125"/>
    <cellStyle name="Input 80" xfId="23126"/>
    <cellStyle name="Input 81" xfId="23127"/>
    <cellStyle name="Input 82" xfId="23128"/>
    <cellStyle name="Input 83" xfId="23129"/>
    <cellStyle name="Input 84" xfId="34937"/>
    <cellStyle name="Input 85" xfId="34931"/>
    <cellStyle name="Input 86" xfId="34055"/>
    <cellStyle name="Input 87" xfId="34895"/>
    <cellStyle name="Input 88" xfId="35003"/>
    <cellStyle name="Input 89" xfId="34776"/>
    <cellStyle name="Input 9" xfId="467"/>
    <cellStyle name="Input 9 2" xfId="23130"/>
    <cellStyle name="Input 90" xfId="34877"/>
    <cellStyle name="Input 91" xfId="34956"/>
    <cellStyle name="Input 92" xfId="34813"/>
    <cellStyle name="Input 93" xfId="35401"/>
    <cellStyle name="Input 94" xfId="35654"/>
    <cellStyle name="Input 95" xfId="35924"/>
    <cellStyle name="Input 96" xfId="35627"/>
    <cellStyle name="Input 97" xfId="35860"/>
    <cellStyle name="Input 98" xfId="35923"/>
    <cellStyle name="Input 99" xfId="35482"/>
    <cellStyle name="input cell" xfId="3234"/>
    <cellStyle name="input cell 2" xfId="23131"/>
    <cellStyle name="Input Currency" xfId="3235"/>
    <cellStyle name="Input Currency 2" xfId="3236"/>
    <cellStyle name="Input Currency 2 2" xfId="23133"/>
    <cellStyle name="Input Currency 3" xfId="23132"/>
    <cellStyle name="Input Currency_DYNEGY SOTP 4-12-05" xfId="3237"/>
    <cellStyle name="Input Date" xfId="3238"/>
    <cellStyle name="Input Date 2" xfId="23134"/>
    <cellStyle name="Input Fixed [0]" xfId="3239"/>
    <cellStyle name="Input Fixed [0] 2" xfId="23135"/>
    <cellStyle name="Input Multiple" xfId="3240"/>
    <cellStyle name="Input Multiple 2" xfId="23136"/>
    <cellStyle name="Input Normal" xfId="3241"/>
    <cellStyle name="Input Normal 2" xfId="23137"/>
    <cellStyle name="Input Percent" xfId="3242"/>
    <cellStyle name="Input Percent [2]" xfId="3243"/>
    <cellStyle name="Input Percent [2] 2" xfId="23139"/>
    <cellStyle name="Input Percent 2" xfId="23138"/>
    <cellStyle name="Input Percent 3" xfId="34062"/>
    <cellStyle name="Input Percent_LBO Model_v03 (5)" xfId="3244"/>
    <cellStyle name="Input Titles" xfId="3245"/>
    <cellStyle name="Input Titles 2" xfId="23140"/>
    <cellStyle name="Input Value" xfId="3246"/>
    <cellStyle name="Input Value 2" xfId="23141"/>
    <cellStyle name="Input1" xfId="3247"/>
    <cellStyle name="Input1 2" xfId="23142"/>
    <cellStyle name="Input2" xfId="3248"/>
    <cellStyle name="Input2 2" xfId="23143"/>
    <cellStyle name="InputBlueFont" xfId="3249"/>
    <cellStyle name="InputBlueFont 2" xfId="23144"/>
    <cellStyle name="InputCell" xfId="3250"/>
    <cellStyle name="InputCell 2" xfId="23145"/>
    <cellStyle name="InputNormal" xfId="3251"/>
    <cellStyle name="InputNormal 2" xfId="23146"/>
    <cellStyle name="INPUTS" xfId="3252"/>
    <cellStyle name="INPUTS 2" xfId="23147"/>
    <cellStyle name="Inputs2" xfId="3253"/>
    <cellStyle name="Inputs2 2" xfId="23148"/>
    <cellStyle name="Integer" xfId="3254"/>
    <cellStyle name="Integer 2" xfId="23149"/>
    <cellStyle name="Intl Coal Data" xfId="3255"/>
    <cellStyle name="Intl Coal Data 2" xfId="23150"/>
    <cellStyle name="Invisible" xfId="3256"/>
    <cellStyle name="Invisible 2" xfId="23151"/>
    <cellStyle name="ISBSPercentSS" xfId="3257"/>
    <cellStyle name="ISBSPercentSS 2" xfId="23152"/>
    <cellStyle name="ISBSPercentSSBoldwBorders" xfId="3258"/>
    <cellStyle name="ISBSPercentSSBoldwBorders 2" xfId="23153"/>
    <cellStyle name="Italic" xfId="3259"/>
    <cellStyle name="Italic 2" xfId="23154"/>
    <cellStyle name="Italics" xfId="3260"/>
    <cellStyle name="Italics 2" xfId="23155"/>
    <cellStyle name="Item" xfId="3261"/>
    <cellStyle name="Item 2" xfId="23156"/>
    <cellStyle name="Item Descriptions" xfId="3262"/>
    <cellStyle name="Item Descriptions - Bold" xfId="3263"/>
    <cellStyle name="Item Descriptions - Bold 2" xfId="23158"/>
    <cellStyle name="Item Descriptions 2" xfId="23157"/>
    <cellStyle name="Item Descriptions 3" xfId="34082"/>
    <cellStyle name="Item Descriptions_6079BX" xfId="3264"/>
    <cellStyle name="ItemTypeClass" xfId="3265"/>
    <cellStyle name="ItemTypeClass 2" xfId="23159"/>
    <cellStyle name="Komma [0]_laroux" xfId="3266"/>
    <cellStyle name="Komma_laroux" xfId="3267"/>
    <cellStyle name="KP_Normal" xfId="3268"/>
    <cellStyle name="Label" xfId="3269"/>
    <cellStyle name="Label 2" xfId="23160"/>
    <cellStyle name="Labels - Style3" xfId="3270"/>
    <cellStyle name="Labels - Style3 2" xfId="23161"/>
    <cellStyle name="Lable8Left" xfId="3271"/>
    <cellStyle name="Lable8Left 2" xfId="23162"/>
    <cellStyle name="Large Page Heading" xfId="3272"/>
    <cellStyle name="Large Page Heading 2" xfId="23163"/>
    <cellStyle name="LeftSubtitle" xfId="3273"/>
    <cellStyle name="LeftSubtitle 2" xfId="23164"/>
    <cellStyle name="Line" xfId="3274"/>
    <cellStyle name="Line 2" xfId="23165"/>
    <cellStyle name="line b - Style6" xfId="468"/>
    <cellStyle name="line b - Style6 2" xfId="23166"/>
    <cellStyle name="LineItem" xfId="3275"/>
    <cellStyle name="LineItem 2" xfId="23167"/>
    <cellStyle name="Lines" xfId="3276"/>
    <cellStyle name="Lines 2" xfId="23168"/>
    <cellStyle name="Link" xfId="3277"/>
    <cellStyle name="Link 2" xfId="23169"/>
    <cellStyle name="Link Currency (0)" xfId="3278"/>
    <cellStyle name="Link Currency (0) 2" xfId="23170"/>
    <cellStyle name="Link Currency (2)" xfId="3279"/>
    <cellStyle name="Link Currency (2) 2" xfId="23171"/>
    <cellStyle name="Link Units (0)" xfId="3280"/>
    <cellStyle name="Link Units (0) 2" xfId="23172"/>
    <cellStyle name="Link Units (1)" xfId="3281"/>
    <cellStyle name="Link Units (1) 2" xfId="23173"/>
    <cellStyle name="Link Units (2)" xfId="3282"/>
    <cellStyle name="Link Units (2) 2" xfId="23174"/>
    <cellStyle name="LINK_LBO Model_v03 (5)" xfId="3283"/>
    <cellStyle name="Linked" xfId="3284"/>
    <cellStyle name="Linked 2" xfId="23175"/>
    <cellStyle name="Linked Cell" xfId="69" builtinId="24" customBuiltin="1"/>
    <cellStyle name="Linked Cell 2" xfId="469"/>
    <cellStyle name="Linked Cell 2 2" xfId="23176"/>
    <cellStyle name="Linked Cell 3" xfId="470"/>
    <cellStyle name="Linked Cell 3 2" xfId="23177"/>
    <cellStyle name="Linked Cell 4" xfId="713"/>
    <cellStyle name="Linked Cell 4 2" xfId="23178"/>
    <cellStyle name="locked" xfId="3285"/>
    <cellStyle name="locked 2" xfId="23179"/>
    <cellStyle name="Long Date" xfId="3286"/>
    <cellStyle name="Long Date 2" xfId="23180"/>
    <cellStyle name="LookUpText" xfId="3287"/>
    <cellStyle name="LookUpText 2" xfId="23181"/>
    <cellStyle name="lou" xfId="3288"/>
    <cellStyle name="lou 2" xfId="23182"/>
    <cellStyle name="m" xfId="3289"/>
    <cellStyle name="m 2" xfId="23183"/>
    <cellStyle name="m$" xfId="3290"/>
    <cellStyle name="m$ 2" xfId="23184"/>
    <cellStyle name="m/d/yy" xfId="3291"/>
    <cellStyle name="m/d/yy 2" xfId="23185"/>
    <cellStyle name="m_BRR" xfId="3292"/>
    <cellStyle name="m_BRR 2" xfId="23186"/>
    <cellStyle name="m_Bsnx.xls Chart 1" xfId="3293"/>
    <cellStyle name="m_Bsnx.xls Chart 1 2" xfId="23187"/>
    <cellStyle name="m_Bsnx.xls Chart 2" xfId="3294"/>
    <cellStyle name="m_Bsnx.xls Chart 2 2" xfId="23188"/>
    <cellStyle name="m_Bsnx.xls Chart 3" xfId="3295"/>
    <cellStyle name="m_Bsnx.xls Chart 3 2" xfId="23189"/>
    <cellStyle name="m_COG.XLS Chart 1" xfId="3296"/>
    <cellStyle name="m_COG.XLS Chart 1 2" xfId="23190"/>
    <cellStyle name="m_COG.XLS Chart 2" xfId="3297"/>
    <cellStyle name="m_COG.XLS Chart 2 2" xfId="23191"/>
    <cellStyle name="m_COG.XLS Chart 3" xfId="3298"/>
    <cellStyle name="m_COG.XLS Chart 3 2" xfId="23192"/>
    <cellStyle name="m_Deal Mechanics 051012 v3" xfId="3299"/>
    <cellStyle name="m_Deal Mechanics 051012 v3 - for org mtg" xfId="3300"/>
    <cellStyle name="m_Deal Mechanics 051012 v3 - for org mtg 2" xfId="23194"/>
    <cellStyle name="m_Deal Mechanics 051012 v3 2" xfId="23193"/>
    <cellStyle name="m_Deal Mechanics 051012 v3 3" xfId="34123"/>
    <cellStyle name="m_LBO Model_v03 (5)" xfId="3301"/>
    <cellStyle name="m_LBO Model_v03 (5) 2" xfId="23195"/>
    <cellStyle name="m_LBO Model_v03 (5)_ActualBudget - Renaissance" xfId="3302"/>
    <cellStyle name="m_LBO Model_v03 (5)_ActualBudget - Renaissance 2" xfId="23196"/>
    <cellStyle name="m_LD.xls Chart 1" xfId="3303"/>
    <cellStyle name="m_LD.xls Chart 1 2" xfId="23197"/>
    <cellStyle name="m_LD.xls Chart 2" xfId="3304"/>
    <cellStyle name="m_LD.xls Chart 2 2" xfId="23198"/>
    <cellStyle name="m_LD.xls Chart 3" xfId="3305"/>
    <cellStyle name="m_LD.xls Chart 3 2" xfId="23199"/>
    <cellStyle name="m_MARY.xls Chart 1" xfId="3306"/>
    <cellStyle name="m_MARY.xls Chart 1 2" xfId="23200"/>
    <cellStyle name="m_MARY.xls Chart 2" xfId="3307"/>
    <cellStyle name="m_MARY.xls Chart 2 2" xfId="23201"/>
    <cellStyle name="m_MARY.xls Chart 3" xfId="3308"/>
    <cellStyle name="m_MARY.xls Chart 3 2" xfId="23202"/>
    <cellStyle name="m_ML LBO Model 5.23.07" xfId="3309"/>
    <cellStyle name="m_ML LBO Model 5.23.07 2" xfId="23203"/>
    <cellStyle name="m_ML LBO Model 5.23.07_ActualBudget - Renaissance" xfId="3310"/>
    <cellStyle name="m_ML LBO Model 5.23.07_ActualBudget - Renaissance 2" xfId="23204"/>
    <cellStyle name="m_nev.xls Chart 1" xfId="3311"/>
    <cellStyle name="m_nev.xls Chart 1 2" xfId="23205"/>
    <cellStyle name="m_nev.xls Chart 2" xfId="3312"/>
    <cellStyle name="m_nev.xls Chart 2 2" xfId="23206"/>
    <cellStyle name="m_nev.xls Chart 3" xfId="3313"/>
    <cellStyle name="m_nev.xls Chart 3 2" xfId="23207"/>
    <cellStyle name="m_OEI.xls Chart 1" xfId="3314"/>
    <cellStyle name="m_OEI.xls Chart 1 2" xfId="23208"/>
    <cellStyle name="m_OEI.xls Chart 2" xfId="3315"/>
    <cellStyle name="m_OEI.xls Chart 2 2" xfId="23209"/>
    <cellStyle name="m_OEI.xls Chart 3" xfId="3316"/>
    <cellStyle name="m_OEI.xls Chart 3 2" xfId="23210"/>
    <cellStyle name="m_Project Cannon Model 10.17.08b" xfId="3317"/>
    <cellStyle name="m_Project Cannon Model 10.17.08b 2" xfId="23211"/>
    <cellStyle name="m_Project Cannon Model 7.23.08 v1" xfId="3318"/>
    <cellStyle name="m_Project Cannon Model 7.23.08 v1 2" xfId="23212"/>
    <cellStyle name="m_SPNX.xls Chart 1" xfId="3319"/>
    <cellStyle name="m_SPNX.xls Chart 1 2" xfId="23213"/>
    <cellStyle name="m_SPNX.xls Chart 2" xfId="3320"/>
    <cellStyle name="m_SPNX.xls Chart 2 2" xfId="23214"/>
    <cellStyle name="m_SPNX.xls Chart 3" xfId="3321"/>
    <cellStyle name="m_SPNX.xls Chart 3 2" xfId="23215"/>
    <cellStyle name="m_Update Model 9.2.08a" xfId="3322"/>
    <cellStyle name="m_Update Model 9.2.08a 2" xfId="23216"/>
    <cellStyle name="m0" xfId="3323"/>
    <cellStyle name="m0 2" xfId="23217"/>
    <cellStyle name="MacroCode" xfId="3324"/>
    <cellStyle name="MacroCode 2" xfId="23218"/>
    <cellStyle name="Margin %" xfId="3325"/>
    <cellStyle name="Margin % 2" xfId="23219"/>
    <cellStyle name="Migliaia (0)" xfId="3326"/>
    <cellStyle name="Migliaia (0) 2" xfId="23220"/>
    <cellStyle name="Migliaia_07 Deut - FS0699HY" xfId="3327"/>
    <cellStyle name="Mike" xfId="3328"/>
    <cellStyle name="Mike 2" xfId="10019"/>
    <cellStyle name="Mike 3" xfId="23221"/>
    <cellStyle name="Mike 3 2" xfId="14319"/>
    <cellStyle name="mil" xfId="3329"/>
    <cellStyle name="mil 2" xfId="10020"/>
    <cellStyle name="mil 3" xfId="23222"/>
    <cellStyle name="mil 3 2" xfId="14320"/>
    <cellStyle name="Millares [0]_2AV_M_M " xfId="471"/>
    <cellStyle name="Millares_2AV_M_M " xfId="472"/>
    <cellStyle name="Milliers [0]_!!!GO" xfId="3330"/>
    <cellStyle name="Milliers_!!!GO" xfId="3331"/>
    <cellStyle name="millions" xfId="3332"/>
    <cellStyle name="Millions $" xfId="3333"/>
    <cellStyle name="Millions $ 2" xfId="10022"/>
    <cellStyle name="Millions $ 3" xfId="23224"/>
    <cellStyle name="Millions $ 3 2" xfId="14322"/>
    <cellStyle name="millions 10" xfId="6867"/>
    <cellStyle name="millions 11" xfId="9774"/>
    <cellStyle name="millions 12" xfId="9939"/>
    <cellStyle name="millions 13" xfId="9906"/>
    <cellStyle name="millions 14" xfId="6948"/>
    <cellStyle name="millions 15" xfId="9935"/>
    <cellStyle name="millions 16" xfId="9708"/>
    <cellStyle name="millions 17" xfId="9738"/>
    <cellStyle name="millions 18" xfId="6896"/>
    <cellStyle name="millions 19" xfId="23229"/>
    <cellStyle name="millions 19 2" xfId="14321"/>
    <cellStyle name="millions 2" xfId="10021"/>
    <cellStyle name="millions 20" xfId="23230"/>
    <cellStyle name="millions 20 2" xfId="33516"/>
    <cellStyle name="millions 21" xfId="23231"/>
    <cellStyle name="millions 21 2" xfId="33777"/>
    <cellStyle name="millions 22" xfId="23232"/>
    <cellStyle name="millions 22 2" xfId="33560"/>
    <cellStyle name="millions 23" xfId="23233"/>
    <cellStyle name="millions 23 2" xfId="33678"/>
    <cellStyle name="millions 24" xfId="23234"/>
    <cellStyle name="millions 24 2" xfId="33491"/>
    <cellStyle name="millions 25" xfId="23235"/>
    <cellStyle name="millions 25 2" xfId="33590"/>
    <cellStyle name="millions 26" xfId="23236"/>
    <cellStyle name="millions 26 2" xfId="33477"/>
    <cellStyle name="millions 27" xfId="23237"/>
    <cellStyle name="millions 27 2" xfId="33978"/>
    <cellStyle name="millions 28" xfId="23238"/>
    <cellStyle name="millions 29" xfId="23223"/>
    <cellStyle name="millions 3" xfId="6837"/>
    <cellStyle name="millions 30" xfId="34162"/>
    <cellStyle name="millions 4" xfId="10003"/>
    <cellStyle name="millions 5" xfId="9878"/>
    <cellStyle name="millions 6" xfId="9797"/>
    <cellStyle name="millions 7" xfId="6780"/>
    <cellStyle name="millions 8" xfId="9706"/>
    <cellStyle name="millions 9" xfId="9791"/>
    <cellStyle name="Millions_LBO Model_v03 (5)" xfId="3334"/>
    <cellStyle name="MJM" xfId="3335"/>
    <cellStyle name="MJM 2" xfId="10023"/>
    <cellStyle name="MJM 3" xfId="23242"/>
    <cellStyle name="MJM 3 2" xfId="14323"/>
    <cellStyle name="MLComma0" xfId="3336"/>
    <cellStyle name="MLComma0 2" xfId="10024"/>
    <cellStyle name="MLComma0 3" xfId="23245"/>
    <cellStyle name="MLComma0 3 2" xfId="14324"/>
    <cellStyle name="MLDollar0" xfId="3337"/>
    <cellStyle name="MLDollar0 2" xfId="10025"/>
    <cellStyle name="MLDollar0 3" xfId="23246"/>
    <cellStyle name="MLDollar0 3 2" xfId="14325"/>
    <cellStyle name="MLEuro0" xfId="3338"/>
    <cellStyle name="MLEuro0 2" xfId="10026"/>
    <cellStyle name="MLEuro0 3" xfId="23247"/>
    <cellStyle name="MLEuro0 3 2" xfId="14326"/>
    <cellStyle name="MLHeaderSection" xfId="3339"/>
    <cellStyle name="MLHeaderSection 2" xfId="10027"/>
    <cellStyle name="MLHeaderSection 3" xfId="23250"/>
    <cellStyle name="MLHeaderSection 3 2" xfId="14327"/>
    <cellStyle name="MLMultiple0" xfId="3340"/>
    <cellStyle name="MLMultiple0 2" xfId="10028"/>
    <cellStyle name="MLMultiple0 3" xfId="23252"/>
    <cellStyle name="MLMultiple0 3 2" xfId="14328"/>
    <cellStyle name="MLPercent0" xfId="3341"/>
    <cellStyle name="MLPercent0 2" xfId="10029"/>
    <cellStyle name="MLPercent0 3" xfId="23253"/>
    <cellStyle name="MLPercent0 3 2" xfId="14329"/>
    <cellStyle name="MLPound0" xfId="3342"/>
    <cellStyle name="MLPound0 2" xfId="10030"/>
    <cellStyle name="MLPound0 3" xfId="23255"/>
    <cellStyle name="MLPound0 3 2" xfId="14330"/>
    <cellStyle name="MLYen0" xfId="3343"/>
    <cellStyle name="MLYen0 2" xfId="10031"/>
    <cellStyle name="MLYen0 3" xfId="23256"/>
    <cellStyle name="MLYen0 3 2" xfId="14331"/>
    <cellStyle name="mm" xfId="3344"/>
    <cellStyle name="mm 2" xfId="10032"/>
    <cellStyle name="mm 3" xfId="23258"/>
    <cellStyle name="mm 3 2" xfId="14332"/>
    <cellStyle name="mn0" xfId="3345"/>
    <cellStyle name="mn0 2" xfId="10033"/>
    <cellStyle name="mn0 3" xfId="23260"/>
    <cellStyle name="mn0 3 2" xfId="14333"/>
    <cellStyle name="Model" xfId="3346"/>
    <cellStyle name="Model 2" xfId="10034"/>
    <cellStyle name="Model 3" xfId="23262"/>
    <cellStyle name="Model 3 2" xfId="14334"/>
    <cellStyle name="Models" xfId="3347"/>
    <cellStyle name="Models 2" xfId="10035"/>
    <cellStyle name="Models 3" xfId="23264"/>
    <cellStyle name="Models 3 2" xfId="14335"/>
    <cellStyle name="Moeda [0]_Bow_Acq" xfId="3348"/>
    <cellStyle name="Moeda_Bow_Acq" xfId="3349"/>
    <cellStyle name="Moneda [0]_2AV_M_M " xfId="473"/>
    <cellStyle name="Moneda_2AV_M_M " xfId="474"/>
    <cellStyle name="Monétaire [0]_!!!GO" xfId="3350"/>
    <cellStyle name="Monétaire_!!!GO" xfId="3351"/>
    <cellStyle name="Month" xfId="3352"/>
    <cellStyle name="Month 2" xfId="10036"/>
    <cellStyle name="Month 3" xfId="23266"/>
    <cellStyle name="Month 3 2" xfId="14336"/>
    <cellStyle name="Months" xfId="3353"/>
    <cellStyle name="Months 2" xfId="10037"/>
    <cellStyle name="Months 3" xfId="23269"/>
    <cellStyle name="Months 3 2" xfId="14337"/>
    <cellStyle name="MOYENNE DROITE" xfId="3354"/>
    <cellStyle name="MOYENNE DROITE 2" xfId="10038"/>
    <cellStyle name="MOYENNE DROITE 3" xfId="23272"/>
    <cellStyle name="MOYENNE DROITE 3 2" xfId="14338"/>
    <cellStyle name="MOYENNE-DROITE" xfId="3355"/>
    <cellStyle name="MOYENNE-DROITE 2" xfId="10039"/>
    <cellStyle name="MOYENNE-DROITE 3" xfId="23273"/>
    <cellStyle name="MOYENNE-DROITE 3 2" xfId="14339"/>
    <cellStyle name="MOYENNE-GAUCHE" xfId="3356"/>
    <cellStyle name="MOYENNE-GAUCHE 2" xfId="10040"/>
    <cellStyle name="MOYENNE-GAUCHE 3" xfId="23274"/>
    <cellStyle name="MOYENNE-GAUCHE 3 2" xfId="14340"/>
    <cellStyle name="MSectionHeadings" xfId="3357"/>
    <cellStyle name="MSectionHeadings 2" xfId="10041"/>
    <cellStyle name="MSectionHeadings 3" xfId="23275"/>
    <cellStyle name="MSectionHeadings 3 2" xfId="14341"/>
    <cellStyle name="Multiple" xfId="3358"/>
    <cellStyle name="Multiple (no x)" xfId="3359"/>
    <cellStyle name="Multiple (no x) 2" xfId="10043"/>
    <cellStyle name="Multiple (no x) 3" xfId="23277"/>
    <cellStyle name="Multiple (no x) 3 2" xfId="14343"/>
    <cellStyle name="Multiple (x)" xfId="3360"/>
    <cellStyle name="Multiple (x) 2" xfId="10044"/>
    <cellStyle name="Multiple (x) 3" xfId="23279"/>
    <cellStyle name="Multiple (x) 3 2" xfId="14344"/>
    <cellStyle name="Multiple [0]" xfId="3361"/>
    <cellStyle name="Multiple [0] 2" xfId="10045"/>
    <cellStyle name="Multiple [0] 3" xfId="23282"/>
    <cellStyle name="Multiple [0] 3 2" xfId="14345"/>
    <cellStyle name="Multiple [1]" xfId="3362"/>
    <cellStyle name="Multiple [1] 2" xfId="10046"/>
    <cellStyle name="Multiple [1] 3" xfId="23285"/>
    <cellStyle name="Multiple [1] 3 2" xfId="14346"/>
    <cellStyle name="Multiple 10" xfId="9824"/>
    <cellStyle name="Multiple 11" xfId="6905"/>
    <cellStyle name="Multiple 12" xfId="9725"/>
    <cellStyle name="Multiple 13" xfId="9866"/>
    <cellStyle name="Multiple 14" xfId="6997"/>
    <cellStyle name="Multiple 15" xfId="6708"/>
    <cellStyle name="Multiple 16" xfId="9801"/>
    <cellStyle name="Multiple 17" xfId="6817"/>
    <cellStyle name="Multiple 18" xfId="9994"/>
    <cellStyle name="Multiple 19" xfId="23289"/>
    <cellStyle name="Multiple 19 2" xfId="14342"/>
    <cellStyle name="Multiple 2" xfId="10042"/>
    <cellStyle name="Multiple 20" xfId="23290"/>
    <cellStyle name="Multiple 20 2" xfId="33520"/>
    <cellStyle name="Multiple 21" xfId="23291"/>
    <cellStyle name="Multiple 21 2" xfId="33434"/>
    <cellStyle name="Multiple 22" xfId="23292"/>
    <cellStyle name="Multiple 22 2" xfId="33761"/>
    <cellStyle name="Multiple 23" xfId="23293"/>
    <cellStyle name="Multiple 23 2" xfId="33668"/>
    <cellStyle name="Multiple 24" xfId="23294"/>
    <cellStyle name="Multiple 24 2" xfId="33639"/>
    <cellStyle name="Multiple 25" xfId="23295"/>
    <cellStyle name="Multiple 25 2" xfId="34947"/>
    <cellStyle name="Multiple 26" xfId="23296"/>
    <cellStyle name="Multiple 26 2" xfId="33448"/>
    <cellStyle name="Multiple 27" xfId="23297"/>
    <cellStyle name="Multiple 27 2" xfId="33682"/>
    <cellStyle name="Multiple 28" xfId="23298"/>
    <cellStyle name="Multiple 29" xfId="23276"/>
    <cellStyle name="Multiple 3" xfId="6760"/>
    <cellStyle name="Multiple 30" xfId="34257"/>
    <cellStyle name="Multiple 4" xfId="9819"/>
    <cellStyle name="Multiple 5" xfId="9805"/>
    <cellStyle name="Multiple 6" xfId="9836"/>
    <cellStyle name="Multiple 7" xfId="6994"/>
    <cellStyle name="Multiple 8" xfId="6803"/>
    <cellStyle name="Multiple 9" xfId="6970"/>
    <cellStyle name="Multiple[1]" xfId="3363"/>
    <cellStyle name="Multiple[1] 2" xfId="10047"/>
    <cellStyle name="Multiple[1] 3" xfId="23303"/>
    <cellStyle name="Multiple[1] 3 2" xfId="14347"/>
    <cellStyle name="Multiple_022701 3TEC comp adds" xfId="3364"/>
    <cellStyle name="Multiple0" xfId="3365"/>
    <cellStyle name="Multiple0 2" xfId="10048"/>
    <cellStyle name="Multiple0 3" xfId="23304"/>
    <cellStyle name="Multiple0 3 2" xfId="14348"/>
    <cellStyle name="Multiple1" xfId="3366"/>
    <cellStyle name="Multiple1 2" xfId="10049"/>
    <cellStyle name="Multiple1 3" xfId="23305"/>
    <cellStyle name="Multiple1 3 2" xfId="14349"/>
    <cellStyle name="MultipleBelow" xfId="3367"/>
    <cellStyle name="MultipleBelow 2" xfId="10050"/>
    <cellStyle name="MultipleBelow 3" xfId="23308"/>
    <cellStyle name="MultipleBelow 3 2" xfId="14350"/>
    <cellStyle name="multiples" xfId="3368"/>
    <cellStyle name="multiples 2" xfId="10051"/>
    <cellStyle name="multiples 3" xfId="23311"/>
    <cellStyle name="multiples 3 2" xfId="14351"/>
    <cellStyle name="multipoles" xfId="3369"/>
    <cellStyle name="multipoles 2" xfId="10052"/>
    <cellStyle name="multipoles 3" xfId="23314"/>
    <cellStyle name="multipoles 3 2" xfId="14352"/>
    <cellStyle name="n" xfId="3370"/>
    <cellStyle name="n-" xfId="3371"/>
    <cellStyle name="n 10" xfId="6851"/>
    <cellStyle name="n- 10" xfId="9907"/>
    <cellStyle name="n 11" xfId="6773"/>
    <cellStyle name="n- 11" xfId="6787"/>
    <cellStyle name="n 12" xfId="9691"/>
    <cellStyle name="n- 12" xfId="9892"/>
    <cellStyle name="n 13" xfId="9680"/>
    <cellStyle name="n- 13" xfId="6774"/>
    <cellStyle name="n 14" xfId="6809"/>
    <cellStyle name="n- 14" xfId="6946"/>
    <cellStyle name="n 15" xfId="9754"/>
    <cellStyle name="n- 15" xfId="6980"/>
    <cellStyle name="n 16" xfId="6856"/>
    <cellStyle name="n- 16" xfId="9685"/>
    <cellStyle name="n 17" xfId="6880"/>
    <cellStyle name="n- 17" xfId="6999"/>
    <cellStyle name="n 18" xfId="6826"/>
    <cellStyle name="n- 18" xfId="9733"/>
    <cellStyle name="n 19" xfId="23324"/>
    <cellStyle name="n- 19" xfId="23325"/>
    <cellStyle name="n 19 10" xfId="34955"/>
    <cellStyle name="n- 19 10" xfId="34039"/>
    <cellStyle name="n 19 11" xfId="35786"/>
    <cellStyle name="n- 19 11" xfId="35787"/>
    <cellStyle name="n 19 12" xfId="35804"/>
    <cellStyle name="n- 19 12" xfId="35514"/>
    <cellStyle name="n 19 13" xfId="35417"/>
    <cellStyle name="n- 19 13" xfId="35904"/>
    <cellStyle name="n 19 14" xfId="35662"/>
    <cellStyle name="n- 19 14" xfId="35542"/>
    <cellStyle name="n 19 15" xfId="35914"/>
    <cellStyle name="n- 19 15" xfId="35712"/>
    <cellStyle name="n 19 16" xfId="35831"/>
    <cellStyle name="n- 19 16" xfId="35494"/>
    <cellStyle name="n 19 17" xfId="35628"/>
    <cellStyle name="n- 19 17" xfId="35872"/>
    <cellStyle name="n 19 18" xfId="35898"/>
    <cellStyle name="n- 19 18" xfId="36068"/>
    <cellStyle name="n 19 2" xfId="14353"/>
    <cellStyle name="n- 19 2" xfId="14354"/>
    <cellStyle name="n 19 3" xfId="34919"/>
    <cellStyle name="n- 19 3" xfId="34577"/>
    <cellStyle name="n 19 4" xfId="34987"/>
    <cellStyle name="n- 19 4" xfId="29026"/>
    <cellStyle name="n 19 5" xfId="34986"/>
    <cellStyle name="n- 19 5" xfId="34880"/>
    <cellStyle name="n 19 6" xfId="34679"/>
    <cellStyle name="n- 19 6" xfId="33284"/>
    <cellStyle name="n 19 7" xfId="29808"/>
    <cellStyle name="n- 19 7" xfId="34996"/>
    <cellStyle name="n 19 8" xfId="34713"/>
    <cellStyle name="n- 19 8" xfId="34696"/>
    <cellStyle name="n 19 9" xfId="35021"/>
    <cellStyle name="n- 19 9" xfId="34025"/>
    <cellStyle name="n 2" xfId="10053"/>
    <cellStyle name="n- 2" xfId="10054"/>
    <cellStyle name="n 20" xfId="23327"/>
    <cellStyle name="n- 20" xfId="23328"/>
    <cellStyle name="n 20 10" xfId="34728"/>
    <cellStyle name="n- 20 10" xfId="34736"/>
    <cellStyle name="n 20 11" xfId="35951"/>
    <cellStyle name="n- 20 11" xfId="35952"/>
    <cellStyle name="n 20 12" xfId="35459"/>
    <cellStyle name="n- 20 12" xfId="35458"/>
    <cellStyle name="n 20 13" xfId="35807"/>
    <cellStyle name="n- 20 13" xfId="35765"/>
    <cellStyle name="n 20 14" xfId="35835"/>
    <cellStyle name="n- 20 14" xfId="35570"/>
    <cellStyle name="n 20 15" xfId="35398"/>
    <cellStyle name="n- 20 15" xfId="35754"/>
    <cellStyle name="n 20 16" xfId="35637"/>
    <cellStyle name="n- 20 16" xfId="35659"/>
    <cellStyle name="n 20 17" xfId="35926"/>
    <cellStyle name="n- 20 17" xfId="35515"/>
    <cellStyle name="n 20 18" xfId="35576"/>
    <cellStyle name="n- 20 18" xfId="35585"/>
    <cellStyle name="n 20 2" xfId="33521"/>
    <cellStyle name="n- 20 2" xfId="33525"/>
    <cellStyle name="n 20 3" xfId="35043"/>
    <cellStyle name="n- 20 3" xfId="35044"/>
    <cellStyle name="n 20 4" xfId="34735"/>
    <cellStyle name="n- 20 4" xfId="34688"/>
    <cellStyle name="n 20 5" xfId="24455"/>
    <cellStyle name="n- 20 5" xfId="34810"/>
    <cellStyle name="n 20 6" xfId="34644"/>
    <cellStyle name="n- 20 6" xfId="34908"/>
    <cellStyle name="n 20 7" xfId="26748"/>
    <cellStyle name="n- 20 7" xfId="34609"/>
    <cellStyle name="n 20 8" xfId="34659"/>
    <cellStyle name="n- 20 8" xfId="34615"/>
    <cellStyle name="n 20 9" xfId="34896"/>
    <cellStyle name="n- 20 9" xfId="34645"/>
    <cellStyle name="n 21" xfId="23329"/>
    <cellStyle name="n- 21" xfId="23330"/>
    <cellStyle name="n 21 10" xfId="34942"/>
    <cellStyle name="n- 21 10" xfId="35386"/>
    <cellStyle name="n 21 11" xfId="35993"/>
    <cellStyle name="n- 21 11" xfId="36029"/>
    <cellStyle name="n 21 12" xfId="35392"/>
    <cellStyle name="n- 21 12" xfId="36071"/>
    <cellStyle name="n 21 13" xfId="35824"/>
    <cellStyle name="n- 21 13" xfId="36109"/>
    <cellStyle name="n 21 14" xfId="35668"/>
    <cellStyle name="n- 21 14" xfId="36150"/>
    <cellStyle name="n 21 15" xfId="35403"/>
    <cellStyle name="n- 21 15" xfId="36187"/>
    <cellStyle name="n 21 16" xfId="35868"/>
    <cellStyle name="n- 21 16" xfId="36224"/>
    <cellStyle name="n 21 17" xfId="35568"/>
    <cellStyle name="n- 21 17" xfId="36261"/>
    <cellStyle name="n 21 18" xfId="35415"/>
    <cellStyle name="n- 21 18" xfId="36298"/>
    <cellStyle name="n 21 2" xfId="33738"/>
    <cellStyle name="n- 21 2" xfId="33992"/>
    <cellStyle name="n 21 3" xfId="35085"/>
    <cellStyle name="n- 21 3" xfId="35123"/>
    <cellStyle name="n 21 4" xfId="27037"/>
    <cellStyle name="n- 21 4" xfId="35160"/>
    <cellStyle name="n 21 5" xfId="24986"/>
    <cellStyle name="n- 21 5" xfId="35198"/>
    <cellStyle name="n 21 6" xfId="34611"/>
    <cellStyle name="n- 21 6" xfId="35238"/>
    <cellStyle name="n 21 7" xfId="14029"/>
    <cellStyle name="n- 21 7" xfId="35275"/>
    <cellStyle name="n 21 8" xfId="33089"/>
    <cellStyle name="n- 21 8" xfId="35312"/>
    <cellStyle name="n 21 9" xfId="34824"/>
    <cellStyle name="n- 21 9" xfId="35349"/>
    <cellStyle name="n 22" xfId="23331"/>
    <cellStyle name="n- 22" xfId="23332"/>
    <cellStyle name="n 22 10" xfId="35364"/>
    <cellStyle name="n- 22 10" xfId="35381"/>
    <cellStyle name="n 22 11" xfId="36007"/>
    <cellStyle name="n- 22 11" xfId="36024"/>
    <cellStyle name="n 22 12" xfId="36048"/>
    <cellStyle name="n- 22 12" xfId="36065"/>
    <cellStyle name="n 22 13" xfId="36086"/>
    <cellStyle name="n- 22 13" xfId="36104"/>
    <cellStyle name="n 22 14" xfId="36128"/>
    <cellStyle name="n- 22 14" xfId="36145"/>
    <cellStyle name="n 22 15" xfId="36165"/>
    <cellStyle name="n- 22 15" xfId="36182"/>
    <cellStyle name="n 22 16" xfId="36202"/>
    <cellStyle name="n- 22 16" xfId="36219"/>
    <cellStyle name="n 22 17" xfId="36239"/>
    <cellStyle name="n- 22 17" xfId="36256"/>
    <cellStyle name="n 22 18" xfId="36276"/>
    <cellStyle name="n- 22 18" xfId="36293"/>
    <cellStyle name="n 22 2" xfId="33823"/>
    <cellStyle name="n- 22 2" xfId="33924"/>
    <cellStyle name="n 22 3" xfId="35099"/>
    <cellStyle name="n- 22 3" xfId="35117"/>
    <cellStyle name="n 22 4" xfId="35138"/>
    <cellStyle name="n- 22 4" xfId="35155"/>
    <cellStyle name="n 22 5" xfId="35175"/>
    <cellStyle name="n- 22 5" xfId="35193"/>
    <cellStyle name="n 22 6" xfId="35216"/>
    <cellStyle name="n- 22 6" xfId="35233"/>
    <cellStyle name="n 22 7" xfId="35253"/>
    <cellStyle name="n- 22 7" xfId="35270"/>
    <cellStyle name="n 22 8" xfId="35290"/>
    <cellStyle name="n- 22 8" xfId="35307"/>
    <cellStyle name="n 22 9" xfId="35327"/>
    <cellStyle name="n- 22 9" xfId="35344"/>
    <cellStyle name="n 23" xfId="23333"/>
    <cellStyle name="n- 23" xfId="23334"/>
    <cellStyle name="n 23 10" xfId="35384"/>
    <cellStyle name="n- 23 10" xfId="34999"/>
    <cellStyle name="n 23 11" xfId="36027"/>
    <cellStyle name="n- 23 11" xfId="35942"/>
    <cellStyle name="n 23 12" xfId="36069"/>
    <cellStyle name="n- 23 12" xfId="35468"/>
    <cellStyle name="n 23 13" xfId="36107"/>
    <cellStyle name="n- 23 13" xfId="35763"/>
    <cellStyle name="n 23 14" xfId="36148"/>
    <cellStyle name="n- 23 14" xfId="35406"/>
    <cellStyle name="n 23 15" xfId="36185"/>
    <cellStyle name="n- 23 15" xfId="35635"/>
    <cellStyle name="n 23 16" xfId="36222"/>
    <cellStyle name="n- 23 16" xfId="35527"/>
    <cellStyle name="n 23 17" xfId="36259"/>
    <cellStyle name="n- 23 17" xfId="35713"/>
    <cellStyle name="n 23 18" xfId="36296"/>
    <cellStyle name="n- 23 18" xfId="35759"/>
    <cellStyle name="n 23 2" xfId="33987"/>
    <cellStyle name="n- 23 2" xfId="33443"/>
    <cellStyle name="n 23 3" xfId="35121"/>
    <cellStyle name="n- 23 3" xfId="35034"/>
    <cellStyle name="n 23 4" xfId="35158"/>
    <cellStyle name="n- 23 4" xfId="34742"/>
    <cellStyle name="n 23 5" xfId="35196"/>
    <cellStyle name="n- 23 5" xfId="34806"/>
    <cellStyle name="n 23 6" xfId="35236"/>
    <cellStyle name="n- 23 6" xfId="34675"/>
    <cellStyle name="n 23 7" xfId="35273"/>
    <cellStyle name="n- 23 7" xfId="34903"/>
    <cellStyle name="n 23 8" xfId="35310"/>
    <cellStyle name="n- 23 8" xfId="35010"/>
    <cellStyle name="n 23 9" xfId="35347"/>
    <cellStyle name="n- 23 9" xfId="34606"/>
    <cellStyle name="n 24" xfId="23335"/>
    <cellStyle name="n- 24" xfId="23336"/>
    <cellStyle name="n 24 10" xfId="35366"/>
    <cellStyle name="n- 24 10" xfId="35371"/>
    <cellStyle name="n 24 11" xfId="36009"/>
    <cellStyle name="n- 24 11" xfId="36014"/>
    <cellStyle name="n 24 12" xfId="36050"/>
    <cellStyle name="n- 24 12" xfId="36055"/>
    <cellStyle name="n 24 13" xfId="36088"/>
    <cellStyle name="n- 24 13" xfId="36093"/>
    <cellStyle name="n 24 14" xfId="36130"/>
    <cellStyle name="n- 24 14" xfId="36135"/>
    <cellStyle name="n 24 15" xfId="36167"/>
    <cellStyle name="n- 24 15" xfId="36172"/>
    <cellStyle name="n 24 16" xfId="36204"/>
    <cellStyle name="n- 24 16" xfId="36209"/>
    <cellStyle name="n 24 17" xfId="36241"/>
    <cellStyle name="n- 24 17" xfId="36246"/>
    <cellStyle name="n 24 18" xfId="36278"/>
    <cellStyle name="n- 24 18" xfId="36283"/>
    <cellStyle name="n 24 2" xfId="33834"/>
    <cellStyle name="n- 24 2" xfId="33857"/>
    <cellStyle name="n 24 3" xfId="35101"/>
    <cellStyle name="n- 24 3" xfId="35106"/>
    <cellStyle name="n 24 4" xfId="35140"/>
    <cellStyle name="n- 24 4" xfId="35145"/>
    <cellStyle name="n 24 5" xfId="35177"/>
    <cellStyle name="n- 24 5" xfId="35183"/>
    <cellStyle name="n 24 6" xfId="35218"/>
    <cellStyle name="n- 24 6" xfId="35223"/>
    <cellStyle name="n 24 7" xfId="35255"/>
    <cellStyle name="n- 24 7" xfId="35260"/>
    <cellStyle name="n 24 8" xfId="35292"/>
    <cellStyle name="n- 24 8" xfId="35297"/>
    <cellStyle name="n 24 9" xfId="35329"/>
    <cellStyle name="n- 24 9" xfId="35334"/>
    <cellStyle name="n 25" xfId="23337"/>
    <cellStyle name="n- 25" xfId="23338"/>
    <cellStyle name="n 25 10" xfId="35388"/>
    <cellStyle name="n- 25 10" xfId="34682"/>
    <cellStyle name="n 25 11" xfId="36032"/>
    <cellStyle name="n- 25 11" xfId="35996"/>
    <cellStyle name="n 25 12" xfId="36073"/>
    <cellStyle name="n- 25 12" xfId="36037"/>
    <cellStyle name="n 25 13" xfId="36111"/>
    <cellStyle name="n- 25 13" xfId="35892"/>
    <cellStyle name="n 25 14" xfId="36152"/>
    <cellStyle name="n- 25 14" xfId="36116"/>
    <cellStyle name="n 25 15" xfId="36189"/>
    <cellStyle name="n- 25 15" xfId="35604"/>
    <cellStyle name="n 25 16" xfId="36226"/>
    <cellStyle name="n- 25 16" xfId="35856"/>
    <cellStyle name="n 25 17" xfId="36263"/>
    <cellStyle name="n- 25 17" xfId="35599"/>
    <cellStyle name="n 25 18" xfId="36300"/>
    <cellStyle name="n- 25 18" xfId="35543"/>
    <cellStyle name="n 25 2" xfId="34948"/>
    <cellStyle name="n- 25 2" xfId="33757"/>
    <cellStyle name="n 25 3" xfId="35125"/>
    <cellStyle name="n- 25 3" xfId="35088"/>
    <cellStyle name="n 25 4" xfId="35162"/>
    <cellStyle name="n- 25 4" xfId="34677"/>
    <cellStyle name="n 25 5" xfId="35200"/>
    <cellStyle name="n- 25 5" xfId="34983"/>
    <cellStyle name="n 25 6" xfId="35240"/>
    <cellStyle name="n- 25 6" xfId="35204"/>
    <cellStyle name="n 25 7" xfId="35277"/>
    <cellStyle name="n- 25 7" xfId="26935"/>
    <cellStyle name="n 25 8" xfId="35314"/>
    <cellStyle name="n- 25 8" xfId="34697"/>
    <cellStyle name="n 25 9" xfId="35351"/>
    <cellStyle name="n- 25 9" xfId="34766"/>
    <cellStyle name="n 26" xfId="23339"/>
    <cellStyle name="n- 26" xfId="23340"/>
    <cellStyle name="n 26 10" xfId="35389"/>
    <cellStyle name="n- 26 10" xfId="34820"/>
    <cellStyle name="n 26 11" xfId="36033"/>
    <cellStyle name="n- 26 11" xfId="35992"/>
    <cellStyle name="n 26 12" xfId="36074"/>
    <cellStyle name="n- 26 12" xfId="35393"/>
    <cellStyle name="n 26 13" xfId="36112"/>
    <cellStyle name="n- 26 13" xfId="35651"/>
    <cellStyle name="n 26 14" xfId="36153"/>
    <cellStyle name="n- 26 14" xfId="35573"/>
    <cellStyle name="n 26 15" xfId="36190"/>
    <cellStyle name="n- 26 15" xfId="35531"/>
    <cellStyle name="n 26 16" xfId="36227"/>
    <cellStyle name="n- 26 16" xfId="35707"/>
    <cellStyle name="n 26 17" xfId="36264"/>
    <cellStyle name="n- 26 17" xfId="35584"/>
    <cellStyle name="n 26 18" xfId="36301"/>
    <cellStyle name="n- 26 18" xfId="35780"/>
    <cellStyle name="n 26 2" xfId="34950"/>
    <cellStyle name="n- 26 2" xfId="33736"/>
    <cellStyle name="n 26 3" xfId="35126"/>
    <cellStyle name="n- 26 3" xfId="35084"/>
    <cellStyle name="n 26 4" xfId="35163"/>
    <cellStyle name="n- 26 4" xfId="34730"/>
    <cellStyle name="n 26 5" xfId="35201"/>
    <cellStyle name="n- 26 5" xfId="26269"/>
    <cellStyle name="n 26 6" xfId="35241"/>
    <cellStyle name="n- 26 6" xfId="32066"/>
    <cellStyle name="n 26 7" xfId="35278"/>
    <cellStyle name="n- 26 7" xfId="24385"/>
    <cellStyle name="n 26 8" xfId="35315"/>
    <cellStyle name="n- 26 8" xfId="34761"/>
    <cellStyle name="n 26 9" xfId="35352"/>
    <cellStyle name="n- 26 9" xfId="34875"/>
    <cellStyle name="n 27" xfId="23341"/>
    <cellStyle name="n- 27" xfId="23342"/>
    <cellStyle name="n 27 10" xfId="35390"/>
    <cellStyle name="n- 27 10" xfId="35362"/>
    <cellStyle name="n 27 11" xfId="36034"/>
    <cellStyle name="n- 27 11" xfId="36005"/>
    <cellStyle name="n 27 12" xfId="36075"/>
    <cellStyle name="n- 27 12" xfId="36046"/>
    <cellStyle name="n 27 13" xfId="36113"/>
    <cellStyle name="n- 27 13" xfId="36084"/>
    <cellStyle name="n 27 14" xfId="36154"/>
    <cellStyle name="n- 27 14" xfId="36126"/>
    <cellStyle name="n 27 15" xfId="36191"/>
    <cellStyle name="n- 27 15" xfId="36163"/>
    <cellStyle name="n 27 16" xfId="36228"/>
    <cellStyle name="n- 27 16" xfId="36200"/>
    <cellStyle name="n 27 17" xfId="36265"/>
    <cellStyle name="n- 27 17" xfId="36237"/>
    <cellStyle name="n 27 18" xfId="36302"/>
    <cellStyle name="n- 27 18" xfId="36274"/>
    <cellStyle name="n 27 2" xfId="34952"/>
    <cellStyle name="n- 27 2" xfId="33811"/>
    <cellStyle name="n 27 3" xfId="35127"/>
    <cellStyle name="n- 27 3" xfId="35097"/>
    <cellStyle name="n 27 4" xfId="35164"/>
    <cellStyle name="n- 27 4" xfId="35136"/>
    <cellStyle name="n 27 5" xfId="35202"/>
    <cellStyle name="n- 27 5" xfId="35173"/>
    <cellStyle name="n 27 6" xfId="35242"/>
    <cellStyle name="n- 27 6" xfId="35214"/>
    <cellStyle name="n 27 7" xfId="35279"/>
    <cellStyle name="n- 27 7" xfId="35251"/>
    <cellStyle name="n 27 8" xfId="35316"/>
    <cellStyle name="n- 27 8" xfId="35288"/>
    <cellStyle name="n 27 9" xfId="35353"/>
    <cellStyle name="n- 27 9" xfId="35325"/>
    <cellStyle name="n 28" xfId="23343"/>
    <cellStyle name="n- 28" xfId="23344"/>
    <cellStyle name="n 29" xfId="23315"/>
    <cellStyle name="n- 29" xfId="23316"/>
    <cellStyle name="n 3" xfId="6941"/>
    <cellStyle name="n- 3" xfId="6820"/>
    <cellStyle name="n 30" xfId="34316"/>
    <cellStyle name="n- 30" xfId="34317"/>
    <cellStyle name="n 4" xfId="6799"/>
    <cellStyle name="n- 4" xfId="9055"/>
    <cellStyle name="n 5" xfId="6836"/>
    <cellStyle name="n- 5" xfId="6816"/>
    <cellStyle name="n 6" xfId="6838"/>
    <cellStyle name="n- 6" xfId="6796"/>
    <cellStyle name="n 7" xfId="9701"/>
    <cellStyle name="n- 7" xfId="6895"/>
    <cellStyle name="n 8" xfId="9978"/>
    <cellStyle name="n- 8" xfId="9854"/>
    <cellStyle name="n 9" xfId="6535"/>
    <cellStyle name="n- 9" xfId="6863"/>
    <cellStyle name="n*" xfId="3372"/>
    <cellStyle name="n* 2" xfId="10055"/>
    <cellStyle name="n* 3" xfId="23347"/>
    <cellStyle name="n* 3 2" xfId="14355"/>
    <cellStyle name="n_LBO Model_v03 (5)" xfId="3373"/>
    <cellStyle name="n-_LBO Model_v03 (5)" xfId="3374"/>
    <cellStyle name="n_LBO Model_v03 (5) 10" xfId="9722"/>
    <cellStyle name="n-_LBO Model_v03 (5) 10" xfId="9916"/>
    <cellStyle name="n_LBO Model_v03 (5) 11" xfId="9963"/>
    <cellStyle name="n-_LBO Model_v03 (5) 11" xfId="9902"/>
    <cellStyle name="n_LBO Model_v03 (5) 12" xfId="6510"/>
    <cellStyle name="n-_LBO Model_v03 (5) 12" xfId="6538"/>
    <cellStyle name="n_LBO Model_v03 (5) 13" xfId="9918"/>
    <cellStyle name="n-_LBO Model_v03 (5) 13" xfId="6518"/>
    <cellStyle name="n_LBO Model_v03 (5) 14" xfId="9880"/>
    <cellStyle name="n-_LBO Model_v03 (5) 14" xfId="9786"/>
    <cellStyle name="n_LBO Model_v03 (5) 15" xfId="9840"/>
    <cellStyle name="n-_LBO Model_v03 (5) 15" xfId="9885"/>
    <cellStyle name="n_LBO Model_v03 (5) 16" xfId="9925"/>
    <cellStyle name="n-_LBO Model_v03 (5) 16" xfId="9958"/>
    <cellStyle name="n_LBO Model_v03 (5) 17" xfId="6884"/>
    <cellStyle name="n-_LBO Model_v03 (5) 17" xfId="6785"/>
    <cellStyle name="n_LBO Model_v03 (5) 18" xfId="9728"/>
    <cellStyle name="n-_LBO Model_v03 (5) 18" xfId="9857"/>
    <cellStyle name="n_LBO Model_v03 (5) 19" xfId="23359"/>
    <cellStyle name="n-_LBO Model_v03 (5) 19" xfId="23360"/>
    <cellStyle name="n_LBO Model_v03 (5) 19 10" xfId="34060"/>
    <cellStyle name="n-_LBO Model_v03 (5) 19 10" xfId="34631"/>
    <cellStyle name="n_LBO Model_v03 (5) 19 11" xfId="35788"/>
    <cellStyle name="n-_LBO Model_v03 (5) 19 11" xfId="35789"/>
    <cellStyle name="n_LBO Model_v03 (5) 19 12" xfId="35910"/>
    <cellStyle name="n-_LBO Model_v03 (5) 19 12" xfId="35688"/>
    <cellStyle name="n_LBO Model_v03 (5) 19 13" xfId="35617"/>
    <cellStyle name="n-_LBO Model_v03 (5) 19 13" xfId="35865"/>
    <cellStyle name="n_LBO Model_v03 (5) 19 14" xfId="35757"/>
    <cellStyle name="n-_LBO Model_v03 (5) 19 14" xfId="35512"/>
    <cellStyle name="n_LBO Model_v03 (5) 19 15" xfId="35917"/>
    <cellStyle name="n-_LBO Model_v03 (5) 19 15" xfId="35920"/>
    <cellStyle name="n_LBO Model_v03 (5) 19 16" xfId="35562"/>
    <cellStyle name="n-_LBO Model_v03 (5) 19 16" xfId="35931"/>
    <cellStyle name="n_LBO Model_v03 (5) 19 17" xfId="35546"/>
    <cellStyle name="n-_LBO Model_v03 (5) 19 17" xfId="35778"/>
    <cellStyle name="n_LBO Model_v03 (5) 19 18" xfId="35871"/>
    <cellStyle name="n-_LBO Model_v03 (5) 19 18" xfId="35849"/>
    <cellStyle name="n_LBO Model_v03 (5) 19 2" xfId="14356"/>
    <cellStyle name="n-_LBO Model_v03 (5) 19 2" xfId="14357"/>
    <cellStyle name="n_LBO Model_v03 (5) 19 3" xfId="34670"/>
    <cellStyle name="n-_LBO Model_v03 (5) 19 3" xfId="15770"/>
    <cellStyle name="n_LBO Model_v03 (5) 19 4" xfId="34822"/>
    <cellStyle name="n-_LBO Model_v03 (5) 19 4" xfId="34928"/>
    <cellStyle name="n_LBO Model_v03 (5) 19 5" xfId="34755"/>
    <cellStyle name="n-_LBO Model_v03 (5) 19 5" xfId="16154"/>
    <cellStyle name="n_LBO Model_v03 (5) 19 6" xfId="34753"/>
    <cellStyle name="n-_LBO Model_v03 (5) 19 6" xfId="34805"/>
    <cellStyle name="n_LBO Model_v03 (5) 19 7" xfId="34706"/>
    <cellStyle name="n-_LBO Model_v03 (5) 19 7" xfId="34059"/>
    <cellStyle name="n_LBO Model_v03 (5) 19 8" xfId="34961"/>
    <cellStyle name="n-_LBO Model_v03 (5) 19 8" xfId="34818"/>
    <cellStyle name="n_LBO Model_v03 (5) 19 9" xfId="14023"/>
    <cellStyle name="n-_LBO Model_v03 (5) 19 9" xfId="35018"/>
    <cellStyle name="n_LBO Model_v03 (5) 2" xfId="10056"/>
    <cellStyle name="n-_LBO Model_v03 (5) 2" xfId="10057"/>
    <cellStyle name="n_LBO Model_v03 (5) 20" xfId="23361"/>
    <cellStyle name="n-_LBO Model_v03 (5) 20" xfId="23362"/>
    <cellStyle name="n_LBO Model_v03 (5) 20 10" xfId="34703"/>
    <cellStyle name="n-_LBO Model_v03 (5) 20 10" xfId="34892"/>
    <cellStyle name="n_LBO Model_v03 (5) 20 11" xfId="35953"/>
    <cellStyle name="n-_LBO Model_v03 (5) 20 11" xfId="35954"/>
    <cellStyle name="n_LBO Model_v03 (5) 20 12" xfId="35457"/>
    <cellStyle name="n-_LBO Model_v03 (5) 20 12" xfId="35456"/>
    <cellStyle name="n_LBO Model_v03 (5) 20 13" xfId="35530"/>
    <cellStyle name="n-_LBO Model_v03 (5) 20 13" xfId="35645"/>
    <cellStyle name="n_LBO Model_v03 (5) 20 14" xfId="35529"/>
    <cellStyle name="n-_LBO Model_v03 (5) 20 14" xfId="35597"/>
    <cellStyle name="n_LBO Model_v03 (5) 20 15" xfId="35834"/>
    <cellStyle name="n-_LBO Model_v03 (5) 20 15" xfId="35492"/>
    <cellStyle name="n_LBO Model_v03 (5) 20 16" xfId="35503"/>
    <cellStyle name="n-_LBO Model_v03 (5) 20 16" xfId="35581"/>
    <cellStyle name="n_LBO Model_v03 (5) 20 17" xfId="35602"/>
    <cellStyle name="n-_LBO Model_v03 (5) 20 17" xfId="35411"/>
    <cellStyle name="n_LBO Model_v03 (5) 20 18" xfId="35571"/>
    <cellStyle name="n-_LBO Model_v03 (5) 20 18" xfId="35535"/>
    <cellStyle name="n_LBO Model_v03 (5) 20 2" xfId="33526"/>
    <cellStyle name="n-_LBO Model_v03 (5) 20 2" xfId="33530"/>
    <cellStyle name="n_LBO Model_v03 (5) 20 3" xfId="35045"/>
    <cellStyle name="n-_LBO Model_v03 (5) 20 3" xfId="35046"/>
    <cellStyle name="n_LBO Model_v03 (5) 20 4" xfId="27018"/>
    <cellStyle name="n-_LBO Model_v03 (5) 20 4" xfId="34618"/>
    <cellStyle name="n_LBO Model_v03 (5) 20 5" xfId="26496"/>
    <cellStyle name="n-_LBO Model_v03 (5) 20 5" xfId="34698"/>
    <cellStyle name="n_LBO Model_v03 (5) 20 6" xfId="14024"/>
    <cellStyle name="n-_LBO Model_v03 (5) 20 6" xfId="34765"/>
    <cellStyle name="n_LBO Model_v03 (5) 20 7" xfId="34817"/>
    <cellStyle name="n-_LBO Model_v03 (5) 20 7" xfId="34741"/>
    <cellStyle name="n_LBO Model_v03 (5) 20 8" xfId="15918"/>
    <cellStyle name="n-_LBO Model_v03 (5) 20 8" xfId="34042"/>
    <cellStyle name="n_LBO Model_v03 (5) 20 9" xfId="34831"/>
    <cellStyle name="n-_LBO Model_v03 (5) 20 9" xfId="34726"/>
    <cellStyle name="n_LBO Model_v03 (5) 21" xfId="23363"/>
    <cellStyle name="n-_LBO Model_v03 (5) 21" xfId="23364"/>
    <cellStyle name="n_LBO Model_v03 (5) 21 10" xfId="34658"/>
    <cellStyle name="n-_LBO Model_v03 (5) 21 10" xfId="34678"/>
    <cellStyle name="n_LBO Model_v03 (5) 21 11" xfId="35979"/>
    <cellStyle name="n-_LBO Model_v03 (5) 21 11" xfId="35970"/>
    <cellStyle name="n_LBO Model_v03 (5) 21 12" xfId="35395"/>
    <cellStyle name="n-_LBO Model_v03 (5) 21 12" xfId="35440"/>
    <cellStyle name="n_LBO Model_v03 (5) 21 13" xfId="35566"/>
    <cellStyle name="n-_LBO Model_v03 (5) 21 13" xfId="35782"/>
    <cellStyle name="n_LBO Model_v03 (5) 21 14" xfId="35416"/>
    <cellStyle name="n-_LBO Model_v03 (5) 21 14" xfId="35611"/>
    <cellStyle name="n_LBO Model_v03 (5) 21 15" xfId="35730"/>
    <cellStyle name="n-_LBO Model_v03 (5) 21 15" xfId="35742"/>
    <cellStyle name="n_LBO Model_v03 (5) 21 16" xfId="35847"/>
    <cellStyle name="n-_LBO Model_v03 (5) 21 16" xfId="35620"/>
    <cellStyle name="n_LBO Model_v03 (5) 21 17" xfId="35587"/>
    <cellStyle name="n-_LBO Model_v03 (5) 21 17" xfId="35505"/>
    <cellStyle name="n_LBO Model_v03 (5) 21 18" xfId="35752"/>
    <cellStyle name="n-_LBO Model_v03 (5) 21 18" xfId="35832"/>
    <cellStyle name="n_LBO Model_v03 (5) 21 2" xfId="33677"/>
    <cellStyle name="n-_LBO Model_v03 (5) 21 2" xfId="33610"/>
    <cellStyle name="n_LBO Model_v03 (5) 21 3" xfId="35071"/>
    <cellStyle name="n-_LBO Model_v03 (5) 21 3" xfId="35062"/>
    <cellStyle name="n_LBO Model_v03 (5) 21 4" xfId="14036"/>
    <cellStyle name="n-_LBO Model_v03 (5) 21 4" xfId="34920"/>
    <cellStyle name="n_LBO Model_v03 (5) 21 5" xfId="15962"/>
    <cellStyle name="n-_LBO Model_v03 (5) 21 5" xfId="34637"/>
    <cellStyle name="n_LBO Model_v03 (5) 21 6" xfId="35012"/>
    <cellStyle name="n-_LBO Model_v03 (5) 21 6" xfId="27574"/>
    <cellStyle name="n_LBO Model_v03 (5) 21 7" xfId="34033"/>
    <cellStyle name="n-_LBO Model_v03 (5) 21 7" xfId="34654"/>
    <cellStyle name="n_LBO Model_v03 (5) 21 8" xfId="35112"/>
    <cellStyle name="n-_LBO Model_v03 (5) 21 8" xfId="34029"/>
    <cellStyle name="n_LBO Model_v03 (5) 21 9" xfId="34834"/>
    <cellStyle name="n-_LBO Model_v03 (5) 21 9" xfId="26566"/>
    <cellStyle name="n_LBO Model_v03 (5) 22" xfId="23365"/>
    <cellStyle name="n-_LBO Model_v03 (5) 22" xfId="23366"/>
    <cellStyle name="n_LBO Model_v03 (5) 22 10" xfId="34997"/>
    <cellStyle name="n-_LBO Model_v03 (5) 22 10" xfId="34965"/>
    <cellStyle name="n_LBO Model_v03 (5) 22 11" xfId="35971"/>
    <cellStyle name="n-_LBO Model_v03 (5) 22 11" xfId="35950"/>
    <cellStyle name="n_LBO Model_v03 (5) 22 12" xfId="35439"/>
    <cellStyle name="n-_LBO Model_v03 (5) 22 12" xfId="35460"/>
    <cellStyle name="n_LBO Model_v03 (5) 22 13" xfId="35769"/>
    <cellStyle name="n-_LBO Model_v03 (5) 22 13" xfId="35519"/>
    <cellStyle name="n_LBO Model_v03 (5) 22 14" xfId="35663"/>
    <cellStyle name="n-_LBO Model_v03 (5) 22 14" xfId="35590"/>
    <cellStyle name="n_LBO Model_v03 (5) 22 15" xfId="35583"/>
    <cellStyle name="n-_LBO Model_v03 (5) 22 15" xfId="35681"/>
    <cellStyle name="n_LBO Model_v03 (5) 22 16" xfId="35684"/>
    <cellStyle name="n-_LBO Model_v03 (5) 22 16" xfId="35661"/>
    <cellStyle name="n_LBO Model_v03 (5) 22 17" xfId="35815"/>
    <cellStyle name="n-_LBO Model_v03 (5) 22 17" xfId="35491"/>
    <cellStyle name="n_LBO Model_v03 (5) 22 18" xfId="35588"/>
    <cellStyle name="n-_LBO Model_v03 (5) 22 18" xfId="35572"/>
    <cellStyle name="n_LBO Model_v03 (5) 22 2" xfId="33611"/>
    <cellStyle name="n-_LBO Model_v03 (5) 22 2" xfId="33515"/>
    <cellStyle name="n_LBO Model_v03 (5) 22 3" xfId="35063"/>
    <cellStyle name="n-_LBO Model_v03 (5) 22 3" xfId="35042"/>
    <cellStyle name="n_LBO Model_v03 (5) 22 4" xfId="34687"/>
    <cellStyle name="n-_LBO Model_v03 (5) 22 4" xfId="14032"/>
    <cellStyle name="n_LBO Model_v03 (5) 22 5" xfId="34816"/>
    <cellStyle name="n-_LBO Model_v03 (5) 22 5" xfId="25057"/>
    <cellStyle name="n_LBO Model_v03 (5) 22 6" xfId="27533"/>
    <cellStyle name="n-_LBO Model_v03 (5) 22 6" xfId="34695"/>
    <cellStyle name="n_LBO Model_v03 (5) 22 7" xfId="34825"/>
    <cellStyle name="n-_LBO Model_v03 (5) 22 7" xfId="34867"/>
    <cellStyle name="n_LBO Model_v03 (5) 22 8" xfId="34841"/>
    <cellStyle name="n-_LBO Model_v03 (5) 22 8" xfId="34621"/>
    <cellStyle name="n_LBO Model_v03 (5) 22 9" xfId="34771"/>
    <cellStyle name="n-_LBO Model_v03 (5) 22 9" xfId="35024"/>
    <cellStyle name="n_LBO Model_v03 (5) 23" xfId="23367"/>
    <cellStyle name="n-_LBO Model_v03 (5) 23" xfId="23368"/>
    <cellStyle name="n_LBO Model_v03 (5) 23 10" xfId="35375"/>
    <cellStyle name="n-_LBO Model_v03 (5) 23 10" xfId="30794"/>
    <cellStyle name="n_LBO Model_v03 (5) 23 11" xfId="36018"/>
    <cellStyle name="n-_LBO Model_v03 (5) 23 11" xfId="35976"/>
    <cellStyle name="n_LBO Model_v03 (5) 23 12" xfId="36059"/>
    <cellStyle name="n-_LBO Model_v03 (5) 23 12" xfId="35396"/>
    <cellStyle name="n_LBO Model_v03 (5) 23 13" xfId="36098"/>
    <cellStyle name="n-_LBO Model_v03 (5) 23 13" xfId="35563"/>
    <cellStyle name="n_LBO Model_v03 (5) 23 14" xfId="36139"/>
    <cellStyle name="n-_LBO Model_v03 (5) 23 14" xfId="35866"/>
    <cellStyle name="n_LBO Model_v03 (5) 23 15" xfId="36176"/>
    <cellStyle name="n-_LBO Model_v03 (5) 23 15" xfId="35726"/>
    <cellStyle name="n_LBO Model_v03 (5) 23 16" xfId="36213"/>
    <cellStyle name="n-_LBO Model_v03 (5) 23 16" xfId="35728"/>
    <cellStyle name="n_LBO Model_v03 (5) 23 17" xfId="36250"/>
    <cellStyle name="n-_LBO Model_v03 (5) 23 17" xfId="35722"/>
    <cellStyle name="n_LBO Model_v03 (5) 23 18" xfId="36287"/>
    <cellStyle name="n-_LBO Model_v03 (5) 23 18" xfId="35625"/>
    <cellStyle name="n_LBO Model_v03 (5) 23 2" xfId="33896"/>
    <cellStyle name="n-_LBO Model_v03 (5) 23 2" xfId="33650"/>
    <cellStyle name="n_LBO Model_v03 (5) 23 3" xfId="35110"/>
    <cellStyle name="n-_LBO Model_v03 (5) 23 3" xfId="35068"/>
    <cellStyle name="n_LBO Model_v03 (5) 23 4" xfId="35149"/>
    <cellStyle name="n-_LBO Model_v03 (5) 23 4" xfId="34829"/>
    <cellStyle name="n_LBO Model_v03 (5) 23 5" xfId="35187"/>
    <cellStyle name="n-_LBO Model_v03 (5) 23 5" xfId="34619"/>
    <cellStyle name="n_LBO Model_v03 (5) 23 6" xfId="35227"/>
    <cellStyle name="n-_LBO Model_v03 (5) 23 6" xfId="34058"/>
    <cellStyle name="n_LBO Model_v03 (5) 23 7" xfId="35264"/>
    <cellStyle name="n-_LBO Model_v03 (5) 23 7" xfId="34602"/>
    <cellStyle name="n_LBO Model_v03 (5) 23 8" xfId="35301"/>
    <cellStyle name="n-_LBO Model_v03 (5) 23 8" xfId="27268"/>
    <cellStyle name="n_LBO Model_v03 (5) 23 9" xfId="35338"/>
    <cellStyle name="n-_LBO Model_v03 (5) 23 9" xfId="35002"/>
    <cellStyle name="n_LBO Model_v03 (5) 24" xfId="23369"/>
    <cellStyle name="n-_LBO Model_v03 (5) 24" xfId="23370"/>
    <cellStyle name="n_LBO Model_v03 (5) 24 10" xfId="34714"/>
    <cellStyle name="n-_LBO Model_v03 (5) 24 10" xfId="35358"/>
    <cellStyle name="n_LBO Model_v03 (5) 24 11" xfId="35944"/>
    <cellStyle name="n-_LBO Model_v03 (5) 24 11" xfId="36001"/>
    <cellStyle name="n_LBO Model_v03 (5) 24 12" xfId="35466"/>
    <cellStyle name="n-_LBO Model_v03 (5) 24 12" xfId="36042"/>
    <cellStyle name="n_LBO Model_v03 (5) 24 13" xfId="35877"/>
    <cellStyle name="n-_LBO Model_v03 (5) 24 13" xfId="36080"/>
    <cellStyle name="n_LBO Model_v03 (5) 24 14" xfId="35560"/>
    <cellStyle name="n-_LBO Model_v03 (5) 24 14" xfId="36122"/>
    <cellStyle name="n_LBO Model_v03 (5) 24 15" xfId="35484"/>
    <cellStyle name="n-_LBO Model_v03 (5) 24 15" xfId="36159"/>
    <cellStyle name="n_LBO Model_v03 (5) 24 16" xfId="35751"/>
    <cellStyle name="n-_LBO Model_v03 (5) 24 16" xfId="36196"/>
    <cellStyle name="n_LBO Model_v03 (5) 24 17" xfId="35755"/>
    <cellStyle name="n-_LBO Model_v03 (5) 24 17" xfId="36233"/>
    <cellStyle name="n_LBO Model_v03 (5) 24 18" xfId="35760"/>
    <cellStyle name="n-_LBO Model_v03 (5) 24 18" xfId="36270"/>
    <cellStyle name="n_LBO Model_v03 (5) 24 2" xfId="33463"/>
    <cellStyle name="n-_LBO Model_v03 (5) 24 2" xfId="33797"/>
    <cellStyle name="n_LBO Model_v03 (5) 24 3" xfId="35036"/>
    <cellStyle name="n-_LBO Model_v03 (5) 24 3" xfId="35093"/>
    <cellStyle name="n_LBO Model_v03 (5) 24 4" xfId="27006"/>
    <cellStyle name="n-_LBO Model_v03 (5) 24 4" xfId="35132"/>
    <cellStyle name="n_LBO Model_v03 (5) 24 5" xfId="34968"/>
    <cellStyle name="n-_LBO Model_v03 (5) 24 5" xfId="35169"/>
    <cellStyle name="n_LBO Model_v03 (5) 24 6" xfId="26296"/>
    <cellStyle name="n-_LBO Model_v03 (5) 24 6" xfId="35210"/>
    <cellStyle name="n_LBO Model_v03 (5) 24 7" xfId="34783"/>
    <cellStyle name="n-_LBO Model_v03 (5) 24 7" xfId="35247"/>
    <cellStyle name="n_LBO Model_v03 (5) 24 8" xfId="34882"/>
    <cellStyle name="n-_LBO Model_v03 (5) 24 8" xfId="35284"/>
    <cellStyle name="n_LBO Model_v03 (5) 24 9" xfId="34959"/>
    <cellStyle name="n-_LBO Model_v03 (5) 24 9" xfId="35321"/>
    <cellStyle name="n_LBO Model_v03 (5) 25" xfId="23371"/>
    <cellStyle name="n-_LBO Model_v03 (5) 25" xfId="23372"/>
    <cellStyle name="n_LBO Model_v03 (5) 25 10" xfId="14035"/>
    <cellStyle name="n-_LBO Model_v03 (5) 25 10" xfId="25990"/>
    <cellStyle name="n_LBO Model_v03 (5) 25 11" xfId="35981"/>
    <cellStyle name="n-_LBO Model_v03 (5) 25 11" xfId="35943"/>
    <cellStyle name="n_LBO Model_v03 (5) 25 12" xfId="35429"/>
    <cellStyle name="n-_LBO Model_v03 (5) 25 12" xfId="35467"/>
    <cellStyle name="n_LBO Model_v03 (5) 25 13" xfId="35771"/>
    <cellStyle name="n-_LBO Model_v03 (5) 25 13" xfId="35781"/>
    <cellStyle name="n_LBO Model_v03 (5) 25 14" xfId="35633"/>
    <cellStyle name="n-_LBO Model_v03 (5) 25 14" xfId="35534"/>
    <cellStyle name="n_LBO Model_v03 (5) 25 15" xfId="35408"/>
    <cellStyle name="n-_LBO Model_v03 (5) 25 15" xfId="35667"/>
    <cellStyle name="n_LBO Model_v03 (5) 25 16" xfId="35699"/>
    <cellStyle name="n-_LBO Model_v03 (5) 25 16" xfId="35932"/>
    <cellStyle name="n_LBO Model_v03 (5) 25 17" xfId="35559"/>
    <cellStyle name="n-_LBO Model_v03 (5) 25 17" xfId="35691"/>
    <cellStyle name="n_LBO Model_v03 (5) 25 18" xfId="35608"/>
    <cellStyle name="n-_LBO Model_v03 (5) 25 18" xfId="35869"/>
    <cellStyle name="n_LBO Model_v03 (5) 25 2" xfId="33687"/>
    <cellStyle name="n-_LBO Model_v03 (5) 25 2" xfId="33453"/>
    <cellStyle name="n_LBO Model_v03 (5) 25 3" xfId="35073"/>
    <cellStyle name="n-_LBO Model_v03 (5) 25 3" xfId="35035"/>
    <cellStyle name="n_LBO Model_v03 (5) 25 4" xfId="34684"/>
    <cellStyle name="n-_LBO Model_v03 (5) 25 4" xfId="34628"/>
    <cellStyle name="n_LBO Model_v03 (5) 25 5" xfId="34635"/>
    <cellStyle name="n-_LBO Model_v03 (5) 25 5" xfId="34826"/>
    <cellStyle name="n_LBO Model_v03 (5) 25 6" xfId="25331"/>
    <cellStyle name="n-_LBO Model_v03 (5) 25 6" xfId="34028"/>
    <cellStyle name="n_LBO Model_v03 (5) 25 7" xfId="34773"/>
    <cellStyle name="n-_LBO Model_v03 (5) 25 7" xfId="34048"/>
    <cellStyle name="n_LBO Model_v03 (5) 25 8" xfId="34041"/>
    <cellStyle name="n-_LBO Model_v03 (5) 25 8" xfId="34652"/>
    <cellStyle name="n_LBO Model_v03 (5) 25 9" xfId="35020"/>
    <cellStyle name="n-_LBO Model_v03 (5) 25 9" xfId="34710"/>
    <cellStyle name="n_LBO Model_v03 (5) 26" xfId="23373"/>
    <cellStyle name="n-_LBO Model_v03 (5) 26" xfId="23374"/>
    <cellStyle name="n_LBO Model_v03 (5) 26 10" xfId="34666"/>
    <cellStyle name="n-_LBO Model_v03 (5) 26 10" xfId="35370"/>
    <cellStyle name="n_LBO Model_v03 (5) 26 11" xfId="35969"/>
    <cellStyle name="n-_LBO Model_v03 (5) 26 11" xfId="36013"/>
    <cellStyle name="n_LBO Model_v03 (5) 26 12" xfId="35441"/>
    <cellStyle name="n-_LBO Model_v03 (5) 26 12" xfId="36054"/>
    <cellStyle name="n_LBO Model_v03 (5) 26 13" xfId="35882"/>
    <cellStyle name="n-_LBO Model_v03 (5) 26 13" xfId="36092"/>
    <cellStyle name="n_LBO Model_v03 (5) 26 14" xfId="35634"/>
    <cellStyle name="n-_LBO Model_v03 (5) 26 14" xfId="36134"/>
    <cellStyle name="n_LBO Model_v03 (5) 26 15" xfId="35937"/>
    <cellStyle name="n-_LBO Model_v03 (5) 26 15" xfId="36171"/>
    <cellStyle name="n_LBO Model_v03 (5) 26 16" xfId="35741"/>
    <cellStyle name="n-_LBO Model_v03 (5) 26 16" xfId="36208"/>
    <cellStyle name="n_LBO Model_v03 (5) 26 17" xfId="35525"/>
    <cellStyle name="n-_LBO Model_v03 (5) 26 17" xfId="36245"/>
    <cellStyle name="n_LBO Model_v03 (5) 26 18" xfId="35826"/>
    <cellStyle name="n-_LBO Model_v03 (5) 26 18" xfId="36282"/>
    <cellStyle name="n_LBO Model_v03 (5) 26 2" xfId="33596"/>
    <cellStyle name="n-_LBO Model_v03 (5) 26 2" xfId="33853"/>
    <cellStyle name="n_LBO Model_v03 (5) 26 3" xfId="35061"/>
    <cellStyle name="n-_LBO Model_v03 (5) 26 3" xfId="35105"/>
    <cellStyle name="n_LBO Model_v03 (5) 26 4" xfId="34800"/>
    <cellStyle name="n-_LBO Model_v03 (5) 26 4" xfId="35144"/>
    <cellStyle name="n_LBO Model_v03 (5) 26 5" xfId="34973"/>
    <cellStyle name="n-_LBO Model_v03 (5) 26 5" xfId="35182"/>
    <cellStyle name="n_LBO Model_v03 (5) 26 6" xfId="34624"/>
    <cellStyle name="n-_LBO Model_v03 (5) 26 6" xfId="35222"/>
    <cellStyle name="n_LBO Model_v03 (5) 26 7" xfId="34840"/>
    <cellStyle name="n-_LBO Model_v03 (5) 26 7" xfId="35259"/>
    <cellStyle name="n_LBO Model_v03 (5) 26 8" xfId="34993"/>
    <cellStyle name="n-_LBO Model_v03 (5) 26 8" xfId="35296"/>
    <cellStyle name="n_LBO Model_v03 (5) 26 9" xfId="34627"/>
    <cellStyle name="n-_LBO Model_v03 (5) 26 9" xfId="35333"/>
    <cellStyle name="n_LBO Model_v03 (5) 27" xfId="23375"/>
    <cellStyle name="n-_LBO Model_v03 (5) 27" xfId="23376"/>
    <cellStyle name="n_LBO Model_v03 (5) 27 10" xfId="26676"/>
    <cellStyle name="n-_LBO Model_v03 (5) 27 10" xfId="35374"/>
    <cellStyle name="n_LBO Model_v03 (5) 27 11" xfId="35945"/>
    <cellStyle name="n-_LBO Model_v03 (5) 27 11" xfId="36017"/>
    <cellStyle name="n_LBO Model_v03 (5) 27 12" xfId="35465"/>
    <cellStyle name="n-_LBO Model_v03 (5) 27 12" xfId="36058"/>
    <cellStyle name="n_LBO Model_v03 (5) 27 13" xfId="35644"/>
    <cellStyle name="n-_LBO Model_v03 (5) 27 13" xfId="36097"/>
    <cellStyle name="n_LBO Model_v03 (5) 27 14" xfId="35901"/>
    <cellStyle name="n-_LBO Model_v03 (5) 27 14" xfId="36138"/>
    <cellStyle name="n_LBO Model_v03 (5) 27 15" xfId="35889"/>
    <cellStyle name="n-_LBO Model_v03 (5) 27 15" xfId="36175"/>
    <cellStyle name="n_LBO Model_v03 (5) 27 16" xfId="35669"/>
    <cellStyle name="n-_LBO Model_v03 (5) 27 16" xfId="36212"/>
    <cellStyle name="n_LBO Model_v03 (5) 27 17" xfId="35719"/>
    <cellStyle name="n-_LBO Model_v03 (5) 27 17" xfId="36249"/>
    <cellStyle name="n_LBO Model_v03 (5) 27 18" xfId="35870"/>
    <cellStyle name="n-_LBO Model_v03 (5) 27 18" xfId="36286"/>
    <cellStyle name="n_LBO Model_v03 (5) 27 2" xfId="33473"/>
    <cellStyle name="n-_LBO Model_v03 (5) 27 2" xfId="33895"/>
    <cellStyle name="n_LBO Model_v03 (5) 27 3" xfId="35037"/>
    <cellStyle name="n-_LBO Model_v03 (5) 27 3" xfId="35109"/>
    <cellStyle name="n_LBO Model_v03 (5) 27 4" xfId="34837"/>
    <cellStyle name="n-_LBO Model_v03 (5) 27 4" xfId="35148"/>
    <cellStyle name="n_LBO Model_v03 (5) 27 5" xfId="34702"/>
    <cellStyle name="n-_LBO Model_v03 (5) 27 5" xfId="35186"/>
    <cellStyle name="n_LBO Model_v03 (5) 27 6" xfId="34881"/>
    <cellStyle name="n-_LBO Model_v03 (5) 27 6" xfId="35226"/>
    <cellStyle name="n_LBO Model_v03 (5) 27 7" xfId="34722"/>
    <cellStyle name="n-_LBO Model_v03 (5) 27 7" xfId="35263"/>
    <cellStyle name="n_LBO Model_v03 (5) 27 8" xfId="25053"/>
    <cellStyle name="n-_LBO Model_v03 (5) 27 8" xfId="35300"/>
    <cellStyle name="n_LBO Model_v03 (5) 27 9" xfId="34889"/>
    <cellStyle name="n-_LBO Model_v03 (5) 27 9" xfId="35337"/>
    <cellStyle name="n_LBO Model_v03 (5) 28" xfId="23377"/>
    <cellStyle name="n-_LBO Model_v03 (5) 28" xfId="23378"/>
    <cellStyle name="n_LBO Model_v03 (5) 29" xfId="23348"/>
    <cellStyle name="n-_LBO Model_v03 (5) 29" xfId="23349"/>
    <cellStyle name="n_LBO Model_v03 (5) 3" xfId="9971"/>
    <cellStyle name="n-_LBO Model_v03 (5) 3" xfId="6916"/>
    <cellStyle name="n_LBO Model_v03 (5) 30" xfId="34375"/>
    <cellStyle name="n-_LBO Model_v03 (5) 30" xfId="34376"/>
    <cellStyle name="n_LBO Model_v03 (5) 4" xfId="6966"/>
    <cellStyle name="n-_LBO Model_v03 (5) 4" xfId="6824"/>
    <cellStyle name="n_LBO Model_v03 (5) 5" xfId="6913"/>
    <cellStyle name="n-_LBO Model_v03 (5) 5" xfId="9755"/>
    <cellStyle name="n_LBO Model_v03 (5) 6" xfId="6935"/>
    <cellStyle name="n-_LBO Model_v03 (5) 6" xfId="6795"/>
    <cellStyle name="n_LBO Model_v03 (5) 7" xfId="6850"/>
    <cellStyle name="n-_LBO Model_v03 (5) 7" xfId="9771"/>
    <cellStyle name="n_LBO Model_v03 (5) 8" xfId="9641"/>
    <cellStyle name="n-_LBO Model_v03 (5) 8" xfId="9689"/>
    <cellStyle name="n_LBO Model_v03 (5) 9" xfId="6861"/>
    <cellStyle name="n-_LBO Model_v03 (5) 9" xfId="6841"/>
    <cellStyle name="n_ML LBO Model 5.23.07" xfId="3375"/>
    <cellStyle name="n-_ML LBO Model 5.23.07" xfId="3376"/>
    <cellStyle name="n_ML LBO Model 5.23.07 10" xfId="6507"/>
    <cellStyle name="n-_ML LBO Model 5.23.07 10" xfId="9827"/>
    <cellStyle name="n_ML LBO Model 5.23.07 11" xfId="6591"/>
    <cellStyle name="n-_ML LBO Model 5.23.07 11" xfId="6827"/>
    <cellStyle name="n_ML LBO Model 5.23.07 12" xfId="9759"/>
    <cellStyle name="n-_ML LBO Model 5.23.07 12" xfId="9807"/>
    <cellStyle name="n_ML LBO Model 5.23.07 13" xfId="6517"/>
    <cellStyle name="n-_ML LBO Model 5.23.07 13" xfId="6937"/>
    <cellStyle name="n_ML LBO Model 5.23.07 14" xfId="9675"/>
    <cellStyle name="n-_ML LBO Model 5.23.07 14" xfId="6952"/>
    <cellStyle name="n_ML LBO Model 5.23.07 15" xfId="9931"/>
    <cellStyle name="n-_ML LBO Model 5.23.07 15" xfId="6871"/>
    <cellStyle name="n_ML LBO Model 5.23.07 16" xfId="9928"/>
    <cellStyle name="n-_ML LBO Model 5.23.07 16" xfId="10002"/>
    <cellStyle name="n_ML LBO Model 5.23.07 17" xfId="9751"/>
    <cellStyle name="n-_ML LBO Model 5.23.07 17" xfId="6770"/>
    <cellStyle name="n_ML LBO Model 5.23.07 18" xfId="6756"/>
    <cellStyle name="n-_ML LBO Model 5.23.07 18" xfId="9830"/>
    <cellStyle name="n_ML LBO Model 5.23.07 19" xfId="23393"/>
    <cellStyle name="n-_ML LBO Model 5.23.07 19" xfId="23394"/>
    <cellStyle name="n_ML LBO Model 5.23.07 19 10" xfId="34995"/>
    <cellStyle name="n-_ML LBO Model 5.23.07 19 10" xfId="34894"/>
    <cellStyle name="n_ML LBO Model 5.23.07 19 11" xfId="35790"/>
    <cellStyle name="n-_ML LBO Model 5.23.07 19 11" xfId="35791"/>
    <cellStyle name="n_ML LBO Model 5.23.07 19 12" xfId="35631"/>
    <cellStyle name="n-_ML LBO Model 5.23.07 19 12" xfId="35850"/>
    <cellStyle name="n_ML LBO Model 5.23.07 19 13" xfId="35510"/>
    <cellStyle name="n-_ML LBO Model 5.23.07 19 13" xfId="35629"/>
    <cellStyle name="n_ML LBO Model 5.23.07 19 14" xfId="35556"/>
    <cellStyle name="n-_ML LBO Model 5.23.07 19 14" xfId="35665"/>
    <cellStyle name="n_ML LBO Model 5.23.07 19 15" xfId="35825"/>
    <cellStyle name="n-_ML LBO Model 5.23.07 19 15" xfId="35710"/>
    <cellStyle name="n_ML LBO Model 5.23.07 19 16" xfId="35729"/>
    <cellStyle name="n-_ML LBO Model 5.23.07 19 16" xfId="35480"/>
    <cellStyle name="n_ML LBO Model 5.23.07 19 17" xfId="35922"/>
    <cellStyle name="n-_ML LBO Model 5.23.07 19 17" xfId="35737"/>
    <cellStyle name="n_ML LBO Model 5.23.07 19 18" xfId="35672"/>
    <cellStyle name="n-_ML LBO Model 5.23.07 19 18" xfId="35618"/>
    <cellStyle name="n_ML LBO Model 5.23.07 19 2" xfId="14358"/>
    <cellStyle name="n-_ML LBO Model 5.23.07 19 2" xfId="14359"/>
    <cellStyle name="n_ML LBO Model 5.23.07 19 3" xfId="34801"/>
    <cellStyle name="n-_ML LBO Model 5.23.07 19 3" xfId="14566"/>
    <cellStyle name="n_ML LBO Model 5.23.07 19 4" xfId="34860"/>
    <cellStyle name="n-_ML LBO Model 5.23.07 19 4" xfId="34665"/>
    <cellStyle name="n_ML LBO Model 5.23.07 19 5" xfId="34833"/>
    <cellStyle name="n-_ML LBO Model 5.23.07 19 5" xfId="34911"/>
    <cellStyle name="n_ML LBO Model 5.23.07 19 6" xfId="34699"/>
    <cellStyle name="n-_ML LBO Model 5.23.07 19 6" xfId="34622"/>
    <cellStyle name="n_ML LBO Model 5.23.07 19 7" xfId="34893"/>
    <cellStyle name="n-_ML LBO Model 5.23.07 19 7" xfId="35025"/>
    <cellStyle name="n_ML LBO Model 5.23.07 19 8" xfId="34910"/>
    <cellStyle name="n-_ML LBO Model 5.23.07 19 8" xfId="34836"/>
    <cellStyle name="n_ML LBO Model 5.23.07 19 9" xfId="34990"/>
    <cellStyle name="n-_ML LBO Model 5.23.07 19 9" xfId="34023"/>
    <cellStyle name="n_ML LBO Model 5.23.07 2" xfId="10058"/>
    <cellStyle name="n-_ML LBO Model 5.23.07 2" xfId="10059"/>
    <cellStyle name="n_ML LBO Model 5.23.07 20" xfId="23395"/>
    <cellStyle name="n-_ML LBO Model 5.23.07 20" xfId="23396"/>
    <cellStyle name="n_ML LBO Model 5.23.07 20 10" xfId="23472"/>
    <cellStyle name="n-_ML LBO Model 5.23.07 20 10" xfId="35014"/>
    <cellStyle name="n_ML LBO Model 5.23.07 20 11" xfId="35955"/>
    <cellStyle name="n-_ML LBO Model 5.23.07 20 11" xfId="35956"/>
    <cellStyle name="n_ML LBO Model 5.23.07 20 12" xfId="35455"/>
    <cellStyle name="n-_ML LBO Model 5.23.07 20 12" xfId="35454"/>
    <cellStyle name="n_ML LBO Model 5.23.07 20 13" xfId="35879"/>
    <cellStyle name="n-_ML LBO Model 5.23.07 20 13" xfId="35812"/>
    <cellStyle name="n_ML LBO Model 5.23.07 20 14" xfId="35693"/>
    <cellStyle name="n-_ML LBO Model 5.23.07 20 14" xfId="35586"/>
    <cellStyle name="n_ML LBO Model 5.23.07 20 15" xfId="35544"/>
    <cellStyle name="n-_ML LBO Model 5.23.07 20 15" xfId="35690"/>
    <cellStyle name="n_ML LBO Model 5.23.07 20 16" xfId="35419"/>
    <cellStyle name="n-_ML LBO Model 5.23.07 20 16" xfId="35724"/>
    <cellStyle name="n_ML LBO Model 5.23.07 20 17" xfId="35894"/>
    <cellStyle name="n-_ML LBO Model 5.23.07 20 17" xfId="35746"/>
    <cellStyle name="n_ML LBO Model 5.23.07 20 18" xfId="35840"/>
    <cellStyle name="n-_ML LBO Model 5.23.07 20 18" xfId="35558"/>
    <cellStyle name="n_ML LBO Model 5.23.07 20 2" xfId="33532"/>
    <cellStyle name="n-_ML LBO Model 5.23.07 20 2" xfId="33534"/>
    <cellStyle name="n_ML LBO Model 5.23.07 20 3" xfId="35047"/>
    <cellStyle name="n-_ML LBO Model 5.23.07 20 3" xfId="35048"/>
    <cellStyle name="n_ML LBO Model 5.23.07 20 4" xfId="14034"/>
    <cellStyle name="n-_ML LBO Model 5.23.07 20 4" xfId="34785"/>
    <cellStyle name="n_ML LBO Model 5.23.07 20 5" xfId="34970"/>
    <cellStyle name="n-_ML LBO Model 5.23.07 20 5" xfId="34940"/>
    <cellStyle name="n_ML LBO Model 5.23.07 20 6" xfId="34027"/>
    <cellStyle name="n-_ML LBO Model 5.23.07 20 6" xfId="28176"/>
    <cellStyle name="n_ML LBO Model 5.23.07 20 7" xfId="35004"/>
    <cellStyle name="n-_ML LBO Model 5.23.07 20 7" xfId="34793"/>
    <cellStyle name="n_ML LBO Model 5.23.07 20 8" xfId="34827"/>
    <cellStyle name="n-_ML LBO Model 5.23.07 20 8" xfId="34998"/>
    <cellStyle name="n_ML LBO Model 5.23.07 20 9" xfId="31498"/>
    <cellStyle name="n-_ML LBO Model 5.23.07 20 9" xfId="34657"/>
    <cellStyle name="n_ML LBO Model 5.23.07 21" xfId="23397"/>
    <cellStyle name="n-_ML LBO Model 5.23.07 21" xfId="23398"/>
    <cellStyle name="n_ML LBO Model 5.23.07 21 10" xfId="35377"/>
    <cellStyle name="n-_ML LBO Model 5.23.07 21 10" xfId="34750"/>
    <cellStyle name="n_ML LBO Model 5.23.07 21 11" xfId="36020"/>
    <cellStyle name="n-_ML LBO Model 5.23.07 21 11" xfId="35989"/>
    <cellStyle name="n_ML LBO Model 5.23.07 21 12" xfId="36061"/>
    <cellStyle name="n-_ML LBO Model 5.23.07 21 12" xfId="35423"/>
    <cellStyle name="n_ML LBO Model 5.23.07 21 13" xfId="36100"/>
    <cellStyle name="n-_ML LBO Model 5.23.07 21 13" xfId="35890"/>
    <cellStyle name="n_ML LBO Model 5.23.07 21 14" xfId="36141"/>
    <cellStyle name="n-_ML LBO Model 5.23.07 21 14" xfId="35605"/>
    <cellStyle name="n_ML LBO Model 5.23.07 21 15" xfId="36178"/>
    <cellStyle name="n-_ML LBO Model 5.23.07 21 15" xfId="35630"/>
    <cellStyle name="n_ML LBO Model 5.23.07 21 16" xfId="36215"/>
    <cellStyle name="n-_ML LBO Model 5.23.07 21 16" xfId="35761"/>
    <cellStyle name="n_ML LBO Model 5.23.07 21 17" xfId="36252"/>
    <cellStyle name="n-_ML LBO Model 5.23.07 21 17" xfId="35601"/>
    <cellStyle name="n_ML LBO Model 5.23.07 21 18" xfId="36289"/>
    <cellStyle name="n-_ML LBO Model 5.23.07 21 18" xfId="35740"/>
    <cellStyle name="n_ML LBO Model 5.23.07 21 2" xfId="33905"/>
    <cellStyle name="n-_ML LBO Model 5.23.07 21 2" xfId="33723"/>
    <cellStyle name="n_ML LBO Model 5.23.07 21 3" xfId="35113"/>
    <cellStyle name="n-_ML LBO Model 5.23.07 21 3" xfId="35081"/>
    <cellStyle name="n_ML LBO Model 5.23.07 21 4" xfId="35151"/>
    <cellStyle name="n-_ML LBO Model 5.23.07 21 4" xfId="34680"/>
    <cellStyle name="n_ML LBO Model 5.23.07 21 5" xfId="35189"/>
    <cellStyle name="n-_ML LBO Model 5.23.07 21 5" xfId="34982"/>
    <cellStyle name="n_ML LBO Model 5.23.07 21 6" xfId="35229"/>
    <cellStyle name="n-_ML LBO Model 5.23.07 21 6" xfId="33044"/>
    <cellStyle name="n_ML LBO Model 5.23.07 21 7" xfId="35266"/>
    <cellStyle name="n-_ML LBO Model 5.23.07 21 7" xfId="34917"/>
    <cellStyle name="n_ML LBO Model 5.23.07 21 8" xfId="35303"/>
    <cellStyle name="n-_ML LBO Model 5.23.07 21 8" xfId="34789"/>
    <cellStyle name="n_ML LBO Model 5.23.07 21 9" xfId="35340"/>
    <cellStyle name="n-_ML LBO Model 5.23.07 21 9" xfId="14609"/>
    <cellStyle name="n_ML LBO Model 5.23.07 22" xfId="23399"/>
    <cellStyle name="n-_ML LBO Model 5.23.07 22" xfId="23400"/>
    <cellStyle name="n_ML LBO Model 5.23.07 22 10" xfId="34899"/>
    <cellStyle name="n-_ML LBO Model 5.23.07 22 10" xfId="34788"/>
    <cellStyle name="n_ML LBO Model 5.23.07 22 11" xfId="35939"/>
    <cellStyle name="n-_ML LBO Model 5.23.07 22 11" xfId="35994"/>
    <cellStyle name="n_ML LBO Model 5.23.07 22 12" xfId="35471"/>
    <cellStyle name="n-_ML LBO Model 5.23.07 22 12" xfId="36035"/>
    <cellStyle name="n_ML LBO Model 5.23.07 22 13" xfId="35876"/>
    <cellStyle name="n-_ML LBO Model 5.23.07 22 13" xfId="35405"/>
    <cellStyle name="n_ML LBO Model 5.23.07 22 14" xfId="35903"/>
    <cellStyle name="n-_ML LBO Model 5.23.07 22 14" xfId="36114"/>
    <cellStyle name="n_ML LBO Model 5.23.07 22 15" xfId="35708"/>
    <cellStyle name="n-_ML LBO Model 5.23.07 22 15" xfId="35479"/>
    <cellStyle name="n_ML LBO Model 5.23.07 22 16" xfId="35930"/>
    <cellStyle name="n-_ML LBO Model 5.23.07 22 16" xfId="35636"/>
    <cellStyle name="n_ML LBO Model 5.23.07 22 17" xfId="35800"/>
    <cellStyle name="n-_ML LBO Model 5.23.07 22 17" xfId="35506"/>
    <cellStyle name="n_ML LBO Model 5.23.07 22 18" xfId="35513"/>
    <cellStyle name="n-_ML LBO Model 5.23.07 22 18" xfId="35526"/>
    <cellStyle name="n_ML LBO Model 5.23.07 22 2" xfId="33386"/>
    <cellStyle name="n-_ML LBO Model 5.23.07 22 2" xfId="33747"/>
    <cellStyle name="n_ML LBO Model 5.23.07 22 3" xfId="35030"/>
    <cellStyle name="n-_ML LBO Model 5.23.07 22 3" xfId="35086"/>
    <cellStyle name="n_ML LBO Model 5.23.07 22 4" xfId="34604"/>
    <cellStyle name="n-_ML LBO Model 5.23.07 22 4" xfId="34780"/>
    <cellStyle name="n_ML LBO Model 5.23.07 22 5" xfId="34967"/>
    <cellStyle name="n-_ML LBO Model 5.23.07 22 5" xfId="34681"/>
    <cellStyle name="n_ML LBO Model 5.23.07 22 6" xfId="34748"/>
    <cellStyle name="n-_ML LBO Model 5.23.07 22 6" xfId="34904"/>
    <cellStyle name="n_ML LBO Model 5.23.07 22 7" xfId="14025"/>
    <cellStyle name="n-_ML LBO Model 5.23.07 22 7" xfId="35017"/>
    <cellStyle name="n_ML LBO Model 5.23.07 22 8" xfId="34964"/>
    <cellStyle name="n-_ML LBO Model 5.23.07 22 8" xfId="34979"/>
    <cellStyle name="n_ML LBO Model 5.23.07 22 9" xfId="34647"/>
    <cellStyle name="n-_ML LBO Model 5.23.07 22 9" xfId="35019"/>
    <cellStyle name="n_ML LBO Model 5.23.07 23" xfId="23401"/>
    <cellStyle name="n-_ML LBO Model 5.23.07 23" xfId="23402"/>
    <cellStyle name="n_ML LBO Model 5.23.07 23 10" xfId="35369"/>
    <cellStyle name="n-_ML LBO Model 5.23.07 23 10" xfId="24448"/>
    <cellStyle name="n_ML LBO Model 5.23.07 23 11" xfId="36012"/>
    <cellStyle name="n-_ML LBO Model 5.23.07 23 11" xfId="35940"/>
    <cellStyle name="n_ML LBO Model 5.23.07 23 12" xfId="36053"/>
    <cellStyle name="n-_ML LBO Model 5.23.07 23 12" xfId="35470"/>
    <cellStyle name="n_ML LBO Model 5.23.07 23 13" xfId="36091"/>
    <cellStyle name="n-_ML LBO Model 5.23.07 23 13" xfId="35762"/>
    <cellStyle name="n_ML LBO Model 5.23.07 23 14" xfId="36133"/>
    <cellStyle name="n-_ML LBO Model 5.23.07 23 14" xfId="35891"/>
    <cellStyle name="n_ML LBO Model 5.23.07 23 15" xfId="36170"/>
    <cellStyle name="n-_ML LBO Model 5.23.07 23 15" xfId="35481"/>
    <cellStyle name="n_ML LBO Model 5.23.07 23 16" xfId="36207"/>
    <cellStyle name="n-_ML LBO Model 5.23.07 23 16" xfId="35817"/>
    <cellStyle name="n_ML LBO Model 5.23.07 23 17" xfId="36244"/>
    <cellStyle name="n-_ML LBO Model 5.23.07 23 17" xfId="35619"/>
    <cellStyle name="n_ML LBO Model 5.23.07 23 18" xfId="36281"/>
    <cellStyle name="n-_ML LBO Model 5.23.07 23 18" xfId="35906"/>
    <cellStyle name="n_ML LBO Model 5.23.07 23 2" xfId="33848"/>
    <cellStyle name="n-_ML LBO Model 5.23.07 23 2" xfId="33391"/>
    <cellStyle name="n_ML LBO Model 5.23.07 23 3" xfId="35104"/>
    <cellStyle name="n-_ML LBO Model 5.23.07 23 3" xfId="35031"/>
    <cellStyle name="n_ML LBO Model 5.23.07 23 4" xfId="35143"/>
    <cellStyle name="n-_ML LBO Model 5.23.07 23 4" xfId="34830"/>
    <cellStyle name="n_ML LBO Model 5.23.07 23 5" xfId="35180"/>
    <cellStyle name="n-_ML LBO Model 5.23.07 23 5" xfId="34608"/>
    <cellStyle name="n_ML LBO Model 5.23.07 23 6" xfId="35221"/>
    <cellStyle name="n-_ML LBO Model 5.23.07 23 6" xfId="34026"/>
    <cellStyle name="n_ML LBO Model 5.23.07 23 7" xfId="35258"/>
    <cellStyle name="n-_ML LBO Model 5.23.07 23 7" xfId="34957"/>
    <cellStyle name="n_ML LBO Model 5.23.07 23 8" xfId="35295"/>
    <cellStyle name="n-_ML LBO Model 5.23.07 23 8" xfId="35028"/>
    <cellStyle name="n_ML LBO Model 5.23.07 23 9" xfId="35332"/>
    <cellStyle name="n-_ML LBO Model 5.23.07 23 9" xfId="34715"/>
    <cellStyle name="n_ML LBO Model 5.23.07 24" xfId="23403"/>
    <cellStyle name="n-_ML LBO Model 5.23.07 24" xfId="23404"/>
    <cellStyle name="n_ML LBO Model 5.23.07 24 10" xfId="34989"/>
    <cellStyle name="n-_ML LBO Model 5.23.07 24 10" xfId="34906"/>
    <cellStyle name="n_ML LBO Model 5.23.07 24 11" xfId="35986"/>
    <cellStyle name="n-_ML LBO Model 5.23.07 24 11" xfId="35980"/>
    <cellStyle name="n_ML LBO Model 5.23.07 24 12" xfId="35426"/>
    <cellStyle name="n-_ML LBO Model 5.23.07 24 12" xfId="35430"/>
    <cellStyle name="n_ML LBO Model 5.23.07 24 13" xfId="35823"/>
    <cellStyle name="n-_ML LBO Model 5.23.07 24 13" xfId="35821"/>
    <cellStyle name="n_ML LBO Model 5.23.07 24 14" xfId="35814"/>
    <cellStyle name="n-_ML LBO Model 5.23.07 24 14" xfId="35674"/>
    <cellStyle name="n_ML LBO Model 5.23.07 24 15" xfId="35743"/>
    <cellStyle name="n-_ML LBO Model 5.23.07 24 15" xfId="35574"/>
    <cellStyle name="n_ML LBO Model 5.23.07 24 16" xfId="35927"/>
    <cellStyle name="n-_ML LBO Model 5.23.07 24 16" xfId="35474"/>
    <cellStyle name="n_ML LBO Model 5.23.07 24 17" xfId="35703"/>
    <cellStyle name="n-_ML LBO Model 5.23.07 24 17" xfId="35397"/>
    <cellStyle name="n_ML LBO Model 5.23.07 24 18" xfId="35658"/>
    <cellStyle name="n-_ML LBO Model 5.23.07 24 18" xfId="35486"/>
    <cellStyle name="n_ML LBO Model 5.23.07 24 2" xfId="33712"/>
    <cellStyle name="n-_ML LBO Model 5.23.07 24 2" xfId="33685"/>
    <cellStyle name="n_ML LBO Model 5.23.07 24 3" xfId="35078"/>
    <cellStyle name="n-_ML LBO Model 5.23.07 24 3" xfId="35072"/>
    <cellStyle name="n_ML LBO Model 5.23.07 24 4" xfId="14037"/>
    <cellStyle name="n-_ML LBO Model 5.23.07 24 4" xfId="34754"/>
    <cellStyle name="n_ML LBO Model 5.23.07 24 5" xfId="34767"/>
    <cellStyle name="n-_ML LBO Model 5.23.07 24 5" xfId="34587"/>
    <cellStyle name="n_ML LBO Model 5.23.07 24 6" xfId="34897"/>
    <cellStyle name="n-_ML LBO Model 5.23.07 24 6" xfId="24493"/>
    <cellStyle name="n_ML LBO Model 5.23.07 24 7" xfId="35027"/>
    <cellStyle name="n-_ML LBO Model 5.23.07 24 7" xfId="34938"/>
    <cellStyle name="n_ML LBO Model 5.23.07 24 8" xfId="34807"/>
    <cellStyle name="n-_ML LBO Model 5.23.07 24 8" xfId="34656"/>
    <cellStyle name="n_ML LBO Model 5.23.07 24 9" xfId="34747"/>
    <cellStyle name="n-_ML LBO Model 5.23.07 24 9" xfId="34876"/>
    <cellStyle name="n_ML LBO Model 5.23.07 25" xfId="23405"/>
    <cellStyle name="n-_ML LBO Model 5.23.07 25" xfId="23406"/>
    <cellStyle name="n_ML LBO Model 5.23.07 25 10" xfId="35363"/>
    <cellStyle name="n-_ML LBO Model 5.23.07 25 10" xfId="35373"/>
    <cellStyle name="n_ML LBO Model 5.23.07 25 11" xfId="36006"/>
    <cellStyle name="n-_ML LBO Model 5.23.07 25 11" xfId="36016"/>
    <cellStyle name="n_ML LBO Model 5.23.07 25 12" xfId="36047"/>
    <cellStyle name="n-_ML LBO Model 5.23.07 25 12" xfId="36057"/>
    <cellStyle name="n_ML LBO Model 5.23.07 25 13" xfId="36085"/>
    <cellStyle name="n-_ML LBO Model 5.23.07 25 13" xfId="36095"/>
    <cellStyle name="n_ML LBO Model 5.23.07 25 14" xfId="36127"/>
    <cellStyle name="n-_ML LBO Model 5.23.07 25 14" xfId="36137"/>
    <cellStyle name="n_ML LBO Model 5.23.07 25 15" xfId="36164"/>
    <cellStyle name="n-_ML LBO Model 5.23.07 25 15" xfId="36174"/>
    <cellStyle name="n_ML LBO Model 5.23.07 25 16" xfId="36201"/>
    <cellStyle name="n-_ML LBO Model 5.23.07 25 16" xfId="36211"/>
    <cellStyle name="n_ML LBO Model 5.23.07 25 17" xfId="36238"/>
    <cellStyle name="n-_ML LBO Model 5.23.07 25 17" xfId="36248"/>
    <cellStyle name="n_ML LBO Model 5.23.07 25 18" xfId="36275"/>
    <cellStyle name="n-_ML LBO Model 5.23.07 25 18" xfId="36285"/>
    <cellStyle name="n_ML LBO Model 5.23.07 25 2" xfId="33817"/>
    <cellStyle name="n-_ML LBO Model 5.23.07 25 2" xfId="33873"/>
    <cellStyle name="n_ML LBO Model 5.23.07 25 3" xfId="35098"/>
    <cellStyle name="n-_ML LBO Model 5.23.07 25 3" xfId="35108"/>
    <cellStyle name="n_ML LBO Model 5.23.07 25 4" xfId="35137"/>
    <cellStyle name="n-_ML LBO Model 5.23.07 25 4" xfId="35147"/>
    <cellStyle name="n_ML LBO Model 5.23.07 25 5" xfId="35174"/>
    <cellStyle name="n-_ML LBO Model 5.23.07 25 5" xfId="35185"/>
    <cellStyle name="n_ML LBO Model 5.23.07 25 6" xfId="35215"/>
    <cellStyle name="n-_ML LBO Model 5.23.07 25 6" xfId="35225"/>
    <cellStyle name="n_ML LBO Model 5.23.07 25 7" xfId="35252"/>
    <cellStyle name="n-_ML LBO Model 5.23.07 25 7" xfId="35262"/>
    <cellStyle name="n_ML LBO Model 5.23.07 25 8" xfId="35289"/>
    <cellStyle name="n-_ML LBO Model 5.23.07 25 8" xfId="35299"/>
    <cellStyle name="n_ML LBO Model 5.23.07 25 9" xfId="35326"/>
    <cellStyle name="n-_ML LBO Model 5.23.07 25 9" xfId="35336"/>
    <cellStyle name="n_ML LBO Model 5.23.07 26" xfId="23407"/>
    <cellStyle name="n-_ML LBO Model 5.23.07 26" xfId="23408"/>
    <cellStyle name="n_ML LBO Model 5.23.07 26 10" xfId="35368"/>
    <cellStyle name="n-_ML LBO Model 5.23.07 26 10" xfId="35356"/>
    <cellStyle name="n_ML LBO Model 5.23.07 26 11" xfId="36011"/>
    <cellStyle name="n-_ML LBO Model 5.23.07 26 11" xfId="35999"/>
    <cellStyle name="n_ML LBO Model 5.23.07 26 12" xfId="36052"/>
    <cellStyle name="n-_ML LBO Model 5.23.07 26 12" xfId="36040"/>
    <cellStyle name="n_ML LBO Model 5.23.07 26 13" xfId="36090"/>
    <cellStyle name="n-_ML LBO Model 5.23.07 26 13" xfId="36078"/>
    <cellStyle name="n_ML LBO Model 5.23.07 26 14" xfId="36132"/>
    <cellStyle name="n-_ML LBO Model 5.23.07 26 14" xfId="36119"/>
    <cellStyle name="n_ML LBO Model 5.23.07 26 15" xfId="36169"/>
    <cellStyle name="n-_ML LBO Model 5.23.07 26 15" xfId="36157"/>
    <cellStyle name="n_ML LBO Model 5.23.07 26 16" xfId="36206"/>
    <cellStyle name="n-_ML LBO Model 5.23.07 26 16" xfId="36194"/>
    <cellStyle name="n_ML LBO Model 5.23.07 26 17" xfId="36243"/>
    <cellStyle name="n-_ML LBO Model 5.23.07 26 17" xfId="36231"/>
    <cellStyle name="n_ML LBO Model 5.23.07 26 18" xfId="36280"/>
    <cellStyle name="n-_ML LBO Model 5.23.07 26 18" xfId="36268"/>
    <cellStyle name="n_ML LBO Model 5.23.07 26 2" xfId="33843"/>
    <cellStyle name="n-_ML LBO Model 5.23.07 26 2" xfId="33788"/>
    <cellStyle name="n_ML LBO Model 5.23.07 26 3" xfId="35103"/>
    <cellStyle name="n-_ML LBO Model 5.23.07 26 3" xfId="35091"/>
    <cellStyle name="n_ML LBO Model 5.23.07 26 4" xfId="35142"/>
    <cellStyle name="n-_ML LBO Model 5.23.07 26 4" xfId="35130"/>
    <cellStyle name="n_ML LBO Model 5.23.07 26 5" xfId="35179"/>
    <cellStyle name="n-_ML LBO Model 5.23.07 26 5" xfId="35167"/>
    <cellStyle name="n_ML LBO Model 5.23.07 26 6" xfId="35220"/>
    <cellStyle name="n-_ML LBO Model 5.23.07 26 6" xfId="35207"/>
    <cellStyle name="n_ML LBO Model 5.23.07 26 7" xfId="35257"/>
    <cellStyle name="n-_ML LBO Model 5.23.07 26 7" xfId="35245"/>
    <cellStyle name="n_ML LBO Model 5.23.07 26 8" xfId="35294"/>
    <cellStyle name="n-_ML LBO Model 5.23.07 26 8" xfId="35282"/>
    <cellStyle name="n_ML LBO Model 5.23.07 26 9" xfId="35331"/>
    <cellStyle name="n-_ML LBO Model 5.23.07 26 9" xfId="35319"/>
    <cellStyle name="n_ML LBO Model 5.23.07 27" xfId="23409"/>
    <cellStyle name="n-_ML LBO Model 5.23.07 27" xfId="23410"/>
    <cellStyle name="n_ML LBO Model 5.23.07 27 10" xfId="34861"/>
    <cellStyle name="n-_ML LBO Model 5.23.07 27 10" xfId="35378"/>
    <cellStyle name="n_ML LBO Model 5.23.07 27 11" xfId="35946"/>
    <cellStyle name="n-_ML LBO Model 5.23.07 27 11" xfId="36021"/>
    <cellStyle name="n_ML LBO Model 5.23.07 27 12" xfId="35464"/>
    <cellStyle name="n-_ML LBO Model 5.23.07 27 12" xfId="36062"/>
    <cellStyle name="n_ML LBO Model 5.23.07 27 13" xfId="35801"/>
    <cellStyle name="n-_ML LBO Model 5.23.07 27 13" xfId="36101"/>
    <cellStyle name="n_ML LBO Model 5.23.07 27 14" xfId="35912"/>
    <cellStyle name="n-_ML LBO Model 5.23.07 27 14" xfId="36142"/>
    <cellStyle name="n_ML LBO Model 5.23.07 27 15" xfId="35854"/>
    <cellStyle name="n-_ML LBO Model 5.23.07 27 15" xfId="36179"/>
    <cellStyle name="n_ML LBO Model 5.23.07 27 16" xfId="35473"/>
    <cellStyle name="n-_ML LBO Model 5.23.07 27 16" xfId="36216"/>
    <cellStyle name="n_ML LBO Model 5.23.07 27 17" xfId="35909"/>
    <cellStyle name="n-_ML LBO Model 5.23.07 27 17" xfId="36253"/>
    <cellStyle name="n_ML LBO Model 5.23.07 27 18" xfId="35731"/>
    <cellStyle name="n-_ML LBO Model 5.23.07 27 18" xfId="36290"/>
    <cellStyle name="n_ML LBO Model 5.23.07 27 2" xfId="33495"/>
    <cellStyle name="n-_ML LBO Model 5.23.07 27 2" xfId="33915"/>
    <cellStyle name="n_ML LBO Model 5.23.07 27 3" xfId="35038"/>
    <cellStyle name="n-_ML LBO Model 5.23.07 27 3" xfId="35114"/>
    <cellStyle name="n_ML LBO Model 5.23.07 27 4" xfId="34690"/>
    <cellStyle name="n-_ML LBO Model 5.23.07 27 4" xfId="35152"/>
    <cellStyle name="n_ML LBO Model 5.23.07 27 5" xfId="16739"/>
    <cellStyle name="n-_ML LBO Model 5.23.07 27 5" xfId="35190"/>
    <cellStyle name="n_ML LBO Model 5.23.07 27 6" xfId="29235"/>
    <cellStyle name="n-_ML LBO Model 5.23.07 27 6" xfId="35230"/>
    <cellStyle name="n_ML LBO Model 5.23.07 27 7" xfId="34991"/>
    <cellStyle name="n-_ML LBO Model 5.23.07 27 7" xfId="35267"/>
    <cellStyle name="n_ML LBO Model 5.23.07 27 8" xfId="28921"/>
    <cellStyle name="n-_ML LBO Model 5.23.07 27 8" xfId="35304"/>
    <cellStyle name="n_ML LBO Model 5.23.07 27 9" xfId="35009"/>
    <cellStyle name="n-_ML LBO Model 5.23.07 27 9" xfId="35341"/>
    <cellStyle name="n_ML LBO Model 5.23.07 28" xfId="23411"/>
    <cellStyle name="n-_ML LBO Model 5.23.07 28" xfId="23412"/>
    <cellStyle name="n_ML LBO Model 5.23.07 29" xfId="23383"/>
    <cellStyle name="n-_ML LBO Model 5.23.07 29" xfId="23384"/>
    <cellStyle name="n_ML LBO Model 5.23.07 3" xfId="9922"/>
    <cellStyle name="n-_ML LBO Model 5.23.07 3" xfId="6832"/>
    <cellStyle name="n_ML LBO Model 5.23.07 30" xfId="34431"/>
    <cellStyle name="n-_ML LBO Model 5.23.07 30" xfId="34432"/>
    <cellStyle name="n_ML LBO Model 5.23.07 4" xfId="6798"/>
    <cellStyle name="n-_ML LBO Model 5.23.07 4" xfId="6797"/>
    <cellStyle name="n_ML LBO Model 5.23.07 5" xfId="6509"/>
    <cellStyle name="n-_ML LBO Model 5.23.07 5" xfId="9686"/>
    <cellStyle name="n_ML LBO Model 5.23.07 6" xfId="6794"/>
    <cellStyle name="n-_ML LBO Model 5.23.07 6" xfId="6793"/>
    <cellStyle name="n_ML LBO Model 5.23.07 7" xfId="6992"/>
    <cellStyle name="n-_ML LBO Model 5.23.07 7" xfId="9891"/>
    <cellStyle name="n_ML LBO Model 5.23.07 8" xfId="6541"/>
    <cellStyle name="n-_ML LBO Model 5.23.07 8" xfId="9821"/>
    <cellStyle name="n_ML LBO Model 5.23.07 9" xfId="6855"/>
    <cellStyle name="n-_ML LBO Model 5.23.07 9" xfId="9727"/>
    <cellStyle name="n_Muzac Ops" xfId="3377"/>
    <cellStyle name="n_Muzac Ops 2" xfId="10060"/>
    <cellStyle name="n_Muzac Ops 3" xfId="23418"/>
    <cellStyle name="n_Muzac Ops 3 2" xfId="14360"/>
    <cellStyle name="n_Muzac Ops_LBO Model_v03 (5)" xfId="3378"/>
    <cellStyle name="n_Muzac Ops_LBO Model_v03 (5) 2" xfId="10061"/>
    <cellStyle name="n_Muzac Ops_LBO Model_v03 (5) 3" xfId="23420"/>
    <cellStyle name="n_Muzac Ops_LBO Model_v03 (5) 3 2" xfId="14361"/>
    <cellStyle name="n_Muzac Ops_ML LBO Model 5.23.07" xfId="3379"/>
    <cellStyle name="n_Muzac Ops_ML LBO Model 5.23.07 2" xfId="10062"/>
    <cellStyle name="n_Muzac Ops_ML LBO Model 5.23.07 3" xfId="23423"/>
    <cellStyle name="n_Muzac Ops_ML LBO Model 5.23.07 3 2" xfId="14362"/>
    <cellStyle name="n0" xfId="3380"/>
    <cellStyle name="n0'" xfId="3381"/>
    <cellStyle name="n0-" xfId="3382"/>
    <cellStyle name="n0 10" xfId="6751"/>
    <cellStyle name="n0' 10" xfId="9992"/>
    <cellStyle name="n0- 10" xfId="9979"/>
    <cellStyle name="n0 11" xfId="9937"/>
    <cellStyle name="n0' 11" xfId="9726"/>
    <cellStyle name="n0- 11" xfId="6825"/>
    <cellStyle name="n0 12" xfId="6852"/>
    <cellStyle name="n0' 12" xfId="6546"/>
    <cellStyle name="n0- 12" xfId="10007"/>
    <cellStyle name="n0 13" xfId="6845"/>
    <cellStyle name="n0' 13" xfId="9741"/>
    <cellStyle name="n0- 13" xfId="9865"/>
    <cellStyle name="n0 14" xfId="9713"/>
    <cellStyle name="n0' 14" xfId="9833"/>
    <cellStyle name="n0- 14" xfId="9884"/>
    <cellStyle name="n0 15" xfId="9702"/>
    <cellStyle name="n0' 15" xfId="6908"/>
    <cellStyle name="n0- 15" xfId="6882"/>
    <cellStyle name="n0 16" xfId="6909"/>
    <cellStyle name="n0' 16" xfId="6792"/>
    <cellStyle name="n0- 16" xfId="6789"/>
    <cellStyle name="n0 17" xfId="9851"/>
    <cellStyle name="n0' 17" xfId="9654"/>
    <cellStyle name="n0- 17" xfId="9666"/>
    <cellStyle name="n0 18" xfId="6754"/>
    <cellStyle name="n0' 18" xfId="10006"/>
    <cellStyle name="n0- 18" xfId="9734"/>
    <cellStyle name="n0 19" xfId="23437"/>
    <cellStyle name="n0' 19" xfId="23438"/>
    <cellStyle name="n0- 19" xfId="23439"/>
    <cellStyle name="n0 19 10" xfId="34809"/>
    <cellStyle name="n0' 19 10" xfId="28685"/>
    <cellStyle name="n0- 19 10" xfId="34854"/>
    <cellStyle name="n0 19 11" xfId="35792"/>
    <cellStyle name="n0' 19 11" xfId="35793"/>
    <cellStyle name="n0- 19 11" xfId="35794"/>
    <cellStyle name="n0 19 12" xfId="35936"/>
    <cellStyle name="n0' 19 12" xfId="35709"/>
    <cellStyle name="n0- 19 12" xfId="35632"/>
    <cellStyle name="n0 19 13" xfId="35848"/>
    <cellStyle name="n0' 19 13" xfId="35827"/>
    <cellStyle name="n0- 19 13" xfId="35680"/>
    <cellStyle name="n0 19 14" xfId="35809"/>
    <cellStyle name="n0' 19 14" xfId="35678"/>
    <cellStyle name="n0- 19 14" xfId="35593"/>
    <cellStyle name="n0 19 15" xfId="35846"/>
    <cellStyle name="n0' 19 15" xfId="35577"/>
    <cellStyle name="n0- 19 15" xfId="35487"/>
    <cellStyle name="n0 19 16" xfId="35670"/>
    <cellStyle name="n0' 19 16" xfId="35720"/>
    <cellStyle name="n0- 19 16" xfId="35500"/>
    <cellStyle name="n0 19 17" xfId="35552"/>
    <cellStyle name="n0' 19 17" xfId="35524"/>
    <cellStyle name="n0- 19 17" xfId="35564"/>
    <cellStyle name="n0 19 18" xfId="35929"/>
    <cellStyle name="n0' 19 18" xfId="35845"/>
    <cellStyle name="n0- 19 18" xfId="35858"/>
    <cellStyle name="n0 19 2" xfId="14363"/>
    <cellStyle name="n0' 19 2" xfId="14364"/>
    <cellStyle name="n0- 19 2" xfId="14365"/>
    <cellStyle name="n0 19 3" xfId="27328"/>
    <cellStyle name="n0' 19 3" xfId="34673"/>
    <cellStyle name="n0- 19 3" xfId="15688"/>
    <cellStyle name="n0 19 4" xfId="34704"/>
    <cellStyle name="n0' 19 4" xfId="34772"/>
    <cellStyle name="n0- 19 4" xfId="34907"/>
    <cellStyle name="n0 19 5" xfId="34912"/>
    <cellStyle name="n0' 19 5" xfId="28092"/>
    <cellStyle name="n0- 19 5" xfId="34885"/>
    <cellStyle name="n0 19 6" xfId="34874"/>
    <cellStyle name="n0' 19 6" xfId="34781"/>
    <cellStyle name="n0- 19 6" xfId="34886"/>
    <cellStyle name="n0 19 7" xfId="34756"/>
    <cellStyle name="n0' 19 7" xfId="34778"/>
    <cellStyle name="n0- 19 7" xfId="35026"/>
    <cellStyle name="n0 19 8" xfId="34901"/>
    <cellStyle name="n0' 19 8" xfId="34744"/>
    <cellStyle name="n0- 19 8" xfId="34838"/>
    <cellStyle name="n0 19 9" xfId="34746"/>
    <cellStyle name="n0' 19 9" xfId="34934"/>
    <cellStyle name="n0- 19 9" xfId="34729"/>
    <cellStyle name="n0 2" xfId="10063"/>
    <cellStyle name="n0' 2" xfId="10064"/>
    <cellStyle name="n0- 2" xfId="10065"/>
    <cellStyle name="n0 20" xfId="23441"/>
    <cellStyle name="n0' 20" xfId="23442"/>
    <cellStyle name="n0- 20" xfId="23443"/>
    <cellStyle name="n0 20 10" xfId="34794"/>
    <cellStyle name="n0' 20 10" xfId="35001"/>
    <cellStyle name="n0- 20 10" xfId="34737"/>
    <cellStyle name="n0 20 11" xfId="35957"/>
    <cellStyle name="n0' 20 11" xfId="35958"/>
    <cellStyle name="n0- 20 11" xfId="35959"/>
    <cellStyle name="n0 20 12" xfId="35453"/>
    <cellStyle name="n0' 20 12" xfId="35452"/>
    <cellStyle name="n0- 20 12" xfId="35451"/>
    <cellStyle name="n0 20 13" xfId="35766"/>
    <cellStyle name="n0' 20 13" xfId="35557"/>
    <cellStyle name="n0- 20 13" xfId="35646"/>
    <cellStyle name="n0 20 14" xfId="35616"/>
    <cellStyle name="n0' 20 14" xfId="35521"/>
    <cellStyle name="n0- 20 14" xfId="35536"/>
    <cellStyle name="n0 20 15" xfId="35640"/>
    <cellStyle name="n0' 20 15" xfId="35902"/>
    <cellStyle name="n0- 20 15" xfId="35554"/>
    <cellStyle name="n0 20 16" xfId="35928"/>
    <cellStyle name="n0' 20 16" xfId="35686"/>
    <cellStyle name="n0- 20 16" xfId="35508"/>
    <cellStyle name="n0 20 17" xfId="35657"/>
    <cellStyle name="n0' 20 17" xfId="35829"/>
    <cellStyle name="n0- 20 17" xfId="35638"/>
    <cellStyle name="n0 20 18" xfId="35725"/>
    <cellStyle name="n0' 20 18" xfId="35432"/>
    <cellStyle name="n0- 20 18" xfId="35660"/>
    <cellStyle name="n0 20 2" xfId="33535"/>
    <cellStyle name="n0' 20 2" xfId="33539"/>
    <cellStyle name="n0- 20 2" xfId="33540"/>
    <cellStyle name="n0 20 3" xfId="35049"/>
    <cellStyle name="n0' 20 3" xfId="35050"/>
    <cellStyle name="n0- 20 3" xfId="35051"/>
    <cellStyle name="n0 20 4" xfId="34689"/>
    <cellStyle name="n0' 20 4" xfId="27015"/>
    <cellStyle name="n0- 20 4" xfId="34661"/>
    <cellStyle name="n0 20 5" xfId="34842"/>
    <cellStyle name="n0' 20 5" xfId="26425"/>
    <cellStyle name="n0- 20 5" xfId="34054"/>
    <cellStyle name="n0 20 6" xfId="34749"/>
    <cellStyle name="n0' 20 6" xfId="34994"/>
    <cellStyle name="n0- 20 6" xfId="34669"/>
    <cellStyle name="n0 20 7" xfId="34049"/>
    <cellStyle name="n0' 20 7" xfId="34814"/>
    <cellStyle name="n0- 20 7" xfId="28201"/>
    <cellStyle name="n0 20 8" xfId="34612"/>
    <cellStyle name="n0' 20 8" xfId="34815"/>
    <cellStyle name="n0- 20 8" xfId="28067"/>
    <cellStyle name="n0 20 9" xfId="34779"/>
    <cellStyle name="n0' 20 9" xfId="34732"/>
    <cellStyle name="n0- 20 9" xfId="34769"/>
    <cellStyle name="n0 21" xfId="23444"/>
    <cellStyle name="n0' 21" xfId="23445"/>
    <cellStyle name="n0- 21" xfId="23446"/>
    <cellStyle name="n0 21 10" xfId="28392"/>
    <cellStyle name="n0' 21 10" xfId="35380"/>
    <cellStyle name="n0- 21 10" xfId="34668"/>
    <cellStyle name="n0 21 11" xfId="35965"/>
    <cellStyle name="n0' 21 11" xfId="36023"/>
    <cellStyle name="n0- 21 11" xfId="35991"/>
    <cellStyle name="n0 21 12" xfId="35445"/>
    <cellStyle name="n0' 21 12" xfId="36064"/>
    <cellStyle name="n0- 21 12" xfId="35421"/>
    <cellStyle name="n0 21 13" xfId="35647"/>
    <cellStyle name="n0' 21 13" xfId="36103"/>
    <cellStyle name="n0- 21 13" xfId="35773"/>
    <cellStyle name="n0 21 14" xfId="35828"/>
    <cellStyle name="n0' 21 14" xfId="36144"/>
    <cellStyle name="n0- 21 14" xfId="35776"/>
    <cellStyle name="n0 21 15" xfId="35867"/>
    <cellStyle name="n0' 21 15" xfId="36181"/>
    <cellStyle name="n0- 21 15" xfId="35532"/>
    <cellStyle name="n0 21 16" xfId="35550"/>
    <cellStyle name="n0' 21 16" xfId="36218"/>
    <cellStyle name="n0- 21 16" xfId="35934"/>
    <cellStyle name="n0 21 17" xfId="35528"/>
    <cellStyle name="n0' 21 17" xfId="36255"/>
    <cellStyle name="n0- 21 17" xfId="35822"/>
    <cellStyle name="n0 21 18" xfId="35698"/>
    <cellStyle name="n0' 21 18" xfId="36292"/>
    <cellStyle name="n0- 21 18" xfId="35598"/>
    <cellStyle name="n0 21 2" xfId="33579"/>
    <cellStyle name="n0' 21 2" xfId="33920"/>
    <cellStyle name="n0- 21 2" xfId="33731"/>
    <cellStyle name="n0 21 3" xfId="35057"/>
    <cellStyle name="n0' 21 3" xfId="35116"/>
    <cellStyle name="n0- 21 3" xfId="35083"/>
    <cellStyle name="n0 21 4" xfId="34719"/>
    <cellStyle name="n0' 21 4" xfId="35154"/>
    <cellStyle name="n0- 21 4" xfId="34855"/>
    <cellStyle name="n0 21 5" xfId="34929"/>
    <cellStyle name="n0' 21 5" xfId="35192"/>
    <cellStyle name="n0- 21 5" xfId="34851"/>
    <cellStyle name="n0 21 6" xfId="34057"/>
    <cellStyle name="n0' 21 6" xfId="35232"/>
    <cellStyle name="n0- 21 6" xfId="34582"/>
    <cellStyle name="n0 21 7" xfId="27127"/>
    <cellStyle name="n0' 21 7" xfId="35269"/>
    <cellStyle name="n0- 21 7" xfId="14021"/>
    <cellStyle name="n0 21 8" xfId="34734"/>
    <cellStyle name="n0' 21 8" xfId="35306"/>
    <cellStyle name="n0- 21 8" xfId="34992"/>
    <cellStyle name="n0 21 9" xfId="34869"/>
    <cellStyle name="n0' 21 9" xfId="35343"/>
    <cellStyle name="n0- 21 9" xfId="34589"/>
    <cellStyle name="n0 22" xfId="23447"/>
    <cellStyle name="n0' 22" xfId="23448"/>
    <cellStyle name="n0- 22" xfId="23449"/>
    <cellStyle name="n0 22 10" xfId="35119"/>
    <cellStyle name="n0' 22 10" xfId="34662"/>
    <cellStyle name="n0- 22 10" xfId="34768"/>
    <cellStyle name="n0 22 11" xfId="35972"/>
    <cellStyle name="n0' 22 11" xfId="35985"/>
    <cellStyle name="n0- 22 11" xfId="35948"/>
    <cellStyle name="n0 22 12" xfId="35438"/>
    <cellStyle name="n0' 22 12" xfId="35394"/>
    <cellStyle name="n0- 22 12" xfId="35462"/>
    <cellStyle name="n0 22 13" xfId="35770"/>
    <cellStyle name="n0' 22 13" xfId="35886"/>
    <cellStyle name="n0- 22 13" xfId="35802"/>
    <cellStyle name="n0 22 14" xfId="35540"/>
    <cellStyle name="n0' 22 14" xfId="35935"/>
    <cellStyle name="n0- 22 14" xfId="35626"/>
    <cellStyle name="n0 22 15" xfId="35833"/>
    <cellStyle name="n0' 22 15" xfId="35592"/>
    <cellStyle name="n0- 22 15" xfId="35694"/>
    <cellStyle name="n0 22 16" xfId="35696"/>
    <cellStyle name="n0' 22 16" xfId="35502"/>
    <cellStyle name="n0- 22 16" xfId="35758"/>
    <cellStyle name="n0 22 17" xfId="35798"/>
    <cellStyle name="n0' 22 17" xfId="35874"/>
    <cellStyle name="n0- 22 17" xfId="36031"/>
    <cellStyle name="n0 22 18" xfId="35641"/>
    <cellStyle name="n0' 22 18" xfId="35476"/>
    <cellStyle name="n0- 22 18" xfId="35714"/>
    <cellStyle name="n0 22 2" xfId="33625"/>
    <cellStyle name="n0' 22 2" xfId="33708"/>
    <cellStyle name="n0- 22 2" xfId="33507"/>
    <cellStyle name="n0 22 3" xfId="35064"/>
    <cellStyle name="n0' 22 3" xfId="35077"/>
    <cellStyle name="n0- 22 3" xfId="35040"/>
    <cellStyle name="n0 22 4" xfId="34774"/>
    <cellStyle name="n0' 22 4" xfId="34623"/>
    <cellStyle name="n0- 22 4" xfId="27011"/>
    <cellStyle name="n0 22 5" xfId="34648"/>
    <cellStyle name="n0' 22 5" xfId="34977"/>
    <cellStyle name="n0- 22 5" xfId="14579"/>
    <cellStyle name="n0 22 6" xfId="23413"/>
    <cellStyle name="n0' 22 6" xfId="34918"/>
    <cellStyle name="n0- 22 6" xfId="34633"/>
    <cellStyle name="n0 22 7" xfId="34651"/>
    <cellStyle name="n0' 22 7" xfId="23819"/>
    <cellStyle name="n0- 22 7" xfId="34799"/>
    <cellStyle name="n0 22 8" xfId="34883"/>
    <cellStyle name="n0' 22 8" xfId="34745"/>
    <cellStyle name="n0- 22 8" xfId="34821"/>
    <cellStyle name="n0 22 9" xfId="29648"/>
    <cellStyle name="n0' 22 9" xfId="27089"/>
    <cellStyle name="n0- 22 9" xfId="34935"/>
    <cellStyle name="n0 23" xfId="23450"/>
    <cellStyle name="n0' 23" xfId="23451"/>
    <cellStyle name="n0- 23" xfId="23452"/>
    <cellStyle name="n0 23 10" xfId="34849"/>
    <cellStyle name="n0' 23 10" xfId="35361"/>
    <cellStyle name="n0- 23 10" xfId="35013"/>
    <cellStyle name="n0 23 11" xfId="35975"/>
    <cellStyle name="n0' 23 11" xfId="36004"/>
    <cellStyle name="n0- 23 11" xfId="35977"/>
    <cellStyle name="n0 23 12" xfId="35435"/>
    <cellStyle name="n0' 23 12" xfId="36045"/>
    <cellStyle name="n0- 23 12" xfId="35434"/>
    <cellStyle name="n0 23 13" xfId="35820"/>
    <cellStyle name="n0' 23 13" xfId="36083"/>
    <cellStyle name="n0- 23 13" xfId="35649"/>
    <cellStyle name="n0 23 14" xfId="35813"/>
    <cellStyle name="n0' 23 14" xfId="36125"/>
    <cellStyle name="n0- 23 14" xfId="35734"/>
    <cellStyle name="n0 23 15" xfId="35750"/>
    <cellStyle name="n0' 23 15" xfId="36162"/>
    <cellStyle name="n0- 23 15" xfId="35842"/>
    <cellStyle name="n0 23 16" xfId="35547"/>
    <cellStyle name="n0' 23 16" xfId="36199"/>
    <cellStyle name="n0- 23 16" xfId="35475"/>
    <cellStyle name="n0 23 17" xfId="35716"/>
    <cellStyle name="n0' 23 17" xfId="36236"/>
    <cellStyle name="n0- 23 17" xfId="35687"/>
    <cellStyle name="n0 23 18" xfId="35407"/>
    <cellStyle name="n0' 23 18" xfId="36273"/>
    <cellStyle name="n0- 23 18" xfId="35897"/>
    <cellStyle name="n0 23 2" xfId="33645"/>
    <cellStyle name="n0' 23 2" xfId="33807"/>
    <cellStyle name="n0- 23 2" xfId="33651"/>
    <cellStyle name="n0 23 3" xfId="35067"/>
    <cellStyle name="n0' 23 3" xfId="35096"/>
    <cellStyle name="n0- 23 3" xfId="35069"/>
    <cellStyle name="n0 23 4" xfId="34639"/>
    <cellStyle name="n0' 23 4" xfId="35135"/>
    <cellStyle name="n0- 23 4" xfId="34738"/>
    <cellStyle name="n0 23 5" xfId="34586"/>
    <cellStyle name="n0' 23 5" xfId="35172"/>
    <cellStyle name="n0- 23 5" xfId="16017"/>
    <cellStyle name="n0 23 6" xfId="34988"/>
    <cellStyle name="n0' 23 6" xfId="35213"/>
    <cellStyle name="n0- 23 6" xfId="34878"/>
    <cellStyle name="n0 23 7" xfId="34916"/>
    <cellStyle name="n0' 23 7" xfId="35250"/>
    <cellStyle name="n0- 23 7" xfId="25984"/>
    <cellStyle name="n0 23 8" xfId="34981"/>
    <cellStyle name="n0' 23 8" xfId="35287"/>
    <cellStyle name="n0- 23 8" xfId="34941"/>
    <cellStyle name="n0 23 9" xfId="34923"/>
    <cellStyle name="n0' 23 9" xfId="35324"/>
    <cellStyle name="n0- 23 9" xfId="34963"/>
    <cellStyle name="n0 24" xfId="23453"/>
    <cellStyle name="n0' 24" xfId="23454"/>
    <cellStyle name="n0- 24" xfId="23455"/>
    <cellStyle name="n0 24 10" xfId="34850"/>
    <cellStyle name="n0' 24 10" xfId="35367"/>
    <cellStyle name="n0- 24 10" xfId="35181"/>
    <cellStyle name="n0 24 11" xfId="35995"/>
    <cellStyle name="n0' 24 11" xfId="36010"/>
    <cellStyle name="n0- 24 11" xfId="35964"/>
    <cellStyle name="n0 24 12" xfId="36036"/>
    <cellStyle name="n0' 24 12" xfId="36051"/>
    <cellStyle name="n0- 24 12" xfId="35446"/>
    <cellStyle name="n0 24 13" xfId="35655"/>
    <cellStyle name="n0' 24 13" xfId="36089"/>
    <cellStyle name="n0- 24 13" xfId="35881"/>
    <cellStyle name="n0 24 14" xfId="36115"/>
    <cellStyle name="n0' 24 14" xfId="36131"/>
    <cellStyle name="n0- 24 14" xfId="35727"/>
    <cellStyle name="n0 24 15" xfId="35933"/>
    <cellStyle name="n0' 24 15" xfId="36168"/>
    <cellStyle name="n0- 24 15" xfId="35498"/>
    <cellStyle name="n0 24 16" xfId="35501"/>
    <cellStyle name="n0' 24 16" xfId="36205"/>
    <cellStyle name="n0- 24 16" xfId="35701"/>
    <cellStyle name="n0 24 17" xfId="35799"/>
    <cellStyle name="n0' 24 17" xfId="36242"/>
    <cellStyle name="n0- 24 17" xfId="35518"/>
    <cellStyle name="n0 24 18" xfId="35613"/>
    <cellStyle name="n0' 24 18" xfId="36279"/>
    <cellStyle name="n0- 24 18" xfId="35420"/>
    <cellStyle name="n0 24 2" xfId="33756"/>
    <cellStyle name="n0' 24 2" xfId="33842"/>
    <cellStyle name="n0- 24 2" xfId="33569"/>
    <cellStyle name="n0 24 3" xfId="35087"/>
    <cellStyle name="n0' 24 3" xfId="35102"/>
    <cellStyle name="n0- 24 3" xfId="35056"/>
    <cellStyle name="n0 24 4" xfId="14042"/>
    <cellStyle name="n0' 24 4" xfId="35141"/>
    <cellStyle name="n0- 24 4" xfId="27019"/>
    <cellStyle name="n0 24 5" xfId="25263"/>
    <cellStyle name="n0' 24 5" xfId="35178"/>
    <cellStyle name="n0- 24 5" xfId="34972"/>
    <cellStyle name="n0 24 6" xfId="35203"/>
    <cellStyle name="n0' 24 6" xfId="35219"/>
    <cellStyle name="n0- 24 6" xfId="16781"/>
    <cellStyle name="n0 24 7" xfId="34763"/>
    <cellStyle name="n0' 24 7" xfId="35256"/>
    <cellStyle name="n0- 24 7" xfId="34873"/>
    <cellStyle name="n0 24 8" xfId="34891"/>
    <cellStyle name="n0' 24 8" xfId="35293"/>
    <cellStyle name="n0- 24 8" xfId="34625"/>
    <cellStyle name="n0 24 9" xfId="34933"/>
    <cellStyle name="n0' 24 9" xfId="35330"/>
    <cellStyle name="n0- 24 9" xfId="29915"/>
    <cellStyle name="n0 25" xfId="23456"/>
    <cellStyle name="n0' 25" xfId="23457"/>
    <cellStyle name="n0- 25" xfId="23458"/>
    <cellStyle name="n0 25 10" xfId="34764"/>
    <cellStyle name="n0' 25 10" xfId="35383"/>
    <cellStyle name="n0- 25 10" xfId="35355"/>
    <cellStyle name="n0 25 11" xfId="35949"/>
    <cellStyle name="n0' 25 11" xfId="36026"/>
    <cellStyle name="n0- 25 11" xfId="35998"/>
    <cellStyle name="n0 25 12" xfId="35461"/>
    <cellStyle name="n0' 25 12" xfId="36067"/>
    <cellStyle name="n0- 25 12" xfId="36039"/>
    <cellStyle name="n0 25 13" xfId="35764"/>
    <cellStyle name="n0' 25 13" xfId="36106"/>
    <cellStyle name="n0- 25 13" xfId="36077"/>
    <cellStyle name="n0 25 14" xfId="35671"/>
    <cellStyle name="n0' 25 14" xfId="36147"/>
    <cellStyle name="n0- 25 14" xfId="36118"/>
    <cellStyle name="n0 25 15" xfId="35857"/>
    <cellStyle name="n0' 25 15" xfId="36184"/>
    <cellStyle name="n0- 25 15" xfId="36156"/>
    <cellStyle name="n0 25 16" xfId="35609"/>
    <cellStyle name="n0' 25 16" xfId="36221"/>
    <cellStyle name="n0- 25 16" xfId="36193"/>
    <cellStyle name="n0 25 17" xfId="35806"/>
    <cellStyle name="n0' 25 17" xfId="36258"/>
    <cellStyle name="n0- 25 17" xfId="36230"/>
    <cellStyle name="n0 25 18" xfId="35717"/>
    <cellStyle name="n0' 25 18" xfId="36295"/>
    <cellStyle name="n0- 25 18" xfId="36267"/>
    <cellStyle name="n0 25 2" xfId="33511"/>
    <cellStyle name="n0' 25 2" xfId="33964"/>
    <cellStyle name="n0- 25 2" xfId="33782"/>
    <cellStyle name="n0 25 3" xfId="35041"/>
    <cellStyle name="n0' 25 3" xfId="35120"/>
    <cellStyle name="n0- 25 3" xfId="35090"/>
    <cellStyle name="n0 25 4" xfId="34650"/>
    <cellStyle name="n0' 25 4" xfId="35157"/>
    <cellStyle name="n0- 25 4" xfId="35129"/>
    <cellStyle name="n0 25 5" xfId="34725"/>
    <cellStyle name="n0' 25 5" xfId="35195"/>
    <cellStyle name="n0- 25 5" xfId="35166"/>
    <cellStyle name="n0 25 6" xfId="34711"/>
    <cellStyle name="n0' 25 6" xfId="35235"/>
    <cellStyle name="n0- 25 6" xfId="35206"/>
    <cellStyle name="n0 25 7" xfId="34720"/>
    <cellStyle name="n0' 25 7" xfId="35272"/>
    <cellStyle name="n0- 25 7" xfId="35244"/>
    <cellStyle name="n0 25 8" xfId="34832"/>
    <cellStyle name="n0' 25 8" xfId="35309"/>
    <cellStyle name="n0- 25 8" xfId="35281"/>
    <cellStyle name="n0 25 9" xfId="34958"/>
    <cellStyle name="n0' 25 9" xfId="35346"/>
    <cellStyle name="n0- 25 9" xfId="35318"/>
    <cellStyle name="n0 26" xfId="23459"/>
    <cellStyle name="n0' 26" xfId="23460"/>
    <cellStyle name="n0- 26" xfId="23461"/>
    <cellStyle name="n0 26 10" xfId="34879"/>
    <cellStyle name="n0' 26 10" xfId="34663"/>
    <cellStyle name="n0- 26 10" xfId="35360"/>
    <cellStyle name="n0 26 11" xfId="35967"/>
    <cellStyle name="n0' 26 11" xfId="35982"/>
    <cellStyle name="n0- 26 11" xfId="36003"/>
    <cellStyle name="n0 26 12" xfId="35443"/>
    <cellStyle name="n0' 26 12" xfId="35428"/>
    <cellStyle name="n0- 26 12" xfId="36044"/>
    <cellStyle name="n0 26 13" xfId="35410"/>
    <cellStyle name="n0' 26 13" xfId="35893"/>
    <cellStyle name="n0- 26 13" xfId="36082"/>
    <cellStyle name="n0 26 14" xfId="35673"/>
    <cellStyle name="n0' 26 14" xfId="35689"/>
    <cellStyle name="n0- 26 14" xfId="36124"/>
    <cellStyle name="n0 26 15" xfId="35612"/>
    <cellStyle name="n0' 26 15" xfId="35622"/>
    <cellStyle name="n0- 26 15" xfId="36161"/>
    <cellStyle name="n0 26 16" xfId="35603"/>
    <cellStyle name="n0' 26 16" xfId="35747"/>
    <cellStyle name="n0- 26 16" xfId="36198"/>
    <cellStyle name="n0 26 17" xfId="35578"/>
    <cellStyle name="n0' 26 17" xfId="35551"/>
    <cellStyle name="n0- 26 17" xfId="36235"/>
    <cellStyle name="n0 26 18" xfId="35862"/>
    <cellStyle name="n0' 26 18" xfId="35895"/>
    <cellStyle name="n0- 26 18" xfId="36272"/>
    <cellStyle name="n0 26 2" xfId="33591"/>
    <cellStyle name="n0' 26 2" xfId="33693"/>
    <cellStyle name="n0- 26 2" xfId="33806"/>
    <cellStyle name="n0 26 3" xfId="35059"/>
    <cellStyle name="n0' 26 3" xfId="35074"/>
    <cellStyle name="n0- 26 3" xfId="35095"/>
    <cellStyle name="n0 26 4" xfId="34921"/>
    <cellStyle name="n0' 26 4" xfId="34870"/>
    <cellStyle name="n0- 26 4" xfId="35134"/>
    <cellStyle name="n0 26 5" xfId="14039"/>
    <cellStyle name="n0' 26 5" xfId="34984"/>
    <cellStyle name="n0- 26 5" xfId="35171"/>
    <cellStyle name="n0 26 6" xfId="34642"/>
    <cellStyle name="n0' 26 6" xfId="34043"/>
    <cellStyle name="n0- 26 6" xfId="35212"/>
    <cellStyle name="n0 26 7" xfId="34905"/>
    <cellStyle name="n0' 26 7" xfId="35006"/>
    <cellStyle name="n0- 26 7" xfId="35249"/>
    <cellStyle name="n0 26 8" xfId="34853"/>
    <cellStyle name="n0' 26 8" xfId="34646"/>
    <cellStyle name="n0- 26 8" xfId="35286"/>
    <cellStyle name="n0 26 9" xfId="34884"/>
    <cellStyle name="n0' 26 9" xfId="34914"/>
    <cellStyle name="n0- 26 9" xfId="35323"/>
    <cellStyle name="n0 27" xfId="23462"/>
    <cellStyle name="n0' 27" xfId="23463"/>
    <cellStyle name="n0- 27" xfId="23464"/>
    <cellStyle name="n0 27 10" xfId="35385"/>
    <cellStyle name="n0' 27 10" xfId="35372"/>
    <cellStyle name="n0- 27 10" xfId="35357"/>
    <cellStyle name="n0 27 11" xfId="36028"/>
    <cellStyle name="n0' 27 11" xfId="36015"/>
    <cellStyle name="n0- 27 11" xfId="36000"/>
    <cellStyle name="n0 27 12" xfId="36070"/>
    <cellStyle name="n0' 27 12" xfId="36056"/>
    <cellStyle name="n0- 27 12" xfId="36041"/>
    <cellStyle name="n0 27 13" xfId="36108"/>
    <cellStyle name="n0' 27 13" xfId="36094"/>
    <cellStyle name="n0- 27 13" xfId="36079"/>
    <cellStyle name="n0 27 14" xfId="36149"/>
    <cellStyle name="n0' 27 14" xfId="36136"/>
    <cellStyle name="n0- 27 14" xfId="36120"/>
    <cellStyle name="n0 27 15" xfId="36186"/>
    <cellStyle name="n0' 27 15" xfId="36173"/>
    <cellStyle name="n0- 27 15" xfId="36158"/>
    <cellStyle name="n0 27 16" xfId="36223"/>
    <cellStyle name="n0' 27 16" xfId="36210"/>
    <cellStyle name="n0- 27 16" xfId="36195"/>
    <cellStyle name="n0 27 17" xfId="36260"/>
    <cellStyle name="n0' 27 17" xfId="36247"/>
    <cellStyle name="n0- 27 17" xfId="36232"/>
    <cellStyle name="n0 27 18" xfId="36297"/>
    <cellStyle name="n0' 27 18" xfId="36284"/>
    <cellStyle name="n0- 27 18" xfId="36269"/>
    <cellStyle name="n0 27 2" xfId="33988"/>
    <cellStyle name="n0' 27 2" xfId="33862"/>
    <cellStyle name="n0- 27 2" xfId="33792"/>
    <cellStyle name="n0 27 3" xfId="35122"/>
    <cellStyle name="n0' 27 3" xfId="35107"/>
    <cellStyle name="n0- 27 3" xfId="35092"/>
    <cellStyle name="n0 27 4" xfId="35159"/>
    <cellStyle name="n0' 27 4" xfId="35146"/>
    <cellStyle name="n0- 27 4" xfId="35131"/>
    <cellStyle name="n0 27 5" xfId="35197"/>
    <cellStyle name="n0' 27 5" xfId="35184"/>
    <cellStyle name="n0- 27 5" xfId="35168"/>
    <cellStyle name="n0 27 6" xfId="35237"/>
    <cellStyle name="n0' 27 6" xfId="35224"/>
    <cellStyle name="n0- 27 6" xfId="35208"/>
    <cellStyle name="n0 27 7" xfId="35274"/>
    <cellStyle name="n0' 27 7" xfId="35261"/>
    <cellStyle name="n0- 27 7" xfId="35246"/>
    <cellStyle name="n0 27 8" xfId="35311"/>
    <cellStyle name="n0' 27 8" xfId="35298"/>
    <cellStyle name="n0- 27 8" xfId="35283"/>
    <cellStyle name="n0 27 9" xfId="35348"/>
    <cellStyle name="n0' 27 9" xfId="35335"/>
    <cellStyle name="n0- 27 9" xfId="35320"/>
    <cellStyle name="n0 28" xfId="23465"/>
    <cellStyle name="n0' 28" xfId="23466"/>
    <cellStyle name="n0- 28" xfId="23467"/>
    <cellStyle name="n0 29" xfId="23424"/>
    <cellStyle name="n0' 29" xfId="23425"/>
    <cellStyle name="n0- 29" xfId="23426"/>
    <cellStyle name="n0 3" xfId="6818"/>
    <cellStyle name="n0' 3" xfId="9785"/>
    <cellStyle name="n0- 3" xfId="6784"/>
    <cellStyle name="n0 30" xfId="34496"/>
    <cellStyle name="n0' 30" xfId="34497"/>
    <cellStyle name="n0- 30" xfId="34498"/>
    <cellStyle name="n0 4" xfId="9763"/>
    <cellStyle name="n0' 4" xfId="9948"/>
    <cellStyle name="n0- 4" xfId="6556"/>
    <cellStyle name="n0 5" xfId="9873"/>
    <cellStyle name="n0' 5" xfId="9848"/>
    <cellStyle name="n0- 5" xfId="6767"/>
    <cellStyle name="n0 6" xfId="9792"/>
    <cellStyle name="n0' 6" xfId="9714"/>
    <cellStyle name="n0- 6" xfId="9757"/>
    <cellStyle name="n0 7" xfId="9926"/>
    <cellStyle name="n0' 7" xfId="9806"/>
    <cellStyle name="n0- 7" xfId="9832"/>
    <cellStyle name="n0 8" xfId="6969"/>
    <cellStyle name="n0' 8" xfId="6887"/>
    <cellStyle name="n0- 8" xfId="9972"/>
    <cellStyle name="n0 9" xfId="6544"/>
    <cellStyle name="n0' 9" xfId="9973"/>
    <cellStyle name="n0- 9" xfId="7002"/>
    <cellStyle name="n0\" xfId="3383"/>
    <cellStyle name="n0\ 2" xfId="10066"/>
    <cellStyle name="n0\ 3" xfId="23481"/>
    <cellStyle name="n0\ 3 2" xfId="14366"/>
    <cellStyle name="n0_Ameritech Model 5 (Standalone.docsis)" xfId="3384"/>
    <cellStyle name="n0'_LBO Model_v03 (5)" xfId="3385"/>
    <cellStyle name="n00" xfId="3386"/>
    <cellStyle name="n00 2" xfId="10067"/>
    <cellStyle name="n00 3" xfId="23482"/>
    <cellStyle name="n00 3 2" xfId="14367"/>
    <cellStyle name="n000" xfId="3387"/>
    <cellStyle name="n000 2" xfId="10068"/>
    <cellStyle name="n000 3" xfId="23483"/>
    <cellStyle name="n000 3 2" xfId="14368"/>
    <cellStyle name="n09" xfId="3388"/>
    <cellStyle name="n09 2" xfId="10069"/>
    <cellStyle name="n09 3" xfId="23484"/>
    <cellStyle name="n09 3 2" xfId="14369"/>
    <cellStyle name="n0x" xfId="3389"/>
    <cellStyle name="n0x 2" xfId="10070"/>
    <cellStyle name="n0x 3" xfId="23485"/>
    <cellStyle name="n0x 3 2" xfId="14370"/>
    <cellStyle name="n1" xfId="3390"/>
    <cellStyle name="n1 2" xfId="10071"/>
    <cellStyle name="n1 3" xfId="23488"/>
    <cellStyle name="n1 3 2" xfId="14371"/>
    <cellStyle name="n1`" xfId="3391"/>
    <cellStyle name="n1` 2" xfId="10072"/>
    <cellStyle name="n1` 3" xfId="23491"/>
    <cellStyle name="n1` 3 2" xfId="14372"/>
    <cellStyle name="n1`x" xfId="3392"/>
    <cellStyle name="n1`x 2" xfId="10073"/>
    <cellStyle name="n1`x 3" xfId="23492"/>
    <cellStyle name="n1`x 3 2" xfId="14373"/>
    <cellStyle name="n13" xfId="3393"/>
    <cellStyle name="n13 2" xfId="10074"/>
    <cellStyle name="n13 3" xfId="23493"/>
    <cellStyle name="n13 3 2" xfId="14374"/>
    <cellStyle name="n1x" xfId="3394"/>
    <cellStyle name="n1x 2" xfId="10075"/>
    <cellStyle name="n1x 3" xfId="23494"/>
    <cellStyle name="n1x 3 2" xfId="14375"/>
    <cellStyle name="n2" xfId="3395"/>
    <cellStyle name="n2 2" xfId="10076"/>
    <cellStyle name="n2 3" xfId="23497"/>
    <cellStyle name="n2 3 2" xfId="14376"/>
    <cellStyle name="n21x" xfId="3396"/>
    <cellStyle name="n21x 2" xfId="10077"/>
    <cellStyle name="n21x 3" xfId="23500"/>
    <cellStyle name="n21x 3 2" xfId="14377"/>
    <cellStyle name="n23" xfId="3397"/>
    <cellStyle name="n23 2" xfId="10078"/>
    <cellStyle name="n23 3" xfId="23503"/>
    <cellStyle name="n23 3 2" xfId="14378"/>
    <cellStyle name="n2x" xfId="3398"/>
    <cellStyle name="n2x'" xfId="3399"/>
    <cellStyle name="n2x 10" xfId="9688"/>
    <cellStyle name="n2x' 10" xfId="6567"/>
    <cellStyle name="n2x 11" xfId="6549"/>
    <cellStyle name="n2x' 11" xfId="6945"/>
    <cellStyle name="n2x 12" xfId="9677"/>
    <cellStyle name="n2x' 12" xfId="9938"/>
    <cellStyle name="n2x 13" xfId="6972"/>
    <cellStyle name="n2x' 13" xfId="6752"/>
    <cellStyle name="n2x 14" xfId="6791"/>
    <cellStyle name="n2x' 14" xfId="6790"/>
    <cellStyle name="n2x 15" xfId="9647"/>
    <cellStyle name="n2x' 15" xfId="6991"/>
    <cellStyle name="n2x 16" xfId="9665"/>
    <cellStyle name="n2x' 16" xfId="6897"/>
    <cellStyle name="n2x 17" xfId="6779"/>
    <cellStyle name="n2x' 17" xfId="6934"/>
    <cellStyle name="n2x 18" xfId="6808"/>
    <cellStyle name="n2x' 18" xfId="9700"/>
    <cellStyle name="n2x 19" xfId="23513"/>
    <cellStyle name="n2x' 19" xfId="23514"/>
    <cellStyle name="n2x 19 10" xfId="35007"/>
    <cellStyle name="n2x' 19 10" xfId="34803"/>
    <cellStyle name="n2x 19 11" xfId="35795"/>
    <cellStyle name="n2x' 19 11" xfId="35796"/>
    <cellStyle name="n2x 19 12" xfId="35582"/>
    <cellStyle name="n2x' 19 12" xfId="35841"/>
    <cellStyle name="n2x 19 13" xfId="35490"/>
    <cellStyle name="n2x' 19 13" xfId="35925"/>
    <cellStyle name="n2x 19 14" xfId="35431"/>
    <cellStyle name="n2x' 19 14" xfId="35595"/>
    <cellStyle name="n2x 19 15" xfId="35733"/>
    <cellStyle name="n2x' 19 15" xfId="35642"/>
    <cellStyle name="n2x 19 16" xfId="35522"/>
    <cellStyle name="n2x' 19 16" xfId="35907"/>
    <cellStyle name="n2x 19 17" xfId="35715"/>
    <cellStyle name="n2x' 19 17" xfId="35675"/>
    <cellStyle name="n2x 19 18" xfId="35575"/>
    <cellStyle name="n2x' 19 18" xfId="35816"/>
    <cellStyle name="n2x 19 2" xfId="14379"/>
    <cellStyle name="n2x' 19 2" xfId="14380"/>
    <cellStyle name="n2x 19 3" xfId="34924"/>
    <cellStyle name="n2x' 19 3" xfId="14112"/>
    <cellStyle name="n2x 19 4" xfId="34915"/>
    <cellStyle name="n2x' 19 4" xfId="34047"/>
    <cellStyle name="n2x 19 5" xfId="34762"/>
    <cellStyle name="n2x' 19 5" xfId="34856"/>
    <cellStyle name="n2x 19 6" xfId="25092"/>
    <cellStyle name="n2x' 19 6" xfId="34930"/>
    <cellStyle name="n2x 19 7" xfId="24775"/>
    <cellStyle name="n2x' 19 7" xfId="34655"/>
    <cellStyle name="n2x 19 8" xfId="33268"/>
    <cellStyle name="n2x' 19 8" xfId="24062"/>
    <cellStyle name="n2x 19 9" xfId="25522"/>
    <cellStyle name="n2x' 19 9" xfId="34717"/>
    <cellStyle name="n2x 2" xfId="10079"/>
    <cellStyle name="n2x' 2" xfId="10080"/>
    <cellStyle name="n2x 20" xfId="23516"/>
    <cellStyle name="n2x' 20" xfId="23517"/>
    <cellStyle name="n2x 20 10" xfId="34590"/>
    <cellStyle name="n2x' 20 10" xfId="34643"/>
    <cellStyle name="n2x 20 11" xfId="35960"/>
    <cellStyle name="n2x' 20 11" xfId="35961"/>
    <cellStyle name="n2x 20 12" xfId="35450"/>
    <cellStyle name="n2x' 20 12" xfId="35449"/>
    <cellStyle name="n2x 20 13" xfId="35880"/>
    <cellStyle name="n2x' 20 13" xfId="35818"/>
    <cellStyle name="n2x 20 14" xfId="35843"/>
    <cellStyle name="n2x' 20 14" xfId="35819"/>
    <cellStyle name="n2x 20 15" xfId="35409"/>
    <cellStyle name="n2x' 20 15" xfId="35548"/>
    <cellStyle name="n2x 20 16" xfId="35721"/>
    <cellStyle name="n2x' 20 16" xfId="35863"/>
    <cellStyle name="n2x 20 17" xfId="35873"/>
    <cellStyle name="n2x' 20 17" xfId="35652"/>
    <cellStyle name="n2x 20 18" xfId="35919"/>
    <cellStyle name="n2x' 20 18" xfId="35692"/>
    <cellStyle name="n2x 20 2" xfId="33541"/>
    <cellStyle name="n2x' 20 2" xfId="33545"/>
    <cellStyle name="n2x 20 3" xfId="35052"/>
    <cellStyle name="n2x' 20 3" xfId="35053"/>
    <cellStyle name="n2x 20 4" xfId="14033"/>
    <cellStyle name="n2x' 20 4" xfId="34846"/>
    <cellStyle name="n2x 20 5" xfId="34971"/>
    <cellStyle name="n2x' 20 5" xfId="32848"/>
    <cellStyle name="n2x 20 6" xfId="34596"/>
    <cellStyle name="n2x' 20 6" xfId="34898"/>
    <cellStyle name="n2x 20 7" xfId="34862"/>
    <cellStyle name="n2x' 20 7" xfId="34804"/>
    <cellStyle name="n2x 20 8" xfId="26795"/>
    <cellStyle name="n2x' 20 8" xfId="34828"/>
    <cellStyle name="n2x 20 9" xfId="26474"/>
    <cellStyle name="n2x' 20 9" xfId="34902"/>
    <cellStyle name="n2x 21" xfId="23518"/>
    <cellStyle name="n2x' 21" xfId="23519"/>
    <cellStyle name="n2x 21 10" xfId="35379"/>
    <cellStyle name="n2x' 21 10" xfId="24362"/>
    <cellStyle name="n2x 21 11" xfId="36022"/>
    <cellStyle name="n2x' 21 11" xfId="35990"/>
    <cellStyle name="n2x 21 12" xfId="36063"/>
    <cellStyle name="n2x' 21 12" xfId="35422"/>
    <cellStyle name="n2x 21 13" xfId="36102"/>
    <cellStyle name="n2x' 21 13" xfId="35803"/>
    <cellStyle name="n2x 21 14" xfId="36143"/>
    <cellStyle name="n2x' 21 14" xfId="35723"/>
    <cellStyle name="n2x 21 15" xfId="36180"/>
    <cellStyle name="n2x' 21 15" xfId="35702"/>
    <cellStyle name="n2x 21 16" xfId="36217"/>
    <cellStyle name="n2x' 21 16" xfId="35808"/>
    <cellStyle name="n2x 21 17" xfId="36254"/>
    <cellStyle name="n2x' 21 17" xfId="35539"/>
    <cellStyle name="n2x 21 18" xfId="36291"/>
    <cellStyle name="n2x' 21 18" xfId="35412"/>
    <cellStyle name="n2x 21 2" xfId="33919"/>
    <cellStyle name="n2x' 21 2" xfId="33727"/>
    <cellStyle name="n2x 21 3" xfId="35115"/>
    <cellStyle name="n2x' 21 3" xfId="35082"/>
    <cellStyle name="n2x 21 4" xfId="35153"/>
    <cellStyle name="n2x' 21 4" xfId="34676"/>
    <cellStyle name="n2x 21 5" xfId="35191"/>
    <cellStyle name="n2x' 21 5" xfId="34581"/>
    <cellStyle name="n2x 21 6" xfId="35231"/>
    <cellStyle name="n2x' 21 6" xfId="35023"/>
    <cellStyle name="n2x 21 7" xfId="35268"/>
    <cellStyle name="n2x' 21 7" xfId="34740"/>
    <cellStyle name="n2x 21 8" xfId="35305"/>
    <cellStyle name="n2x' 21 8" xfId="34871"/>
    <cellStyle name="n2x 21 9" xfId="35342"/>
    <cellStyle name="n2x' 21 9" xfId="34593"/>
    <cellStyle name="n2x 22" xfId="23520"/>
    <cellStyle name="n2x' 22" xfId="23521"/>
    <cellStyle name="n2x 22 10" xfId="35016"/>
    <cellStyle name="n2x' 22 10" xfId="35365"/>
    <cellStyle name="n2x 22 11" xfId="35978"/>
    <cellStyle name="n2x' 22 11" xfId="36008"/>
    <cellStyle name="n2x 22 12" xfId="35433"/>
    <cellStyle name="n2x' 22 12" xfId="36049"/>
    <cellStyle name="n2x 22 13" xfId="35885"/>
    <cellStyle name="n2x' 22 13" xfId="36087"/>
    <cellStyle name="n2x 22 14" xfId="35516"/>
    <cellStyle name="n2x' 22 14" xfId="36129"/>
    <cellStyle name="n2x 22 15" xfId="35499"/>
    <cellStyle name="n2x' 22 15" xfId="36166"/>
    <cellStyle name="n2x 22 16" xfId="35545"/>
    <cellStyle name="n2x' 22 16" xfId="36203"/>
    <cellStyle name="n2x 22 17" xfId="35864"/>
    <cellStyle name="n2x' 22 17" xfId="36240"/>
    <cellStyle name="n2x 22 18" xfId="35624"/>
    <cellStyle name="n2x' 22 18" xfId="36277"/>
    <cellStyle name="n2x 22 2" xfId="33655"/>
    <cellStyle name="n2x' 22 2" xfId="33824"/>
    <cellStyle name="n2x 22 3" xfId="35070"/>
    <cellStyle name="n2x' 22 3" xfId="35100"/>
    <cellStyle name="n2x 22 4" xfId="34686"/>
    <cellStyle name="n2x' 22 4" xfId="35139"/>
    <cellStyle name="n2x 22 5" xfId="34976"/>
    <cellStyle name="n2x' 22 5" xfId="35176"/>
    <cellStyle name="n2x 22 6" xfId="34705"/>
    <cellStyle name="n2x' 22 6" xfId="35217"/>
    <cellStyle name="n2x 22 7" xfId="14028"/>
    <cellStyle name="n2x' 22 7" xfId="35254"/>
    <cellStyle name="n2x 22 8" xfId="34954"/>
    <cellStyle name="n2x' 22 8" xfId="35291"/>
    <cellStyle name="n2x 22 9" xfId="34739"/>
    <cellStyle name="n2x' 22 9" xfId="35328"/>
    <cellStyle name="n2x 23" xfId="23522"/>
    <cellStyle name="n2x' 23" xfId="23523"/>
    <cellStyle name="n2x 23 10" xfId="34777"/>
    <cellStyle name="n2x' 23 10" xfId="34694"/>
    <cellStyle name="n2x 23 11" xfId="35938"/>
    <cellStyle name="n2x' 23 11" xfId="35983"/>
    <cellStyle name="n2x 23 12" xfId="35472"/>
    <cellStyle name="n2x' 23 12" xfId="35427"/>
    <cellStyle name="n2x 23 13" xfId="35643"/>
    <cellStyle name="n2x' 23 13" xfId="35569"/>
    <cellStyle name="n2x 23 14" xfId="35664"/>
    <cellStyle name="n2x' 23 14" xfId="35896"/>
    <cellStyle name="n2x 23 15" xfId="35541"/>
    <cellStyle name="n2x' 23 15" xfId="35615"/>
    <cellStyle name="n2x 23 16" xfId="35488"/>
    <cellStyle name="n2x' 23 16" xfId="35830"/>
    <cellStyle name="n2x 23 17" xfId="35666"/>
    <cellStyle name="n2x' 23 17" xfId="35579"/>
    <cellStyle name="n2x 23 18" xfId="35836"/>
    <cellStyle name="n2x' 23 18" xfId="35911"/>
    <cellStyle name="n2x 23 2" xfId="33343"/>
    <cellStyle name="n2x' 23 2" xfId="33703"/>
    <cellStyle name="n2x 23 3" xfId="35029"/>
    <cellStyle name="n2x' 23 3" xfId="35075"/>
    <cellStyle name="n2x 23 4" xfId="14031"/>
    <cellStyle name="n2x' 23 4" xfId="34683"/>
    <cellStyle name="n2x 23 5" xfId="34053"/>
    <cellStyle name="n2x' 23 5" xfId="34760"/>
    <cellStyle name="n2x 23 6" xfId="34752"/>
    <cellStyle name="n2x' 23 6" xfId="34848"/>
    <cellStyle name="n2x 23 7" xfId="34597"/>
    <cellStyle name="n2x' 23 7" xfId="34629"/>
    <cellStyle name="n2x 23 8" xfId="34583"/>
    <cellStyle name="n2x' 23 8" xfId="34932"/>
    <cellStyle name="n2x 23 9" xfId="34791"/>
    <cellStyle name="n2x' 23 9" xfId="34035"/>
    <cellStyle name="n2x 24" xfId="23524"/>
    <cellStyle name="n2x' 24" xfId="23525"/>
    <cellStyle name="n2x 24 10" xfId="23857"/>
    <cellStyle name="n2x' 24 10" xfId="34811"/>
    <cellStyle name="n2x 24 11" xfId="35973"/>
    <cellStyle name="n2x' 24 11" xfId="35984"/>
    <cellStyle name="n2x 24 12" xfId="35437"/>
    <cellStyle name="n2x' 24 12" xfId="35404"/>
    <cellStyle name="n2x 24 13" xfId="35883"/>
    <cellStyle name="n2x' 24 13" xfId="35650"/>
    <cellStyle name="n2x 24 14" xfId="35853"/>
    <cellStyle name="n2x' 24 14" xfId="35851"/>
    <cellStyle name="n2x 24 15" xfId="35537"/>
    <cellStyle name="n2x' 24 15" xfId="35596"/>
    <cellStyle name="n2x 24 16" xfId="35838"/>
    <cellStyle name="n2x' 24 16" xfId="35756"/>
    <cellStyle name="n2x 24 17" xfId="35753"/>
    <cellStyle name="n2x' 24 17" xfId="35888"/>
    <cellStyle name="n2x 24 18" xfId="35915"/>
    <cellStyle name="n2x' 24 18" xfId="35916"/>
    <cellStyle name="n2x 24 2" xfId="33631"/>
    <cellStyle name="n2x' 24 2" xfId="33704"/>
    <cellStyle name="n2x 24 3" xfId="35065"/>
    <cellStyle name="n2x' 24 3" xfId="35076"/>
    <cellStyle name="n2x 24 4" xfId="34653"/>
    <cellStyle name="n2x' 24 4" xfId="27033"/>
    <cellStyle name="n2x 24 5" xfId="34974"/>
    <cellStyle name="n2x' 24 5" xfId="15981"/>
    <cellStyle name="n2x 24 6" xfId="34701"/>
    <cellStyle name="n2x' 24 6" xfId="34808"/>
    <cellStyle name="n2x 24 7" xfId="34040"/>
    <cellStyle name="n2x' 24 7" xfId="35000"/>
    <cellStyle name="n2x 24 8" xfId="35015"/>
    <cellStyle name="n2x' 24 8" xfId="34890"/>
    <cellStyle name="n2x 24 9" xfId="16036"/>
    <cellStyle name="n2x' 24 9" xfId="34888"/>
    <cellStyle name="n2x 25" xfId="23526"/>
    <cellStyle name="n2x' 25" xfId="23527"/>
    <cellStyle name="n2x 25 10" xfId="34966"/>
    <cellStyle name="n2x' 25 10" xfId="35359"/>
    <cellStyle name="n2x 25 11" xfId="35966"/>
    <cellStyle name="n2x' 25 11" xfId="36002"/>
    <cellStyle name="n2x 25 12" xfId="35444"/>
    <cellStyle name="n2x' 25 12" xfId="36043"/>
    <cellStyle name="n2x 25 13" xfId="35768"/>
    <cellStyle name="n2x' 25 13" xfId="36081"/>
    <cellStyle name="n2x 25 14" xfId="35859"/>
    <cellStyle name="n2x' 25 14" xfId="36123"/>
    <cellStyle name="n2x 25 15" xfId="35504"/>
    <cellStyle name="n2x' 25 15" xfId="36160"/>
    <cellStyle name="n2x 25 16" xfId="35704"/>
    <cellStyle name="n2x' 25 16" xfId="36197"/>
    <cellStyle name="n2x 25 17" xfId="35567"/>
    <cellStyle name="n2x' 25 17" xfId="36234"/>
    <cellStyle name="n2x 25 18" xfId="35497"/>
    <cellStyle name="n2x' 25 18" xfId="36271"/>
    <cellStyle name="n2x 25 2" xfId="33586"/>
    <cellStyle name="n2x' 25 2" xfId="33801"/>
    <cellStyle name="n2x 25 3" xfId="35058"/>
    <cellStyle name="n2x' 25 3" xfId="35094"/>
    <cellStyle name="n2x 25 4" xfId="34613"/>
    <cellStyle name="n2x' 25 4" xfId="35133"/>
    <cellStyle name="n2x 25 5" xfId="34731"/>
    <cellStyle name="n2x' 25 5" xfId="35170"/>
    <cellStyle name="n2x 25 6" xfId="34037"/>
    <cellStyle name="n2x' 25 6" xfId="35211"/>
    <cellStyle name="n2x 25 7" xfId="32384"/>
    <cellStyle name="n2x' 25 7" xfId="35248"/>
    <cellStyle name="n2x 25 8" xfId="34868"/>
    <cellStyle name="n2x' 25 8" xfId="35285"/>
    <cellStyle name="n2x 25 9" xfId="34843"/>
    <cellStyle name="n2x' 25 9" xfId="35322"/>
    <cellStyle name="n2x 26" xfId="23528"/>
    <cellStyle name="n2x' 26" xfId="23529"/>
    <cellStyle name="n2x 26 10" xfId="34790"/>
    <cellStyle name="n2x' 26 10" xfId="34038"/>
    <cellStyle name="n2x 26 11" xfId="35987"/>
    <cellStyle name="n2x' 26 11" xfId="35968"/>
    <cellStyle name="n2x 26 12" xfId="35425"/>
    <cellStyle name="n2x' 26 12" xfId="35442"/>
    <cellStyle name="n2x 26 13" xfId="35772"/>
    <cellStyle name="n2x' 26 13" xfId="35648"/>
    <cellStyle name="n2x 26 14" xfId="35553"/>
    <cellStyle name="n2x' 26 14" xfId="35921"/>
    <cellStyle name="n2x 26 15" xfId="35899"/>
    <cellStyle name="n2x' 26 15" xfId="35732"/>
    <cellStyle name="n2x 26 16" xfId="35844"/>
    <cellStyle name="n2x' 26 16" xfId="35594"/>
    <cellStyle name="n2x 26 17" xfId="35483"/>
    <cellStyle name="n2x' 26 17" xfId="35887"/>
    <cellStyle name="n2x 26 18" xfId="35511"/>
    <cellStyle name="n2x' 26 18" xfId="35418"/>
    <cellStyle name="n2x 26 2" xfId="33713"/>
    <cellStyle name="n2x' 26 2" xfId="33592"/>
    <cellStyle name="n2x 26 3" xfId="35079"/>
    <cellStyle name="n2x' 26 3" xfId="35060"/>
    <cellStyle name="n2x 26 4" xfId="34770"/>
    <cellStyle name="n2x' 26 4" xfId="34866"/>
    <cellStyle name="n2x 26 5" xfId="34835"/>
    <cellStyle name="n2x' 26 5" xfId="34674"/>
    <cellStyle name="n2x 26 6" xfId="29240"/>
    <cellStyle name="n2x' 26 6" xfId="16088"/>
    <cellStyle name="n2x 26 7" xfId="34775"/>
    <cellStyle name="n2x' 26 7" xfId="31002"/>
    <cellStyle name="n2x 26 8" xfId="34031"/>
    <cellStyle name="n2x' 26 8" xfId="34733"/>
    <cellStyle name="n2x 26 9" xfId="31982"/>
    <cellStyle name="n2x' 26 9" xfId="34585"/>
    <cellStyle name="n2x 27" xfId="23530"/>
    <cellStyle name="n2x' 27" xfId="23531"/>
    <cellStyle name="n2x 27 10" xfId="34672"/>
    <cellStyle name="n2x' 27 10" xfId="34962"/>
    <cellStyle name="n2x 27 11" xfId="35974"/>
    <cellStyle name="n2x' 27 11" xfId="35947"/>
    <cellStyle name="n2x 27 12" xfId="35436"/>
    <cellStyle name="n2x' 27 12" xfId="35463"/>
    <cellStyle name="n2x 27 13" xfId="35884"/>
    <cellStyle name="n2x' 27 13" xfId="35878"/>
    <cellStyle name="n2x 27 14" xfId="35517"/>
    <cellStyle name="n2x' 27 14" xfId="35493"/>
    <cellStyle name="n2x 27 15" xfId="35711"/>
    <cellStyle name="n2x' 27 15" xfId="35580"/>
    <cellStyle name="n2x 27 16" xfId="35777"/>
    <cellStyle name="n2x' 27 16" xfId="35399"/>
    <cellStyle name="n2x 27 17" xfId="35677"/>
    <cellStyle name="n2x' 27 17" xfId="35837"/>
    <cellStyle name="n2x 27 18" xfId="35700"/>
    <cellStyle name="n2x' 27 18" xfId="35852"/>
    <cellStyle name="n2x 27 2" xfId="33641"/>
    <cellStyle name="n2x' 27 2" xfId="33506"/>
    <cellStyle name="n2x 27 3" xfId="35066"/>
    <cellStyle name="n2x' 27 3" xfId="35039"/>
    <cellStyle name="n2x 27 4" xfId="27027"/>
    <cellStyle name="n2x' 27 4" xfId="34691"/>
    <cellStyle name="n2x 27 5" xfId="34975"/>
    <cellStyle name="n2x' 27 5" xfId="34969"/>
    <cellStyle name="n2x 27 6" xfId="35011"/>
    <cellStyle name="n2x' 27 6" xfId="34584"/>
    <cellStyle name="n2x 27 7" xfId="35005"/>
    <cellStyle name="n2x' 27 7" xfId="34614"/>
    <cellStyle name="n2x 27 8" xfId="34649"/>
    <cellStyle name="n2x' 27 8" xfId="34664"/>
    <cellStyle name="n2x 27 9" xfId="34985"/>
    <cellStyle name="n2x' 27 9" xfId="34616"/>
    <cellStyle name="n2x 28" xfId="23532"/>
    <cellStyle name="n2x' 28" xfId="23533"/>
    <cellStyle name="n2x 29" xfId="23504"/>
    <cellStyle name="n2x' 29" xfId="23505"/>
    <cellStyle name="n2x 3" xfId="9867"/>
    <cellStyle name="n2x' 3" xfId="6957"/>
    <cellStyle name="n2x 30" xfId="34579"/>
    <cellStyle name="n2x' 30" xfId="34580"/>
    <cellStyle name="n2x 4" xfId="6974"/>
    <cellStyle name="n2x' 4" xfId="6950"/>
    <cellStyle name="n2x 5" xfId="6504"/>
    <cellStyle name="n2x' 5" xfId="6899"/>
    <cellStyle name="n2x 6" xfId="6854"/>
    <cellStyle name="n2x' 6" xfId="9917"/>
    <cellStyle name="n2x 7" xfId="6819"/>
    <cellStyle name="n2x' 7" xfId="9652"/>
    <cellStyle name="n2x 8" xfId="9899"/>
    <cellStyle name="n2x' 8" xfId="6968"/>
    <cellStyle name="n2x 9" xfId="9877"/>
    <cellStyle name="n2x' 9" xfId="9704"/>
    <cellStyle name="n2x_Bank Model Presenation3 - Excel" xfId="3400"/>
    <cellStyle name="n2z" xfId="3401"/>
    <cellStyle name="n2z 2" xfId="10081"/>
    <cellStyle name="n2z 3" xfId="23536"/>
    <cellStyle name="n2z 3 2" xfId="14381"/>
    <cellStyle name="n3" xfId="3402"/>
    <cellStyle name="n3 2" xfId="10082"/>
    <cellStyle name="n3 3" xfId="23538"/>
    <cellStyle name="n3 3 2" xfId="14382"/>
    <cellStyle name="n3x" xfId="3403"/>
    <cellStyle name="n3x 2" xfId="10083"/>
    <cellStyle name="n3x 3" xfId="23541"/>
    <cellStyle name="n3x 3 2" xfId="14383"/>
    <cellStyle name="n9" xfId="3404"/>
    <cellStyle name="n9 2" xfId="10084"/>
    <cellStyle name="n9 3" xfId="23544"/>
    <cellStyle name="n9 3 2" xfId="14384"/>
    <cellStyle name="NA is zero" xfId="3405"/>
    <cellStyle name="NA is zero 2" xfId="10085"/>
    <cellStyle name="NA is zero 3" xfId="23547"/>
    <cellStyle name="NA is zero 3 2" xfId="14385"/>
    <cellStyle name="Name" xfId="3406"/>
    <cellStyle name="Name 2" xfId="10086"/>
    <cellStyle name="Name 3" xfId="23550"/>
    <cellStyle name="Name 3 2" xfId="14386"/>
    <cellStyle name="Neutral" xfId="65" builtinId="28" customBuiltin="1"/>
    <cellStyle name="Neutral 2" xfId="475"/>
    <cellStyle name="Neutral 2 2" xfId="10088"/>
    <cellStyle name="Neutral 2 3" xfId="23551"/>
    <cellStyle name="Neutral 2 3 2" xfId="14141"/>
    <cellStyle name="Neutral 3" xfId="476"/>
    <cellStyle name="Neutral 3 2" xfId="10089"/>
    <cellStyle name="Neutral 3 2 2" xfId="23552"/>
    <cellStyle name="Neutral 3 3" xfId="23553"/>
    <cellStyle name="Neutral 3 3 2" xfId="14263"/>
    <cellStyle name="Neutral 4" xfId="714"/>
    <cellStyle name="Neutral 4 2" xfId="10090"/>
    <cellStyle name="Neutral 4 3" xfId="23554"/>
    <cellStyle name="Neutral 4 3 2" xfId="14559"/>
    <cellStyle name="Neutral 5" xfId="10087"/>
    <cellStyle name="Neutral 5 2" xfId="23555"/>
    <cellStyle name="Neutral 6" xfId="23556"/>
    <cellStyle name="Neutral 6 2" xfId="14056"/>
    <cellStyle name="NewAcct" xfId="3407"/>
    <cellStyle name="NewAcct 2" xfId="10091"/>
    <cellStyle name="NewAcct 3" xfId="23557"/>
    <cellStyle name="NewAcct 3 2" xfId="14387"/>
    <cellStyle name="NewPeso" xfId="3408"/>
    <cellStyle name="NewPeso 2" xfId="10092"/>
    <cellStyle name="NewPeso 3" xfId="23558"/>
    <cellStyle name="NewPeso 3 2" xfId="14388"/>
    <cellStyle name="nm0" xfId="3409"/>
    <cellStyle name="nm0 2" xfId="10093"/>
    <cellStyle name="nm0 3" xfId="23559"/>
    <cellStyle name="nm0 3 2" xfId="14389"/>
    <cellStyle name="nm2x" xfId="3410"/>
    <cellStyle name="nm2x 2" xfId="10094"/>
    <cellStyle name="nm2x 3" xfId="23561"/>
    <cellStyle name="nm2x 3 2" xfId="14390"/>
    <cellStyle name="nn0" xfId="3411"/>
    <cellStyle name="nn0 2" xfId="10095"/>
    <cellStyle name="nn0 3" xfId="23564"/>
    <cellStyle name="nn0 3 2" xfId="14391"/>
    <cellStyle name="nn0x" xfId="3412"/>
    <cellStyle name="nn0x 2" xfId="10096"/>
    <cellStyle name="nn0x 3" xfId="23566"/>
    <cellStyle name="nn0x 3 2" xfId="14392"/>
    <cellStyle name="nnn0" xfId="3413"/>
    <cellStyle name="nnn0 2" xfId="10097"/>
    <cellStyle name="nnn0 3" xfId="23567"/>
    <cellStyle name="nnn0 3 2" xfId="14393"/>
    <cellStyle name="nnx" xfId="3414"/>
    <cellStyle name="nnx 2" xfId="10098"/>
    <cellStyle name="nnx 3" xfId="23568"/>
    <cellStyle name="nnx 3 2" xfId="14394"/>
    <cellStyle name="no" xfId="3415"/>
    <cellStyle name="no 2" xfId="10099"/>
    <cellStyle name="no 3" xfId="23569"/>
    <cellStyle name="no 3 2" xfId="14395"/>
    <cellStyle name="No Border" xfId="3416"/>
    <cellStyle name="No Border 2" xfId="10100"/>
    <cellStyle name="No Border 3" xfId="23570"/>
    <cellStyle name="No Border 3 2" xfId="14396"/>
    <cellStyle name="no dec" xfId="3417"/>
    <cellStyle name="no dec 2" xfId="3418"/>
    <cellStyle name="no dec 2 2" xfId="3419"/>
    <cellStyle name="no dec 2 2 2" xfId="10103"/>
    <cellStyle name="no dec 2 2 3" xfId="23571"/>
    <cellStyle name="no dec 2 2 3 2" xfId="14399"/>
    <cellStyle name="no dec 2 3" xfId="10102"/>
    <cellStyle name="no dec 2 4" xfId="23572"/>
    <cellStyle name="no dec 2 4 2" xfId="14398"/>
    <cellStyle name="no dec 2_Expenses" xfId="3420"/>
    <cellStyle name="no dec 3" xfId="10101"/>
    <cellStyle name="no dec 4" xfId="23573"/>
    <cellStyle name="no dec 4 2" xfId="14397"/>
    <cellStyle name="no dec_2010 LS budget Renaissance -1-19-10 r1" xfId="3421"/>
    <cellStyle name="no_LBO Model_v03 (5)" xfId="3422"/>
    <cellStyle name="nobuild" xfId="3423"/>
    <cellStyle name="nobuild 2" xfId="10104"/>
    <cellStyle name="nobuild 3" xfId="23576"/>
    <cellStyle name="nobuild 3 2" xfId="14400"/>
    <cellStyle name="nodec" xfId="3424"/>
    <cellStyle name="nodec 2" xfId="10105"/>
    <cellStyle name="nodec 3" xfId="23579"/>
    <cellStyle name="nodec 3 2" xfId="14401"/>
    <cellStyle name="Nombre" xfId="3425"/>
    <cellStyle name="Nombre 2" xfId="10106"/>
    <cellStyle name="Nombre 3" xfId="23582"/>
    <cellStyle name="Nombre 3 2" xfId="14402"/>
    <cellStyle name="Nor" xfId="3426"/>
    <cellStyle name="Nor 2" xfId="10107"/>
    <cellStyle name="Nor 3" xfId="23585"/>
    <cellStyle name="Nor 3 2" xfId="14403"/>
    <cellStyle name="norm (2)" xfId="3427"/>
    <cellStyle name="norm (2) 2" xfId="10108"/>
    <cellStyle name="norm (2) 3" xfId="23586"/>
    <cellStyle name="norm (2) 3 2" xfId="14404"/>
    <cellStyle name="norm(0)" xfId="3428"/>
    <cellStyle name="norm(0) 2" xfId="10109"/>
    <cellStyle name="norm(0) 3" xfId="23587"/>
    <cellStyle name="norm(0) 3 2" xfId="14405"/>
    <cellStyle name="norm(2)" xfId="3429"/>
    <cellStyle name="norm(2) 2" xfId="10110"/>
    <cellStyle name="norm(2) 3" xfId="23588"/>
    <cellStyle name="norm(2) 3 2" xfId="14406"/>
    <cellStyle name="norm_alex" xfId="3430"/>
    <cellStyle name="norma" xfId="3431"/>
    <cellStyle name="norma 2" xfId="10111"/>
    <cellStyle name="norma 3" xfId="23589"/>
    <cellStyle name="norma 3 2" xfId="14407"/>
    <cellStyle name="Normal" xfId="0" builtinId="0"/>
    <cellStyle name="normal'" xfId="3432"/>
    <cellStyle name="Normal - Style1" xfId="477"/>
    <cellStyle name="Normal - Style1 2" xfId="478"/>
    <cellStyle name="Normal - Style1 2 2" xfId="3434"/>
    <cellStyle name="Normal - Style1 2 2 2" xfId="10115"/>
    <cellStyle name="Normal - Style1 2 2 2 2" xfId="23594"/>
    <cellStyle name="Normal - Style1 2 2 3" xfId="23595"/>
    <cellStyle name="Normal - Style1 2 2 3 2" xfId="14410"/>
    <cellStyle name="Normal - Style1 2 2 4" xfId="23596"/>
    <cellStyle name="Normal - Style1 2 3" xfId="10114"/>
    <cellStyle name="Normal - Style1 2 3 2" xfId="23598"/>
    <cellStyle name="Normal - Style1 2 4" xfId="23599"/>
    <cellStyle name="Normal - Style1 2 4 2" xfId="14124"/>
    <cellStyle name="Normal - Style1 2 5" xfId="23600"/>
    <cellStyle name="Normal - Style1 3" xfId="3433"/>
    <cellStyle name="Normal - Style1 3 2" xfId="10116"/>
    <cellStyle name="Normal - Style1 3 2 2" xfId="23601"/>
    <cellStyle name="Normal - Style1 3 3" xfId="23602"/>
    <cellStyle name="Normal - Style1 3 3 2" xfId="14409"/>
    <cellStyle name="Normal - Style1 3 4" xfId="23603"/>
    <cellStyle name="Normal - Style1 4" xfId="10113"/>
    <cellStyle name="Normal - Style1 4 2" xfId="23604"/>
    <cellStyle name="Normal - Style1 5" xfId="23605"/>
    <cellStyle name="Normal - Style1 5 2" xfId="14057"/>
    <cellStyle name="Normal - Style1 6" xfId="23606"/>
    <cellStyle name="Normal - Style1_TBass" xfId="3435"/>
    <cellStyle name="Normal (0)" xfId="3436"/>
    <cellStyle name="Normal (0) 2" xfId="10117"/>
    <cellStyle name="Normal (0) 2 2" xfId="23607"/>
    <cellStyle name="Normal (0) 3" xfId="23608"/>
    <cellStyle name="Normal (0) 3 2" xfId="14411"/>
    <cellStyle name="Normal (0) 4" xfId="23609"/>
    <cellStyle name="Normal (B)" xfId="3437"/>
    <cellStyle name="Normal (B) 2" xfId="10118"/>
    <cellStyle name="Normal (B) 2 2" xfId="23610"/>
    <cellStyle name="Normal (B) 3" xfId="23611"/>
    <cellStyle name="Normal (B) 3 2" xfId="14412"/>
    <cellStyle name="Normal (B) 4" xfId="23612"/>
    <cellStyle name="Normal (G)" xfId="3438"/>
    <cellStyle name="Normal (G) 2" xfId="10119"/>
    <cellStyle name="Normal (G) 2 2" xfId="23614"/>
    <cellStyle name="Normal (G) 3" xfId="23615"/>
    <cellStyle name="Normal (G) 3 2" xfId="14413"/>
    <cellStyle name="Normal (G) 4" xfId="23616"/>
    <cellStyle name="Normal [0]" xfId="3439"/>
    <cellStyle name="Normal [0] 2" xfId="10120"/>
    <cellStyle name="Normal [0] 2 2" xfId="23619"/>
    <cellStyle name="Normal [0] 3" xfId="23620"/>
    <cellStyle name="Normal [0] 3 2" xfId="14414"/>
    <cellStyle name="Normal [0] 4" xfId="23621"/>
    <cellStyle name="Normal [1]" xfId="3440"/>
    <cellStyle name="Normal [1] 2" xfId="10121"/>
    <cellStyle name="Normal [1] 2 2" xfId="23622"/>
    <cellStyle name="Normal [1] 3" xfId="23623"/>
    <cellStyle name="Normal [1] 3 2" xfId="14415"/>
    <cellStyle name="Normal [1] 4" xfId="23624"/>
    <cellStyle name="Normal [2]" xfId="3441"/>
    <cellStyle name="Normal [2] 2" xfId="10122"/>
    <cellStyle name="Normal [2] 2 2" xfId="23625"/>
    <cellStyle name="Normal [2] 3" xfId="23626"/>
    <cellStyle name="Normal [2] 3 2" xfId="14416"/>
    <cellStyle name="Normal [2] 4" xfId="23627"/>
    <cellStyle name="Normal [3]" xfId="3442"/>
    <cellStyle name="Normal [3] 2" xfId="10123"/>
    <cellStyle name="Normal [3] 2 2" xfId="23630"/>
    <cellStyle name="Normal [3] 3" xfId="23631"/>
    <cellStyle name="Normal [3] 3 2" xfId="14417"/>
    <cellStyle name="Normal [3] 4" xfId="23632"/>
    <cellStyle name="Normal 0" xfId="3443"/>
    <cellStyle name="Normal 0 2" xfId="10124"/>
    <cellStyle name="Normal 0 2 2" xfId="23633"/>
    <cellStyle name="Normal 0 3" xfId="23634"/>
    <cellStyle name="Normal 0 3 2" xfId="14418"/>
    <cellStyle name="Normal 0 4" xfId="23635"/>
    <cellStyle name="Normal 000$" xfId="3444"/>
    <cellStyle name="Normal 000$ 2" xfId="10125"/>
    <cellStyle name="Normal 000$ 2 2" xfId="23636"/>
    <cellStyle name="Normal 000$ 3" xfId="23637"/>
    <cellStyle name="Normal 000$ 3 2" xfId="14419"/>
    <cellStyle name="Normal 000$ 4" xfId="23638"/>
    <cellStyle name="Normal 10" xfId="479"/>
    <cellStyle name="normal' 10" xfId="9778"/>
    <cellStyle name="Normal 10 10" xfId="9762"/>
    <cellStyle name="Normal 10 10 2" xfId="23642"/>
    <cellStyle name="Normal 10 11" xfId="9872"/>
    <cellStyle name="Normal 10 11 2" xfId="23643"/>
    <cellStyle name="Normal 10 12" xfId="9962"/>
    <cellStyle name="Normal 10 12 2" xfId="23645"/>
    <cellStyle name="Normal 10 13" xfId="23646"/>
    <cellStyle name="Normal 10 13 2" xfId="14138"/>
    <cellStyle name="Normal 10 14" xfId="23647"/>
    <cellStyle name="Normal 10 14 2" xfId="33392"/>
    <cellStyle name="Normal 10 15" xfId="23648"/>
    <cellStyle name="Normal 10 15 2" xfId="33872"/>
    <cellStyle name="Normal 10 16" xfId="23649"/>
    <cellStyle name="Normal 10 16 2" xfId="33742"/>
    <cellStyle name="Normal 10 17" xfId="23650"/>
    <cellStyle name="Normal 10 17 2" xfId="33833"/>
    <cellStyle name="Normal 10 18" xfId="23651"/>
    <cellStyle name="Normal 10 18 2" xfId="33814"/>
    <cellStyle name="Normal 10 19" xfId="23652"/>
    <cellStyle name="Normal 10 19 2" xfId="33832"/>
    <cellStyle name="Normal 10 2" xfId="480"/>
    <cellStyle name="normal' 10 2" xfId="23653"/>
    <cellStyle name="Normal 10 2 2" xfId="27"/>
    <cellStyle name="Normal 10 2 2 2" xfId="23654"/>
    <cellStyle name="Normal 10 2 2 3" xfId="10127"/>
    <cellStyle name="Normal 10 2 3" xfId="23655"/>
    <cellStyle name="Normal 10 2 3 2" xfId="14220"/>
    <cellStyle name="Normal 10 2 4" xfId="23656"/>
    <cellStyle name="Normal 10 2 5" xfId="34592"/>
    <cellStyle name="Normal 10 20" xfId="23657"/>
    <cellStyle name="Normal 10 20 2" xfId="33776"/>
    <cellStyle name="Normal 10 21" xfId="23658"/>
    <cellStyle name="Normal 10 21 2" xfId="33930"/>
    <cellStyle name="Normal 10 22" xfId="23659"/>
    <cellStyle name="Normal 10 23" xfId="23639"/>
    <cellStyle name="Normal 10 24" xfId="34591"/>
    <cellStyle name="Normal 10 3" xfId="3445"/>
    <cellStyle name="Normal 10 3 2" xfId="10128"/>
    <cellStyle name="Normal 10 3 2 2" xfId="23661"/>
    <cellStyle name="Normal 10 3 3" xfId="23662"/>
    <cellStyle name="Normal 10 3 3 2" xfId="14420"/>
    <cellStyle name="Normal 10 3 4" xfId="23663"/>
    <cellStyle name="Normal 10 4" xfId="10126"/>
    <cellStyle name="Normal 10 4 2" xfId="23664"/>
    <cellStyle name="Normal 10 5" xfId="6548"/>
    <cellStyle name="Normal 10 5 2" xfId="23665"/>
    <cellStyle name="Normal 10 6" xfId="6960"/>
    <cellStyle name="Normal 10 6 2" xfId="23667"/>
    <cellStyle name="Normal 10 7" xfId="6938"/>
    <cellStyle name="Normal 10 7 2" xfId="23668"/>
    <cellStyle name="Normal 10 8" xfId="6804"/>
    <cellStyle name="Normal 10 8 2" xfId="23670"/>
    <cellStyle name="Normal 10 9" xfId="9967"/>
    <cellStyle name="Normal 10 9 2" xfId="23671"/>
    <cellStyle name="Normal 100" xfId="6505"/>
    <cellStyle name="Normal 100 2" xfId="23673"/>
    <cellStyle name="Normal 101" xfId="6993"/>
    <cellStyle name="Normal 101 2" xfId="23674"/>
    <cellStyle name="Normal 102" xfId="9678"/>
    <cellStyle name="Normal 102 2" xfId="23676"/>
    <cellStyle name="Normal 103" xfId="9737"/>
    <cellStyle name="Normal 103 2" xfId="23677"/>
    <cellStyle name="Normal 104" xfId="9870"/>
    <cellStyle name="Normal 104 2" xfId="23679"/>
    <cellStyle name="Normal 105" xfId="9946"/>
    <cellStyle name="Normal 105 2" xfId="23680"/>
    <cellStyle name="Normal 106" xfId="6996"/>
    <cellStyle name="Normal 106 2" xfId="23682"/>
    <cellStyle name="Normal 107" xfId="6749"/>
    <cellStyle name="Normal 107 2" xfId="23684"/>
    <cellStyle name="Normal 108" xfId="10008"/>
    <cellStyle name="Normal 108 2" xfId="23686"/>
    <cellStyle name="Normal 109" xfId="9694"/>
    <cellStyle name="Normal 109 2" xfId="23687"/>
    <cellStyle name="Normal 11" xfId="29"/>
    <cellStyle name="normal' 11" xfId="9674"/>
    <cellStyle name="Normal 11 10" xfId="9730"/>
    <cellStyle name="Normal 11 10 2" xfId="23690"/>
    <cellStyle name="Normal 11 11" xfId="23691"/>
    <cellStyle name="Normal 11 11 2" xfId="14147"/>
    <cellStyle name="Normal 11 12" xfId="23692"/>
    <cellStyle name="Normal 11 12 2" xfId="33396"/>
    <cellStyle name="Normal 11 13" xfId="23693"/>
    <cellStyle name="Normal 11 13 2" xfId="33869"/>
    <cellStyle name="Normal 11 14" xfId="23694"/>
    <cellStyle name="Normal 11 14 2" xfId="33982"/>
    <cellStyle name="Normal 11 15" xfId="23695"/>
    <cellStyle name="Normal 11 15 2" xfId="33485"/>
    <cellStyle name="Normal 11 16" xfId="23696"/>
    <cellStyle name="Normal 11 16 2" xfId="33635"/>
    <cellStyle name="Normal 11 17" xfId="23697"/>
    <cellStyle name="Normal 11 17 2" xfId="33698"/>
    <cellStyle name="Normal 11 18" xfId="23698"/>
    <cellStyle name="Normal 11 18 2" xfId="33585"/>
    <cellStyle name="Normal 11 19" xfId="23699"/>
    <cellStyle name="Normal 11 19 2" xfId="33582"/>
    <cellStyle name="Normal 11 2" xfId="481"/>
    <cellStyle name="normal' 11 2" xfId="23700"/>
    <cellStyle name="Normal 11 2 2" xfId="10129"/>
    <cellStyle name="Normal 11 2 2 2" xfId="23701"/>
    <cellStyle name="Normal 11 2 3" xfId="23702"/>
    <cellStyle name="Normal 11 2 3 2" xfId="14210"/>
    <cellStyle name="Normal 11 2 4" xfId="23703"/>
    <cellStyle name="Normal 11 2 5" xfId="34595"/>
    <cellStyle name="Normal 11 20" xfId="23704"/>
    <cellStyle name="Normal 11 21" xfId="23688"/>
    <cellStyle name="Normal 11 22" xfId="34594"/>
    <cellStyle name="Normal 11 3" xfId="900"/>
    <cellStyle name="Normal 11 3 10" xfId="6747"/>
    <cellStyle name="Normal 11 3 10 2" xfId="23705"/>
    <cellStyle name="Normal 11 3 11" xfId="11247"/>
    <cellStyle name="Normal 11 3 11 2" xfId="23706"/>
    <cellStyle name="Normal 11 3 12" xfId="23707"/>
    <cellStyle name="Normal 11 3 2" xfId="3774"/>
    <cellStyle name="Normal 11 3 2 2" xfId="4152"/>
    <cellStyle name="Normal 11 3 2 2 2" xfId="7557"/>
    <cellStyle name="Normal 11 3 2 2 2 2" xfId="23708"/>
    <cellStyle name="Normal 11 3 2 2 3" xfId="11849"/>
    <cellStyle name="Normal 11 3 2 2 3 2" xfId="23710"/>
    <cellStyle name="Normal 11 3 2 2 4" xfId="23711"/>
    <cellStyle name="Normal 11 3 2 3" xfId="4715"/>
    <cellStyle name="Normal 11 3 2 3 2" xfId="8118"/>
    <cellStyle name="Normal 11 3 2 3 2 2" xfId="23714"/>
    <cellStyle name="Normal 11 3 2 3 3" xfId="12410"/>
    <cellStyle name="Normal 11 3 2 3 3 2" xfId="23716"/>
    <cellStyle name="Normal 11 3 2 3 4" xfId="23717"/>
    <cellStyle name="Normal 11 3 2 4" xfId="5277"/>
    <cellStyle name="Normal 11 3 2 4 2" xfId="8679"/>
    <cellStyle name="Normal 11 3 2 4 2 2" xfId="23720"/>
    <cellStyle name="Normal 11 3 2 4 3" xfId="12971"/>
    <cellStyle name="Normal 11 3 2 4 3 2" xfId="23722"/>
    <cellStyle name="Normal 11 3 2 4 4" xfId="23723"/>
    <cellStyle name="Normal 11 3 2 5" xfId="7183"/>
    <cellStyle name="Normal 11 3 2 5 2" xfId="23725"/>
    <cellStyle name="Normal 11 3 2 6" xfId="11475"/>
    <cellStyle name="Normal 11 3 2 6 2" xfId="23726"/>
    <cellStyle name="Normal 11 3 2 7" xfId="23727"/>
    <cellStyle name="Normal 11 3 3" xfId="4341"/>
    <cellStyle name="Normal 11 3 3 2" xfId="4902"/>
    <cellStyle name="Normal 11 3 3 2 2" xfId="8305"/>
    <cellStyle name="Normal 11 3 3 2 2 2" xfId="23728"/>
    <cellStyle name="Normal 11 3 3 2 3" xfId="12597"/>
    <cellStyle name="Normal 11 3 3 2 3 2" xfId="23729"/>
    <cellStyle name="Normal 11 3 3 2 4" xfId="23730"/>
    <cellStyle name="Normal 11 3 3 3" xfId="5464"/>
    <cellStyle name="Normal 11 3 3 3 2" xfId="8866"/>
    <cellStyle name="Normal 11 3 3 3 2 2" xfId="23731"/>
    <cellStyle name="Normal 11 3 3 3 3" xfId="13158"/>
    <cellStyle name="Normal 11 3 3 3 3 2" xfId="23732"/>
    <cellStyle name="Normal 11 3 3 3 4" xfId="23733"/>
    <cellStyle name="Normal 11 3 3 4" xfId="7744"/>
    <cellStyle name="Normal 11 3 3 4 2" xfId="23734"/>
    <cellStyle name="Normal 11 3 3 5" xfId="12036"/>
    <cellStyle name="Normal 11 3 3 5 2" xfId="23735"/>
    <cellStyle name="Normal 11 3 3 6" xfId="23736"/>
    <cellStyle name="Normal 11 3 4" xfId="3965"/>
    <cellStyle name="Normal 11 3 4 2" xfId="5663"/>
    <cellStyle name="Normal 11 3 4 2 2" xfId="9053"/>
    <cellStyle name="Normal 11 3 4 2 2 2" xfId="23740"/>
    <cellStyle name="Normal 11 3 4 2 3" xfId="13346"/>
    <cellStyle name="Normal 11 3 4 2 3 2" xfId="23742"/>
    <cellStyle name="Normal 11 3 4 2 4" xfId="23743"/>
    <cellStyle name="Normal 11 3 4 3" xfId="7370"/>
    <cellStyle name="Normal 11 3 4 3 2" xfId="23744"/>
    <cellStyle name="Normal 11 3 4 4" xfId="11662"/>
    <cellStyle name="Normal 11 3 4 4 2" xfId="23745"/>
    <cellStyle name="Normal 11 3 4 5" xfId="23746"/>
    <cellStyle name="Normal 11 3 5" xfId="4528"/>
    <cellStyle name="Normal 11 3 5 2" xfId="5863"/>
    <cellStyle name="Normal 11 3 5 2 2" xfId="9243"/>
    <cellStyle name="Normal 11 3 5 2 2 2" xfId="23747"/>
    <cellStyle name="Normal 11 3 5 2 3" xfId="13533"/>
    <cellStyle name="Normal 11 3 5 2 3 2" xfId="23748"/>
    <cellStyle name="Normal 11 3 5 2 4" xfId="23749"/>
    <cellStyle name="Normal 11 3 5 3" xfId="7931"/>
    <cellStyle name="Normal 11 3 5 3 2" xfId="23751"/>
    <cellStyle name="Normal 11 3 5 4" xfId="12223"/>
    <cellStyle name="Normal 11 3 5 4 2" xfId="23753"/>
    <cellStyle name="Normal 11 3 5 5" xfId="23754"/>
    <cellStyle name="Normal 11 3 6" xfId="6060"/>
    <cellStyle name="Normal 11 3 6 2" xfId="9432"/>
    <cellStyle name="Normal 11 3 6 2 2" xfId="23757"/>
    <cellStyle name="Normal 11 3 6 3" xfId="13720"/>
    <cellStyle name="Normal 11 3 6 3 2" xfId="23759"/>
    <cellStyle name="Normal 11 3 6 4" xfId="23760"/>
    <cellStyle name="Normal 11 3 7" xfId="6258"/>
    <cellStyle name="Normal 11 3 7 2" xfId="9620"/>
    <cellStyle name="Normal 11 3 7 2 2" xfId="23763"/>
    <cellStyle name="Normal 11 3 7 3" xfId="13908"/>
    <cellStyle name="Normal 11 3 7 3 2" xfId="23765"/>
    <cellStyle name="Normal 11 3 7 4" xfId="23766"/>
    <cellStyle name="Normal 11 3 8" xfId="5090"/>
    <cellStyle name="Normal 11 3 8 2" xfId="8492"/>
    <cellStyle name="Normal 11 3 8 2 2" xfId="23768"/>
    <cellStyle name="Normal 11 3 8 3" xfId="12784"/>
    <cellStyle name="Normal 11 3 8 3 2" xfId="23769"/>
    <cellStyle name="Normal 11 3 8 4" xfId="23770"/>
    <cellStyle name="Normal 11 3 9" xfId="6460"/>
    <cellStyle name="Normal 11 3 9 2" xfId="23771"/>
    <cellStyle name="Normal 11 4" xfId="10000"/>
    <cellStyle name="Normal 11 4 2" xfId="23772"/>
    <cellStyle name="Normal 11 5" xfId="6833"/>
    <cellStyle name="Normal 11 5 2" xfId="23773"/>
    <cellStyle name="Normal 11 6" xfId="6927"/>
    <cellStyle name="Normal 11 6 2" xfId="23774"/>
    <cellStyle name="Normal 11 7" xfId="9868"/>
    <cellStyle name="Normal 11 7 2" xfId="23775"/>
    <cellStyle name="Normal 11 8" xfId="6800"/>
    <cellStyle name="Normal 11 8 2" xfId="23776"/>
    <cellStyle name="Normal 11 9" xfId="6862"/>
    <cellStyle name="Normal 11 9 2" xfId="23777"/>
    <cellStyle name="Normal 110" xfId="9818"/>
    <cellStyle name="Normal 110 2" xfId="23778"/>
    <cellStyle name="Normal 111" xfId="10293"/>
    <cellStyle name="Normal 111 2" xfId="23780"/>
    <cellStyle name="Normal 112" xfId="10986"/>
    <cellStyle name="Normal 112 2" xfId="23782"/>
    <cellStyle name="Normal 113" xfId="10995"/>
    <cellStyle name="Normal 113 2" xfId="23784"/>
    <cellStyle name="Normal 114" xfId="10996"/>
    <cellStyle name="Normal 114 2" xfId="23786"/>
    <cellStyle name="Normal 115" xfId="11000"/>
    <cellStyle name="Normal 115 2" xfId="23787"/>
    <cellStyle name="Normal 116" xfId="11001"/>
    <cellStyle name="Normal 116 2" xfId="23788"/>
    <cellStyle name="Normal 117" xfId="11006"/>
    <cellStyle name="Normal 117 2" xfId="23790"/>
    <cellStyle name="Normal 118" xfId="11007"/>
    <cellStyle name="Normal 118 2" xfId="23792"/>
    <cellStyle name="Normal 119" xfId="11010"/>
    <cellStyle name="Normal 119 2" xfId="23793"/>
    <cellStyle name="Normal 12" xfId="482"/>
    <cellStyle name="normal' 12" xfId="6759"/>
    <cellStyle name="Normal 12 10" xfId="23796"/>
    <cellStyle name="Normal 12 10 2" xfId="14148"/>
    <cellStyle name="Normal 12 11" xfId="23797"/>
    <cellStyle name="Normal 12 11 2" xfId="33400"/>
    <cellStyle name="Normal 12 12" xfId="23798"/>
    <cellStyle name="Normal 12 12 2" xfId="33867"/>
    <cellStyle name="Normal 12 13" xfId="23799"/>
    <cellStyle name="Normal 12 13 2" xfId="33960"/>
    <cellStyle name="Normal 12 14" xfId="23800"/>
    <cellStyle name="Normal 12 14 2" xfId="33606"/>
    <cellStyle name="Normal 12 15" xfId="23801"/>
    <cellStyle name="Normal 12 15 2" xfId="33748"/>
    <cellStyle name="Normal 12 16" xfId="23802"/>
    <cellStyle name="Normal 12 16 2" xfId="33600"/>
    <cellStyle name="Normal 12 17" xfId="23803"/>
    <cellStyle name="Normal 12 17 2" xfId="33469"/>
    <cellStyle name="Normal 12 18" xfId="23804"/>
    <cellStyle name="Normal 12 18 2" xfId="33885"/>
    <cellStyle name="Normal 12 19" xfId="23805"/>
    <cellStyle name="Normal 12 2" xfId="483"/>
    <cellStyle name="normal' 12 2" xfId="23806"/>
    <cellStyle name="Normal 12 2 2" xfId="10131"/>
    <cellStyle name="Normal 12 2 2 2" xfId="23807"/>
    <cellStyle name="Normal 12 2 3" xfId="23808"/>
    <cellStyle name="Normal 12 2 3 2" xfId="14246"/>
    <cellStyle name="Normal 12 2 4" xfId="23809"/>
    <cellStyle name="Normal 12 2 5" xfId="34601"/>
    <cellStyle name="Normal 12 20" xfId="23794"/>
    <cellStyle name="Normal 12 21" xfId="34599"/>
    <cellStyle name="Normal 12 3" xfId="10130"/>
    <cellStyle name="Normal 12 3 2" xfId="23810"/>
    <cellStyle name="Normal 12 4" xfId="6883"/>
    <cellStyle name="Normal 12 4 2" xfId="23811"/>
    <cellStyle name="Normal 12 5" xfId="7001"/>
    <cellStyle name="Normal 12 5 2" xfId="23812"/>
    <cellStyle name="Normal 12 6" xfId="9838"/>
    <cellStyle name="Normal 12 6 2" xfId="23813"/>
    <cellStyle name="Normal 12 7" xfId="9793"/>
    <cellStyle name="Normal 12 7 2" xfId="23814"/>
    <cellStyle name="Normal 12 8" xfId="9862"/>
    <cellStyle name="Normal 12 8 2" xfId="23815"/>
    <cellStyle name="Normal 12 9" xfId="6933"/>
    <cellStyle name="Normal 12 9 2" xfId="23816"/>
    <cellStyle name="Normal 120" xfId="11011"/>
    <cellStyle name="Normal 120 2" xfId="23817"/>
    <cellStyle name="Normal 121" xfId="11014"/>
    <cellStyle name="Normal 121 2" xfId="23818"/>
    <cellStyle name="Normal 122" xfId="11015"/>
    <cellStyle name="Normal 122 2" xfId="23820"/>
    <cellStyle name="Normal 123" xfId="11019"/>
    <cellStyle name="Normal 123 2" xfId="23821"/>
    <cellStyle name="Normal 124" xfId="11020"/>
    <cellStyle name="Normal 124 2" xfId="23822"/>
    <cellStyle name="Normal 125" xfId="11026"/>
    <cellStyle name="Normal 125 2" xfId="23824"/>
    <cellStyle name="Normal 126" xfId="11027"/>
    <cellStyle name="Normal 126 2" xfId="23826"/>
    <cellStyle name="Normal 127" xfId="11030"/>
    <cellStyle name="Normal 127 2" xfId="23828"/>
    <cellStyle name="Normal 128" xfId="10282"/>
    <cellStyle name="Normal 128 2" xfId="23830"/>
    <cellStyle name="Normal 129" xfId="11016"/>
    <cellStyle name="Normal 129 2" xfId="23832"/>
    <cellStyle name="Normal 13" xfId="484"/>
    <cellStyle name="normal' 13" xfId="6570"/>
    <cellStyle name="Normal 13 10" xfId="23835"/>
    <cellStyle name="Normal 13 10 2" xfId="33637"/>
    <cellStyle name="Normal 13 11" xfId="23836"/>
    <cellStyle name="Normal 13 11 2" xfId="33718"/>
    <cellStyle name="Normal 13 12" xfId="23837"/>
    <cellStyle name="Normal 13 12 2" xfId="33454"/>
    <cellStyle name="Normal 13 13" xfId="23838"/>
    <cellStyle name="Normal 13 13 2" xfId="33416"/>
    <cellStyle name="Normal 13 14" xfId="23839"/>
    <cellStyle name="Normal 13 14 2" xfId="33945"/>
    <cellStyle name="Normal 13 15" xfId="23840"/>
    <cellStyle name="Normal 13 15 2" xfId="33844"/>
    <cellStyle name="Normal 13 16" xfId="23841"/>
    <cellStyle name="Normal 13 16 2" xfId="33906"/>
    <cellStyle name="Normal 13 17" xfId="23842"/>
    <cellStyle name="Normal 13 18" xfId="23833"/>
    <cellStyle name="Normal 13 19" xfId="34603"/>
    <cellStyle name="Normal 13 2" xfId="10132"/>
    <cellStyle name="normal' 13 2" xfId="23844"/>
    <cellStyle name="Normal 13 2 2" xfId="23845"/>
    <cellStyle name="Normal 13 3" xfId="6811"/>
    <cellStyle name="Normal 13 3 2" xfId="23847"/>
    <cellStyle name="Normal 13 4" xfId="6534"/>
    <cellStyle name="Normal 13 4 2" xfId="23849"/>
    <cellStyle name="Normal 13 5" xfId="9662"/>
    <cellStyle name="Normal 13 5 2" xfId="23850"/>
    <cellStyle name="Normal 13 6" xfId="6542"/>
    <cellStyle name="Normal 13 6 2" xfId="23851"/>
    <cellStyle name="Normal 13 7" xfId="9923"/>
    <cellStyle name="Normal 13 7 2" xfId="23852"/>
    <cellStyle name="Normal 13 8" xfId="23853"/>
    <cellStyle name="Normal 13 8 2" xfId="14150"/>
    <cellStyle name="Normal 13 9" xfId="23854"/>
    <cellStyle name="Normal 13 9 2" xfId="33401"/>
    <cellStyle name="Normal 130" xfId="10264"/>
    <cellStyle name="Normal 130 2" xfId="23855"/>
    <cellStyle name="Normal 131" xfId="11008"/>
    <cellStyle name="Normal 131 2" xfId="23856"/>
    <cellStyle name="Normal 132" xfId="10016"/>
    <cellStyle name="Normal 132 2" xfId="23858"/>
    <cellStyle name="Normal 133" xfId="10287"/>
    <cellStyle name="Normal 133 2" xfId="23859"/>
    <cellStyle name="Normal 134" xfId="11009"/>
    <cellStyle name="Normal 134 2" xfId="23860"/>
    <cellStyle name="Normal 135" xfId="11031"/>
    <cellStyle name="Normal 135 2" xfId="23861"/>
    <cellStyle name="Normal 136" xfId="11096"/>
    <cellStyle name="Normal 136 2" xfId="23862"/>
    <cellStyle name="Normal 137" xfId="11282"/>
    <cellStyle name="Normal 137 2" xfId="23863"/>
    <cellStyle name="Normal 138" xfId="13979"/>
    <cellStyle name="Normal 138 2" xfId="23864"/>
    <cellStyle name="Normal 139" xfId="11277"/>
    <cellStyle name="Normal 139 2" xfId="23866"/>
    <cellStyle name="Normal 14" xfId="485"/>
    <cellStyle name="normal' 14" xfId="9668"/>
    <cellStyle name="Normal 14 10" xfId="23869"/>
    <cellStyle name="Normal 14 10 2" xfId="33993"/>
    <cellStyle name="Normal 14 11" xfId="23870"/>
    <cellStyle name="Normal 14 11 2" xfId="33770"/>
    <cellStyle name="Normal 14 12" xfId="23871"/>
    <cellStyle name="Normal 14 12 2" xfId="33935"/>
    <cellStyle name="Normal 14 13" xfId="23872"/>
    <cellStyle name="Normal 14 13 2" xfId="33438"/>
    <cellStyle name="Normal 14 14" xfId="23873"/>
    <cellStyle name="Normal 14 14 2" xfId="33925"/>
    <cellStyle name="Normal 14 15" xfId="23874"/>
    <cellStyle name="Normal 14 15 2" xfId="33442"/>
    <cellStyle name="Normal 14 16" xfId="23875"/>
    <cellStyle name="Normal 14 17" xfId="23867"/>
    <cellStyle name="Normal 14 18" xfId="34605"/>
    <cellStyle name="Normal 14 2" xfId="10133"/>
    <cellStyle name="normal' 14 2" xfId="23877"/>
    <cellStyle name="Normal 14 2 2" xfId="23878"/>
    <cellStyle name="Normal 14 3" xfId="9844"/>
    <cellStyle name="Normal 14 3 2" xfId="23880"/>
    <cellStyle name="Normal 14 4" xfId="6595"/>
    <cellStyle name="Normal 14 4 2" xfId="23881"/>
    <cellStyle name="Normal 14 5" xfId="9823"/>
    <cellStyle name="Normal 14 5 2" xfId="23882"/>
    <cellStyle name="Normal 14 6" xfId="9932"/>
    <cellStyle name="Normal 14 6 2" xfId="23883"/>
    <cellStyle name="Normal 14 7" xfId="23884"/>
    <cellStyle name="Normal 14 7 2" xfId="14152"/>
    <cellStyle name="Normal 14 8" xfId="23885"/>
    <cellStyle name="Normal 14 8 2" xfId="33406"/>
    <cellStyle name="Normal 14 9" xfId="23886"/>
    <cellStyle name="Normal 14 9 2" xfId="33688"/>
    <cellStyle name="Normal 140" xfId="13976"/>
    <cellStyle name="Normal 140 2" xfId="23887"/>
    <cellStyle name="Normal 141" xfId="11275"/>
    <cellStyle name="Normal 141 2" xfId="23888"/>
    <cellStyle name="Normal 142" xfId="13955"/>
    <cellStyle name="Normal 142 2" xfId="23889"/>
    <cellStyle name="Normal 143" xfId="13974"/>
    <cellStyle name="Normal 143 2" xfId="23890"/>
    <cellStyle name="Normal 144" xfId="11274"/>
    <cellStyle name="Normal 144 2" xfId="23891"/>
    <cellStyle name="Normal 145" xfId="13966"/>
    <cellStyle name="Normal 145 2" xfId="23892"/>
    <cellStyle name="Normal 146" xfId="13947"/>
    <cellStyle name="Normal 146 2" xfId="23893"/>
    <cellStyle name="Normal 147" xfId="11262"/>
    <cellStyle name="Normal 147 2" xfId="23894"/>
    <cellStyle name="Normal 148" xfId="13982"/>
    <cellStyle name="Normal 148 2" xfId="23895"/>
    <cellStyle name="Normal 149" xfId="6280"/>
    <cellStyle name="Normal 149 2" xfId="23896"/>
    <cellStyle name="Normal 149 3" xfId="14043"/>
    <cellStyle name="Normal 15" xfId="486"/>
    <cellStyle name="normal' 15" xfId="9969"/>
    <cellStyle name="Normal 15 10" xfId="23898"/>
    <cellStyle name="Normal 15 10 2" xfId="33659"/>
    <cellStyle name="Normal 15 11" xfId="23899"/>
    <cellStyle name="Normal 15 11 2" xfId="34005"/>
    <cellStyle name="Normal 15 12" xfId="23900"/>
    <cellStyle name="Normal 15 12 2" xfId="33458"/>
    <cellStyle name="Normal 15 13" xfId="23901"/>
    <cellStyle name="Normal 15 13 2" xfId="33886"/>
    <cellStyle name="Normal 15 14" xfId="23902"/>
    <cellStyle name="Normal 15 14 2" xfId="33752"/>
    <cellStyle name="Normal 15 15" xfId="23903"/>
    <cellStyle name="Normal 15 16" xfId="23897"/>
    <cellStyle name="Normal 15 17" xfId="34607"/>
    <cellStyle name="Normal 15 2" xfId="10134"/>
    <cellStyle name="normal' 15 2" xfId="23904"/>
    <cellStyle name="Normal 15 2 2" xfId="23905"/>
    <cellStyle name="Normal 15 3" xfId="9658"/>
    <cellStyle name="Normal 15 3 2" xfId="23906"/>
    <cellStyle name="Normal 15 4" xfId="9777"/>
    <cellStyle name="Normal 15 4 2" xfId="23908"/>
    <cellStyle name="Normal 15 5" xfId="9699"/>
    <cellStyle name="Normal 15 5 2" xfId="23910"/>
    <cellStyle name="Normal 15 6" xfId="23911"/>
    <cellStyle name="Normal 15 6 2" xfId="14151"/>
    <cellStyle name="Normal 15 7" xfId="23912"/>
    <cellStyle name="Normal 15 7 2" xfId="33402"/>
    <cellStyle name="Normal 15 8" xfId="23913"/>
    <cellStyle name="Normal 15 8 2" xfId="34945"/>
    <cellStyle name="Normal 15 9" xfId="23914"/>
    <cellStyle name="Normal 15 9 2" xfId="33626"/>
    <cellStyle name="Normal 150" xfId="6308"/>
    <cellStyle name="Normal 150 2" xfId="23915"/>
    <cellStyle name="Normal 151" xfId="14005"/>
    <cellStyle name="Normal 151 2" xfId="23916"/>
    <cellStyle name="Normal 152" xfId="14016"/>
    <cellStyle name="Normal 152 2" xfId="23917"/>
    <cellStyle name="Normal 153" xfId="6287"/>
    <cellStyle name="Normal 153 2" xfId="33497"/>
    <cellStyle name="Normal 153 3" xfId="23918"/>
    <cellStyle name="Normal 154" xfId="14012"/>
    <cellStyle name="Normal 154 2" xfId="33722"/>
    <cellStyle name="Normal 154 3" xfId="23919"/>
    <cellStyle name="Normal 155" xfId="6482"/>
    <cellStyle name="Normal 155 2" xfId="34011"/>
    <cellStyle name="Normal 155 3" xfId="23920"/>
    <cellStyle name="Normal 156" xfId="14020"/>
    <cellStyle name="Normal 156 2" xfId="33931"/>
    <cellStyle name="Normal 156 3" xfId="23921"/>
    <cellStyle name="Normal 157" xfId="6474"/>
    <cellStyle name="Normal 157 2" xfId="33796"/>
    <cellStyle name="Normal 157 3" xfId="23922"/>
    <cellStyle name="Normal 158" xfId="6292"/>
    <cellStyle name="Normal 158 2" xfId="36305"/>
    <cellStyle name="Normal 158 3" xfId="23923"/>
    <cellStyle name="Normal 159" xfId="6288"/>
    <cellStyle name="Normal 159 2" xfId="36303"/>
    <cellStyle name="Normal 159 3" xfId="23924"/>
    <cellStyle name="Normal 16" xfId="487"/>
    <cellStyle name="normal' 16" xfId="9999"/>
    <cellStyle name="Normal 16 10" xfId="23927"/>
    <cellStyle name="Normal 16 10 2" xfId="33951"/>
    <cellStyle name="Normal 16 11" xfId="23928"/>
    <cellStyle name="Normal 16 11 2" xfId="33766"/>
    <cellStyle name="Normal 16 12" xfId="23929"/>
    <cellStyle name="Normal 16 12 2" xfId="33732"/>
    <cellStyle name="Normal 16 13" xfId="23930"/>
    <cellStyle name="Normal 16 13 2" xfId="33762"/>
    <cellStyle name="Normal 16 14" xfId="23931"/>
    <cellStyle name="Normal 16 15" xfId="23925"/>
    <cellStyle name="Normal 16 16" xfId="34610"/>
    <cellStyle name="Normal 16 2" xfId="10135"/>
    <cellStyle name="normal' 16 2" xfId="23933"/>
    <cellStyle name="Normal 16 2 2" xfId="23934"/>
    <cellStyle name="Normal 16 3" xfId="9861"/>
    <cellStyle name="Normal 16 3 2" xfId="23936"/>
    <cellStyle name="Normal 16 4" xfId="10001"/>
    <cellStyle name="Normal 16 4 2" xfId="23938"/>
    <cellStyle name="Normal 16 5" xfId="23939"/>
    <cellStyle name="Normal 16 5 2" xfId="14153"/>
    <cellStyle name="Normal 16 6" xfId="23940"/>
    <cellStyle name="Normal 16 6 2" xfId="33410"/>
    <cellStyle name="Normal 16 7" xfId="23941"/>
    <cellStyle name="Normal 16 7 2" xfId="33787"/>
    <cellStyle name="Normal 16 8" xfId="23942"/>
    <cellStyle name="Normal 16 8 2" xfId="33602"/>
    <cellStyle name="Normal 16 9" xfId="23943"/>
    <cellStyle name="Normal 16 9 2" xfId="34946"/>
    <cellStyle name="Normal 160" xfId="23944"/>
    <cellStyle name="Normal 161" xfId="23945"/>
    <cellStyle name="Normal 162" xfId="23946"/>
    <cellStyle name="Normal 163" xfId="23947"/>
    <cellStyle name="Normal 164" xfId="23948"/>
    <cellStyle name="Normal 165" xfId="23949"/>
    <cellStyle name="Normal 166" xfId="34943"/>
    <cellStyle name="Normal 167" xfId="14041"/>
    <cellStyle name="Normal 168" xfId="34900"/>
    <cellStyle name="Normal 169" xfId="28415"/>
    <cellStyle name="Normal 17" xfId="488"/>
    <cellStyle name="normal' 17" xfId="9784"/>
    <cellStyle name="Normal 17 10" xfId="5876"/>
    <cellStyle name="Normal 17 10 2" xfId="9255"/>
    <cellStyle name="Normal 17 10 2 2" xfId="23952"/>
    <cellStyle name="Normal 17 10 3" xfId="13545"/>
    <cellStyle name="Normal 17 10 3 2" xfId="23953"/>
    <cellStyle name="Normal 17 10 4" xfId="23954"/>
    <cellStyle name="Normal 17 11" xfId="6077"/>
    <cellStyle name="Normal 17 11 2" xfId="9445"/>
    <cellStyle name="Normal 17 11 2 2" xfId="23955"/>
    <cellStyle name="Normal 17 11 3" xfId="13732"/>
    <cellStyle name="Normal 17 11 3 2" xfId="23956"/>
    <cellStyle name="Normal 17 11 4" xfId="23957"/>
    <cellStyle name="Normal 17 12" xfId="4915"/>
    <cellStyle name="Normal 17 12 2" xfId="8317"/>
    <cellStyle name="Normal 17 12 2 2" xfId="23958"/>
    <cellStyle name="Normal 17 12 3" xfId="12609"/>
    <cellStyle name="Normal 17 12 3 2" xfId="23959"/>
    <cellStyle name="Normal 17 12 4" xfId="23960"/>
    <cellStyle name="Normal 17 13" xfId="6550"/>
    <cellStyle name="Normal 17 13 2" xfId="23961"/>
    <cellStyle name="Normal 17 14" xfId="9773"/>
    <cellStyle name="Normal 17 14 2" xfId="23963"/>
    <cellStyle name="Normal 17 15" xfId="11057"/>
    <cellStyle name="Normal 17 15 2" xfId="23965"/>
    <cellStyle name="Normal 17 16" xfId="11056"/>
    <cellStyle name="Normal 17 16 2" xfId="23967"/>
    <cellStyle name="Normal 17 17" xfId="13957"/>
    <cellStyle name="Normal 17 17 2" xfId="23969"/>
    <cellStyle name="Normal 17 18" xfId="13924"/>
    <cellStyle name="Normal 17 18 2" xfId="23970"/>
    <cellStyle name="Normal 17 19" xfId="11267"/>
    <cellStyle name="Normal 17 19 2" xfId="23971"/>
    <cellStyle name="Normal 17 2" xfId="742"/>
    <cellStyle name="normal' 17 2" xfId="23972"/>
    <cellStyle name="Normal 17 2 10" xfId="6327"/>
    <cellStyle name="Normal 17 2 10 2" xfId="23973"/>
    <cellStyle name="Normal 17 2 11" xfId="6613"/>
    <cellStyle name="Normal 17 2 11 2" xfId="23974"/>
    <cellStyle name="Normal 17 2 12" xfId="11113"/>
    <cellStyle name="Normal 17 2 12 2" xfId="23975"/>
    <cellStyle name="Normal 17 2 13" xfId="23976"/>
    <cellStyle name="Normal 17 2 2" xfId="876"/>
    <cellStyle name="Normal 17 2 2 10" xfId="6725"/>
    <cellStyle name="Normal 17 2 2 10 2" xfId="23978"/>
    <cellStyle name="Normal 17 2 2 11" xfId="11224"/>
    <cellStyle name="Normal 17 2 2 11 2" xfId="23979"/>
    <cellStyle name="Normal 17 2 2 12" xfId="23980"/>
    <cellStyle name="Normal 17 2 2 2" xfId="3752"/>
    <cellStyle name="Normal 17 2 2 2 2" xfId="4130"/>
    <cellStyle name="Normal 17 2 2 2 2 2" xfId="7535"/>
    <cellStyle name="Normal 17 2 2 2 2 2 2" xfId="23983"/>
    <cellStyle name="Normal 17 2 2 2 2 3" xfId="11827"/>
    <cellStyle name="Normal 17 2 2 2 2 3 2" xfId="23984"/>
    <cellStyle name="Normal 17 2 2 2 2 4" xfId="23985"/>
    <cellStyle name="Normal 17 2 2 2 3" xfId="4693"/>
    <cellStyle name="Normal 17 2 2 2 3 2" xfId="8096"/>
    <cellStyle name="Normal 17 2 2 2 3 2 2" xfId="23986"/>
    <cellStyle name="Normal 17 2 2 2 3 3" xfId="12388"/>
    <cellStyle name="Normal 17 2 2 2 3 3 2" xfId="23988"/>
    <cellStyle name="Normal 17 2 2 2 3 4" xfId="23989"/>
    <cellStyle name="Normal 17 2 2 2 4" xfId="5255"/>
    <cellStyle name="Normal 17 2 2 2 4 2" xfId="8657"/>
    <cellStyle name="Normal 17 2 2 2 4 2 2" xfId="23991"/>
    <cellStyle name="Normal 17 2 2 2 4 3" xfId="12949"/>
    <cellStyle name="Normal 17 2 2 2 4 3 2" xfId="23992"/>
    <cellStyle name="Normal 17 2 2 2 4 4" xfId="23993"/>
    <cellStyle name="Normal 17 2 2 2 5" xfId="7161"/>
    <cellStyle name="Normal 17 2 2 2 5 2" xfId="23994"/>
    <cellStyle name="Normal 17 2 2 2 6" xfId="11453"/>
    <cellStyle name="Normal 17 2 2 2 6 2" xfId="23995"/>
    <cellStyle name="Normal 17 2 2 2 7" xfId="23996"/>
    <cellStyle name="Normal 17 2 2 3" xfId="4319"/>
    <cellStyle name="Normal 17 2 2 3 2" xfId="4880"/>
    <cellStyle name="Normal 17 2 2 3 2 2" xfId="8283"/>
    <cellStyle name="Normal 17 2 2 3 2 2 2" xfId="23999"/>
    <cellStyle name="Normal 17 2 2 3 2 3" xfId="12575"/>
    <cellStyle name="Normal 17 2 2 3 2 3 2" xfId="24001"/>
    <cellStyle name="Normal 17 2 2 3 2 4" xfId="24002"/>
    <cellStyle name="Normal 17 2 2 3 3" xfId="5442"/>
    <cellStyle name="Normal 17 2 2 3 3 2" xfId="8844"/>
    <cellStyle name="Normal 17 2 2 3 3 2 2" xfId="24003"/>
    <cellStyle name="Normal 17 2 2 3 3 3" xfId="13136"/>
    <cellStyle name="Normal 17 2 2 3 3 3 2" xfId="24005"/>
    <cellStyle name="Normal 17 2 2 3 3 4" xfId="24006"/>
    <cellStyle name="Normal 17 2 2 3 4" xfId="7722"/>
    <cellStyle name="Normal 17 2 2 3 4 2" xfId="24007"/>
    <cellStyle name="Normal 17 2 2 3 5" xfId="12014"/>
    <cellStyle name="Normal 17 2 2 3 5 2" xfId="24008"/>
    <cellStyle name="Normal 17 2 2 3 6" xfId="24009"/>
    <cellStyle name="Normal 17 2 2 4" xfId="3943"/>
    <cellStyle name="Normal 17 2 2 4 2" xfId="5641"/>
    <cellStyle name="Normal 17 2 2 4 2 2" xfId="9031"/>
    <cellStyle name="Normal 17 2 2 4 2 2 2" xfId="24011"/>
    <cellStyle name="Normal 17 2 2 4 2 3" xfId="13324"/>
    <cellStyle name="Normal 17 2 2 4 2 3 2" xfId="24013"/>
    <cellStyle name="Normal 17 2 2 4 2 4" xfId="24014"/>
    <cellStyle name="Normal 17 2 2 4 3" xfId="7348"/>
    <cellStyle name="Normal 17 2 2 4 3 2" xfId="24015"/>
    <cellStyle name="Normal 17 2 2 4 4" xfId="11640"/>
    <cellStyle name="Normal 17 2 2 4 4 2" xfId="24017"/>
    <cellStyle name="Normal 17 2 2 4 5" xfId="24018"/>
    <cellStyle name="Normal 17 2 2 5" xfId="4506"/>
    <cellStyle name="Normal 17 2 2 5 2" xfId="5841"/>
    <cellStyle name="Normal 17 2 2 5 2 2" xfId="9221"/>
    <cellStyle name="Normal 17 2 2 5 2 2 2" xfId="24020"/>
    <cellStyle name="Normal 17 2 2 5 2 3" xfId="13511"/>
    <cellStyle name="Normal 17 2 2 5 2 3 2" xfId="24022"/>
    <cellStyle name="Normal 17 2 2 5 2 4" xfId="24023"/>
    <cellStyle name="Normal 17 2 2 5 3" xfId="7909"/>
    <cellStyle name="Normal 17 2 2 5 3 2" xfId="24024"/>
    <cellStyle name="Normal 17 2 2 5 4" xfId="12201"/>
    <cellStyle name="Normal 17 2 2 5 4 2" xfId="24026"/>
    <cellStyle name="Normal 17 2 2 5 5" xfId="24027"/>
    <cellStyle name="Normal 17 2 2 6" xfId="6038"/>
    <cellStyle name="Normal 17 2 2 6 2" xfId="9410"/>
    <cellStyle name="Normal 17 2 2 6 2 2" xfId="24030"/>
    <cellStyle name="Normal 17 2 2 6 3" xfId="13698"/>
    <cellStyle name="Normal 17 2 2 6 3 2" xfId="24032"/>
    <cellStyle name="Normal 17 2 2 6 4" xfId="24033"/>
    <cellStyle name="Normal 17 2 2 7" xfId="6236"/>
    <cellStyle name="Normal 17 2 2 7 2" xfId="9598"/>
    <cellStyle name="Normal 17 2 2 7 2 2" xfId="24034"/>
    <cellStyle name="Normal 17 2 2 7 3" xfId="13886"/>
    <cellStyle name="Normal 17 2 2 7 3 2" xfId="24035"/>
    <cellStyle name="Normal 17 2 2 7 4" xfId="24036"/>
    <cellStyle name="Normal 17 2 2 8" xfId="5068"/>
    <cellStyle name="Normal 17 2 2 8 2" xfId="8470"/>
    <cellStyle name="Normal 17 2 2 8 2 2" xfId="24037"/>
    <cellStyle name="Normal 17 2 2 8 3" xfId="12762"/>
    <cellStyle name="Normal 17 2 2 8 3 2" xfId="24038"/>
    <cellStyle name="Normal 17 2 2 8 4" xfId="24039"/>
    <cellStyle name="Normal 17 2 2 9" xfId="6438"/>
    <cellStyle name="Normal 17 2 2 9 2" xfId="24040"/>
    <cellStyle name="Normal 17 2 3" xfId="3640"/>
    <cellStyle name="Normal 17 2 3 2" xfId="4019"/>
    <cellStyle name="Normal 17 2 3 2 2" xfId="7424"/>
    <cellStyle name="Normal 17 2 3 2 2 2" xfId="24042"/>
    <cellStyle name="Normal 17 2 3 2 3" xfId="11716"/>
    <cellStyle name="Normal 17 2 3 2 3 2" xfId="24044"/>
    <cellStyle name="Normal 17 2 3 2 4" xfId="24045"/>
    <cellStyle name="Normal 17 2 3 3" xfId="4582"/>
    <cellStyle name="Normal 17 2 3 3 2" xfId="7985"/>
    <cellStyle name="Normal 17 2 3 3 2 2" xfId="24048"/>
    <cellStyle name="Normal 17 2 3 3 3" xfId="12277"/>
    <cellStyle name="Normal 17 2 3 3 3 2" xfId="24050"/>
    <cellStyle name="Normal 17 2 3 3 4" xfId="24051"/>
    <cellStyle name="Normal 17 2 3 4" xfId="5144"/>
    <cellStyle name="Normal 17 2 3 4 2" xfId="8546"/>
    <cellStyle name="Normal 17 2 3 4 2 2" xfId="24054"/>
    <cellStyle name="Normal 17 2 3 4 3" xfId="12838"/>
    <cellStyle name="Normal 17 2 3 4 3 2" xfId="24056"/>
    <cellStyle name="Normal 17 2 3 4 4" xfId="24057"/>
    <cellStyle name="Normal 17 2 3 5" xfId="7049"/>
    <cellStyle name="Normal 17 2 3 5 2" xfId="24058"/>
    <cellStyle name="Normal 17 2 3 6" xfId="11342"/>
    <cellStyle name="Normal 17 2 3 6 2" xfId="24059"/>
    <cellStyle name="Normal 17 2 3 7" xfId="24060"/>
    <cellStyle name="Normal 17 2 4" xfId="4208"/>
    <cellStyle name="Normal 17 2 4 2" xfId="4769"/>
    <cellStyle name="Normal 17 2 4 2 2" xfId="8172"/>
    <cellStyle name="Normal 17 2 4 2 2 2" xfId="24061"/>
    <cellStyle name="Normal 17 2 4 2 3" xfId="12464"/>
    <cellStyle name="Normal 17 2 4 2 3 2" xfId="24063"/>
    <cellStyle name="Normal 17 2 4 2 4" xfId="24064"/>
    <cellStyle name="Normal 17 2 4 3" xfId="5331"/>
    <cellStyle name="Normal 17 2 4 3 2" xfId="8733"/>
    <cellStyle name="Normal 17 2 4 3 2 2" xfId="24065"/>
    <cellStyle name="Normal 17 2 4 3 3" xfId="13025"/>
    <cellStyle name="Normal 17 2 4 3 3 2" xfId="24066"/>
    <cellStyle name="Normal 17 2 4 3 4" xfId="24067"/>
    <cellStyle name="Normal 17 2 4 4" xfId="7611"/>
    <cellStyle name="Normal 17 2 4 4 2" xfId="24068"/>
    <cellStyle name="Normal 17 2 4 5" xfId="11903"/>
    <cellStyle name="Normal 17 2 4 5 2" xfId="24070"/>
    <cellStyle name="Normal 17 2 4 6" xfId="24071"/>
    <cellStyle name="Normal 17 2 5" xfId="3832"/>
    <cellStyle name="Normal 17 2 5 2" xfId="5528"/>
    <cellStyle name="Normal 17 2 5 2 2" xfId="8920"/>
    <cellStyle name="Normal 17 2 5 2 2 2" xfId="24075"/>
    <cellStyle name="Normal 17 2 5 2 3" xfId="13213"/>
    <cellStyle name="Normal 17 2 5 2 3 2" xfId="24076"/>
    <cellStyle name="Normal 17 2 5 2 4" xfId="24077"/>
    <cellStyle name="Normal 17 2 5 3" xfId="7237"/>
    <cellStyle name="Normal 17 2 5 3 2" xfId="24078"/>
    <cellStyle name="Normal 17 2 5 4" xfId="11529"/>
    <cellStyle name="Normal 17 2 5 4 2" xfId="24079"/>
    <cellStyle name="Normal 17 2 5 5" xfId="24080"/>
    <cellStyle name="Normal 17 2 6" xfId="4395"/>
    <cellStyle name="Normal 17 2 6 2" xfId="5730"/>
    <cellStyle name="Normal 17 2 6 2 2" xfId="9110"/>
    <cellStyle name="Normal 17 2 6 2 2 2" xfId="24081"/>
    <cellStyle name="Normal 17 2 6 2 3" xfId="13400"/>
    <cellStyle name="Normal 17 2 6 2 3 2" xfId="24083"/>
    <cellStyle name="Normal 17 2 6 2 4" xfId="24084"/>
    <cellStyle name="Normal 17 2 6 3" xfId="7798"/>
    <cellStyle name="Normal 17 2 6 3 2" xfId="24086"/>
    <cellStyle name="Normal 17 2 6 4" xfId="12090"/>
    <cellStyle name="Normal 17 2 6 4 2" xfId="24088"/>
    <cellStyle name="Normal 17 2 6 5" xfId="24089"/>
    <cellStyle name="Normal 17 2 7" xfId="5925"/>
    <cellStyle name="Normal 17 2 7 2" xfId="9298"/>
    <cellStyle name="Normal 17 2 7 2 2" xfId="24092"/>
    <cellStyle name="Normal 17 2 7 3" xfId="13587"/>
    <cellStyle name="Normal 17 2 7 3 2" xfId="24094"/>
    <cellStyle name="Normal 17 2 7 4" xfId="24095"/>
    <cellStyle name="Normal 17 2 8" xfId="6123"/>
    <cellStyle name="Normal 17 2 8 2" xfId="9487"/>
    <cellStyle name="Normal 17 2 8 2 2" xfId="24098"/>
    <cellStyle name="Normal 17 2 8 3" xfId="13775"/>
    <cellStyle name="Normal 17 2 8 3 2" xfId="24100"/>
    <cellStyle name="Normal 17 2 8 4" xfId="24101"/>
    <cellStyle name="Normal 17 2 9" xfId="4957"/>
    <cellStyle name="Normal 17 2 9 2" xfId="8359"/>
    <cellStyle name="Normal 17 2 9 2 2" xfId="24102"/>
    <cellStyle name="Normal 17 2 9 3" xfId="12651"/>
    <cellStyle name="Normal 17 2 9 3 2" xfId="24103"/>
    <cellStyle name="Normal 17 2 9 4" xfId="24104"/>
    <cellStyle name="Normal 17 20" xfId="13961"/>
    <cellStyle name="Normal 17 20 2" xfId="24105"/>
    <cellStyle name="Normal 17 21" xfId="13983"/>
    <cellStyle name="Normal 17 21 2" xfId="24106"/>
    <cellStyle name="Normal 17 22" xfId="11256"/>
    <cellStyle name="Normal 17 22 2" xfId="24107"/>
    <cellStyle name="Normal 17 23" xfId="13929"/>
    <cellStyle name="Normal 17 23 2" xfId="24108"/>
    <cellStyle name="Normal 17 24" xfId="11269"/>
    <cellStyle name="Normal 17 24 2" xfId="24109"/>
    <cellStyle name="Normal 17 25" xfId="13959"/>
    <cellStyle name="Normal 17 25 2" xfId="24110"/>
    <cellStyle name="Normal 17 26" xfId="13981"/>
    <cellStyle name="Normal 17 26 2" xfId="24111"/>
    <cellStyle name="Normal 17 27" xfId="11079"/>
    <cellStyle name="Normal 17 27 2" xfId="24113"/>
    <cellStyle name="Normal 17 28" xfId="13969"/>
    <cellStyle name="Normal 17 28 2" xfId="24115"/>
    <cellStyle name="Normal 17 29" xfId="24116"/>
    <cellStyle name="Normal 17 3" xfId="771"/>
    <cellStyle name="Normal 17 3 10" xfId="6642"/>
    <cellStyle name="Normal 17 3 10 2" xfId="24119"/>
    <cellStyle name="Normal 17 3 11" xfId="11142"/>
    <cellStyle name="Normal 17 3 11 2" xfId="24120"/>
    <cellStyle name="Normal 17 3 12" xfId="24121"/>
    <cellStyle name="Normal 17 3 2" xfId="3669"/>
    <cellStyle name="Normal 17 3 2 2" xfId="4048"/>
    <cellStyle name="Normal 17 3 2 2 2" xfId="7453"/>
    <cellStyle name="Normal 17 3 2 2 2 2" xfId="24124"/>
    <cellStyle name="Normal 17 3 2 2 3" xfId="11745"/>
    <cellStyle name="Normal 17 3 2 2 3 2" xfId="24125"/>
    <cellStyle name="Normal 17 3 2 2 4" xfId="24126"/>
    <cellStyle name="Normal 17 3 2 3" xfId="4611"/>
    <cellStyle name="Normal 17 3 2 3 2" xfId="8014"/>
    <cellStyle name="Normal 17 3 2 3 2 2" xfId="24128"/>
    <cellStyle name="Normal 17 3 2 3 3" xfId="12306"/>
    <cellStyle name="Normal 17 3 2 3 3 2" xfId="24129"/>
    <cellStyle name="Normal 17 3 2 3 4" xfId="24130"/>
    <cellStyle name="Normal 17 3 2 4" xfId="5173"/>
    <cellStyle name="Normal 17 3 2 4 2" xfId="8575"/>
    <cellStyle name="Normal 17 3 2 4 2 2" xfId="24131"/>
    <cellStyle name="Normal 17 3 2 4 3" xfId="12867"/>
    <cellStyle name="Normal 17 3 2 4 3 2" xfId="24132"/>
    <cellStyle name="Normal 17 3 2 4 4" xfId="24133"/>
    <cellStyle name="Normal 17 3 2 5" xfId="7078"/>
    <cellStyle name="Normal 17 3 2 5 2" xfId="24134"/>
    <cellStyle name="Normal 17 3 2 6" xfId="11371"/>
    <cellStyle name="Normal 17 3 2 6 2" xfId="24135"/>
    <cellStyle name="Normal 17 3 2 7" xfId="24136"/>
    <cellStyle name="Normal 17 3 3" xfId="4237"/>
    <cellStyle name="Normal 17 3 3 2" xfId="4798"/>
    <cellStyle name="Normal 17 3 3 2 2" xfId="8201"/>
    <cellStyle name="Normal 17 3 3 2 2 2" xfId="24137"/>
    <cellStyle name="Normal 17 3 3 2 3" xfId="12493"/>
    <cellStyle name="Normal 17 3 3 2 3 2" xfId="24138"/>
    <cellStyle name="Normal 17 3 3 2 4" xfId="24139"/>
    <cellStyle name="Normal 17 3 3 3" xfId="5360"/>
    <cellStyle name="Normal 17 3 3 3 2" xfId="8762"/>
    <cellStyle name="Normal 17 3 3 3 2 2" xfId="24140"/>
    <cellStyle name="Normal 17 3 3 3 3" xfId="13054"/>
    <cellStyle name="Normal 17 3 3 3 3 2" xfId="24141"/>
    <cellStyle name="Normal 17 3 3 3 4" xfId="24142"/>
    <cellStyle name="Normal 17 3 3 4" xfId="7640"/>
    <cellStyle name="Normal 17 3 3 4 2" xfId="24144"/>
    <cellStyle name="Normal 17 3 3 5" xfId="11932"/>
    <cellStyle name="Normal 17 3 3 5 2" xfId="24146"/>
    <cellStyle name="Normal 17 3 3 6" xfId="24147"/>
    <cellStyle name="Normal 17 3 4" xfId="3861"/>
    <cellStyle name="Normal 17 3 4 2" xfId="5557"/>
    <cellStyle name="Normal 17 3 4 2 2" xfId="8949"/>
    <cellStyle name="Normal 17 3 4 2 2 2" xfId="24151"/>
    <cellStyle name="Normal 17 3 4 2 3" xfId="13242"/>
    <cellStyle name="Normal 17 3 4 2 3 2" xfId="24153"/>
    <cellStyle name="Normal 17 3 4 2 4" xfId="24154"/>
    <cellStyle name="Normal 17 3 4 3" xfId="7266"/>
    <cellStyle name="Normal 17 3 4 3 2" xfId="24156"/>
    <cellStyle name="Normal 17 3 4 4" xfId="11558"/>
    <cellStyle name="Normal 17 3 4 4 2" xfId="24158"/>
    <cellStyle name="Normal 17 3 4 5" xfId="24159"/>
    <cellStyle name="Normal 17 3 5" xfId="4424"/>
    <cellStyle name="Normal 17 3 5 2" xfId="5759"/>
    <cellStyle name="Normal 17 3 5 2 2" xfId="9139"/>
    <cellStyle name="Normal 17 3 5 2 2 2" xfId="24161"/>
    <cellStyle name="Normal 17 3 5 2 3" xfId="13429"/>
    <cellStyle name="Normal 17 3 5 2 3 2" xfId="24162"/>
    <cellStyle name="Normal 17 3 5 2 4" xfId="24163"/>
    <cellStyle name="Normal 17 3 5 3" xfId="7827"/>
    <cellStyle name="Normal 17 3 5 3 2" xfId="24164"/>
    <cellStyle name="Normal 17 3 5 4" xfId="12119"/>
    <cellStyle name="Normal 17 3 5 4 2" xfId="24165"/>
    <cellStyle name="Normal 17 3 5 5" xfId="24166"/>
    <cellStyle name="Normal 17 3 6" xfId="5954"/>
    <cellStyle name="Normal 17 3 6 2" xfId="9327"/>
    <cellStyle name="Normal 17 3 6 2 2" xfId="24167"/>
    <cellStyle name="Normal 17 3 6 3" xfId="13616"/>
    <cellStyle name="Normal 17 3 6 3 2" xfId="24168"/>
    <cellStyle name="Normal 17 3 6 4" xfId="24169"/>
    <cellStyle name="Normal 17 3 7" xfId="6152"/>
    <cellStyle name="Normal 17 3 7 2" xfId="9516"/>
    <cellStyle name="Normal 17 3 7 2 2" xfId="24170"/>
    <cellStyle name="Normal 17 3 7 3" xfId="13804"/>
    <cellStyle name="Normal 17 3 7 3 2" xfId="24171"/>
    <cellStyle name="Normal 17 3 7 4" xfId="24172"/>
    <cellStyle name="Normal 17 3 8" xfId="4986"/>
    <cellStyle name="Normal 17 3 8 2" xfId="8388"/>
    <cellStyle name="Normal 17 3 8 2 2" xfId="24174"/>
    <cellStyle name="Normal 17 3 8 3" xfId="12680"/>
    <cellStyle name="Normal 17 3 8 3 2" xfId="24176"/>
    <cellStyle name="Normal 17 3 8 4" xfId="24177"/>
    <cellStyle name="Normal 17 3 9" xfId="6356"/>
    <cellStyle name="Normal 17 3 9 2" xfId="24179"/>
    <cellStyle name="Normal 17 4" xfId="815"/>
    <cellStyle name="Normal 17 4 10" xfId="6686"/>
    <cellStyle name="Normal 17 4 10 2" xfId="24181"/>
    <cellStyle name="Normal 17 4 11" xfId="11186"/>
    <cellStyle name="Normal 17 4 11 2" xfId="24182"/>
    <cellStyle name="Normal 17 4 12" xfId="24183"/>
    <cellStyle name="Normal 17 4 2" xfId="3713"/>
    <cellStyle name="Normal 17 4 2 2" xfId="4092"/>
    <cellStyle name="Normal 17 4 2 2 2" xfId="7497"/>
    <cellStyle name="Normal 17 4 2 2 2 2" xfId="24184"/>
    <cellStyle name="Normal 17 4 2 2 3" xfId="11789"/>
    <cellStyle name="Normal 17 4 2 2 3 2" xfId="24185"/>
    <cellStyle name="Normal 17 4 2 2 4" xfId="24186"/>
    <cellStyle name="Normal 17 4 2 3" xfId="4655"/>
    <cellStyle name="Normal 17 4 2 3 2" xfId="8058"/>
    <cellStyle name="Normal 17 4 2 3 2 2" xfId="24187"/>
    <cellStyle name="Normal 17 4 2 3 3" xfId="12350"/>
    <cellStyle name="Normal 17 4 2 3 3 2" xfId="24188"/>
    <cellStyle name="Normal 17 4 2 3 4" xfId="24189"/>
    <cellStyle name="Normal 17 4 2 4" xfId="5217"/>
    <cellStyle name="Normal 17 4 2 4 2" xfId="8619"/>
    <cellStyle name="Normal 17 4 2 4 2 2" xfId="24190"/>
    <cellStyle name="Normal 17 4 2 4 3" xfId="12911"/>
    <cellStyle name="Normal 17 4 2 4 3 2" xfId="24191"/>
    <cellStyle name="Normal 17 4 2 4 4" xfId="24192"/>
    <cellStyle name="Normal 17 4 2 5" xfId="7122"/>
    <cellStyle name="Normal 17 4 2 5 2" xfId="24193"/>
    <cellStyle name="Normal 17 4 2 6" xfId="11415"/>
    <cellStyle name="Normal 17 4 2 6 2" xfId="24194"/>
    <cellStyle name="Normal 17 4 2 7" xfId="24195"/>
    <cellStyle name="Normal 17 4 3" xfId="4281"/>
    <cellStyle name="Normal 17 4 3 2" xfId="4842"/>
    <cellStyle name="Normal 17 4 3 2 2" xfId="8245"/>
    <cellStyle name="Normal 17 4 3 2 2 2" xfId="24198"/>
    <cellStyle name="Normal 17 4 3 2 3" xfId="12537"/>
    <cellStyle name="Normal 17 4 3 2 3 2" xfId="24200"/>
    <cellStyle name="Normal 17 4 3 2 4" xfId="24201"/>
    <cellStyle name="Normal 17 4 3 3" xfId="5404"/>
    <cellStyle name="Normal 17 4 3 3 2" xfId="8806"/>
    <cellStyle name="Normal 17 4 3 3 2 2" xfId="24204"/>
    <cellStyle name="Normal 17 4 3 3 3" xfId="13098"/>
    <cellStyle name="Normal 17 4 3 3 3 2" xfId="24206"/>
    <cellStyle name="Normal 17 4 3 3 4" xfId="24207"/>
    <cellStyle name="Normal 17 4 3 4" xfId="7684"/>
    <cellStyle name="Normal 17 4 3 4 2" xfId="24209"/>
    <cellStyle name="Normal 17 4 3 5" xfId="11976"/>
    <cellStyle name="Normal 17 4 3 5 2" xfId="24211"/>
    <cellStyle name="Normal 17 4 3 6" xfId="24212"/>
    <cellStyle name="Normal 17 4 4" xfId="3905"/>
    <cellStyle name="Normal 17 4 4 2" xfId="5601"/>
    <cellStyle name="Normal 17 4 4 2 2" xfId="8993"/>
    <cellStyle name="Normal 17 4 4 2 2 2" xfId="24213"/>
    <cellStyle name="Normal 17 4 4 2 3" xfId="13286"/>
    <cellStyle name="Normal 17 4 4 2 3 2" xfId="24214"/>
    <cellStyle name="Normal 17 4 4 2 4" xfId="24215"/>
    <cellStyle name="Normal 17 4 4 3" xfId="7310"/>
    <cellStyle name="Normal 17 4 4 3 2" xfId="24216"/>
    <cellStyle name="Normal 17 4 4 4" xfId="11602"/>
    <cellStyle name="Normal 17 4 4 4 2" xfId="24217"/>
    <cellStyle name="Normal 17 4 4 5" xfId="24218"/>
    <cellStyle name="Normal 17 4 5" xfId="4468"/>
    <cellStyle name="Normal 17 4 5 2" xfId="5803"/>
    <cellStyle name="Normal 17 4 5 2 2" xfId="9183"/>
    <cellStyle name="Normal 17 4 5 2 2 2" xfId="24219"/>
    <cellStyle name="Normal 17 4 5 2 3" xfId="13473"/>
    <cellStyle name="Normal 17 4 5 2 3 2" xfId="24220"/>
    <cellStyle name="Normal 17 4 5 2 4" xfId="24221"/>
    <cellStyle name="Normal 17 4 5 3" xfId="7871"/>
    <cellStyle name="Normal 17 4 5 3 2" xfId="24223"/>
    <cellStyle name="Normal 17 4 5 4" xfId="12163"/>
    <cellStyle name="Normal 17 4 5 4 2" xfId="24225"/>
    <cellStyle name="Normal 17 4 5 5" xfId="24226"/>
    <cellStyle name="Normal 17 4 6" xfId="5998"/>
    <cellStyle name="Normal 17 4 6 2" xfId="9371"/>
    <cellStyle name="Normal 17 4 6 2 2" xfId="24229"/>
    <cellStyle name="Normal 17 4 6 3" xfId="13660"/>
    <cellStyle name="Normal 17 4 6 3 2" xfId="24230"/>
    <cellStyle name="Normal 17 4 6 4" xfId="24231"/>
    <cellStyle name="Normal 17 4 7" xfId="6196"/>
    <cellStyle name="Normal 17 4 7 2" xfId="9560"/>
    <cellStyle name="Normal 17 4 7 2 2" xfId="24232"/>
    <cellStyle name="Normal 17 4 7 3" xfId="13848"/>
    <cellStyle name="Normal 17 4 7 3 2" xfId="24233"/>
    <cellStyle name="Normal 17 4 7 4" xfId="24234"/>
    <cellStyle name="Normal 17 4 8" xfId="5030"/>
    <cellStyle name="Normal 17 4 8 2" xfId="8432"/>
    <cellStyle name="Normal 17 4 8 2 2" xfId="24235"/>
    <cellStyle name="Normal 17 4 8 3" xfId="12724"/>
    <cellStyle name="Normal 17 4 8 3 2" xfId="24236"/>
    <cellStyle name="Normal 17 4 8 4" xfId="24237"/>
    <cellStyle name="Normal 17 4 9" xfId="6400"/>
    <cellStyle name="Normal 17 4 9 2" xfId="24239"/>
    <cellStyle name="Normal 17 5" xfId="3446"/>
    <cellStyle name="Normal 17 5 2" xfId="10141"/>
    <cellStyle name="Normal 17 5 2 2" xfId="24241"/>
    <cellStyle name="Normal 17 5 3" xfId="24242"/>
    <cellStyle name="Normal 17 5 3 2" xfId="14421"/>
    <cellStyle name="Normal 17 5 4" xfId="24243"/>
    <cellStyle name="Normal 17 6" xfId="3596"/>
    <cellStyle name="Normal 17 6 2" xfId="3977"/>
    <cellStyle name="Normal 17 6 2 2" xfId="7382"/>
    <cellStyle name="Normal 17 6 2 2 2" xfId="24245"/>
    <cellStyle name="Normal 17 6 2 3" xfId="11674"/>
    <cellStyle name="Normal 17 6 2 3 2" xfId="24246"/>
    <cellStyle name="Normal 17 6 2 4" xfId="24247"/>
    <cellStyle name="Normal 17 6 3" xfId="4540"/>
    <cellStyle name="Normal 17 6 3 2" xfId="7943"/>
    <cellStyle name="Normal 17 6 3 2 2" xfId="24249"/>
    <cellStyle name="Normal 17 6 3 3" xfId="12235"/>
    <cellStyle name="Normal 17 6 3 3 2" xfId="24251"/>
    <cellStyle name="Normal 17 6 3 4" xfId="24252"/>
    <cellStyle name="Normal 17 6 4" xfId="5102"/>
    <cellStyle name="Normal 17 6 4 2" xfId="8504"/>
    <cellStyle name="Normal 17 6 4 2 2" xfId="24253"/>
    <cellStyle name="Normal 17 6 4 3" xfId="12796"/>
    <cellStyle name="Normal 17 6 4 3 2" xfId="24254"/>
    <cellStyle name="Normal 17 6 4 4" xfId="24255"/>
    <cellStyle name="Normal 17 6 5" xfId="7007"/>
    <cellStyle name="Normal 17 6 5 2" xfId="24256"/>
    <cellStyle name="Normal 17 6 6" xfId="11300"/>
    <cellStyle name="Normal 17 6 6 2" xfId="24258"/>
    <cellStyle name="Normal 17 6 7" xfId="24259"/>
    <cellStyle name="Normal 17 7" xfId="4164"/>
    <cellStyle name="Normal 17 7 2" xfId="4727"/>
    <cellStyle name="Normal 17 7 2 2" xfId="8130"/>
    <cellStyle name="Normal 17 7 2 2 2" xfId="24262"/>
    <cellStyle name="Normal 17 7 2 3" xfId="12422"/>
    <cellStyle name="Normal 17 7 2 3 2" xfId="24263"/>
    <cellStyle name="Normal 17 7 2 4" xfId="24264"/>
    <cellStyle name="Normal 17 7 3" xfId="5289"/>
    <cellStyle name="Normal 17 7 3 2" xfId="8691"/>
    <cellStyle name="Normal 17 7 3 2 2" xfId="24266"/>
    <cellStyle name="Normal 17 7 3 3" xfId="12983"/>
    <cellStyle name="Normal 17 7 3 3 2" xfId="24267"/>
    <cellStyle name="Normal 17 7 3 4" xfId="24268"/>
    <cellStyle name="Normal 17 7 4" xfId="7569"/>
    <cellStyle name="Normal 17 7 4 2" xfId="24269"/>
    <cellStyle name="Normal 17 7 5" xfId="11861"/>
    <cellStyle name="Normal 17 7 5 2" xfId="24270"/>
    <cellStyle name="Normal 17 7 6" xfId="24271"/>
    <cellStyle name="Normal 17 8" xfId="3790"/>
    <cellStyle name="Normal 17 8 2" xfId="5478"/>
    <cellStyle name="Normal 17 8 2 2" xfId="8878"/>
    <cellStyle name="Normal 17 8 2 2 2" xfId="24274"/>
    <cellStyle name="Normal 17 8 2 3" xfId="13170"/>
    <cellStyle name="Normal 17 8 2 3 2" xfId="24275"/>
    <cellStyle name="Normal 17 8 2 4" xfId="24276"/>
    <cellStyle name="Normal 17 8 3" xfId="7195"/>
    <cellStyle name="Normal 17 8 3 2" xfId="24278"/>
    <cellStyle name="Normal 17 8 4" xfId="11487"/>
    <cellStyle name="Normal 17 8 4 2" xfId="24279"/>
    <cellStyle name="Normal 17 8 5" xfId="24280"/>
    <cellStyle name="Normal 17 9" xfId="4353"/>
    <cellStyle name="Normal 17 9 2" xfId="5686"/>
    <cellStyle name="Normal 17 9 2 2" xfId="9067"/>
    <cellStyle name="Normal 17 9 2 2 2" xfId="24283"/>
    <cellStyle name="Normal 17 9 2 3" xfId="13358"/>
    <cellStyle name="Normal 17 9 2 3 2" xfId="24284"/>
    <cellStyle name="Normal 17 9 2 4" xfId="24285"/>
    <cellStyle name="Normal 17 9 3" xfId="7756"/>
    <cellStyle name="Normal 17 9 3 2" xfId="24287"/>
    <cellStyle name="Normal 17 9 4" xfId="12048"/>
    <cellStyle name="Normal 17 9 4 2" xfId="24288"/>
    <cellStyle name="Normal 17 9 5" xfId="24289"/>
    <cellStyle name="Normal 170" xfId="34638"/>
    <cellStyle name="Normal 171" xfId="34667"/>
    <cellStyle name="Normal 172" xfId="14027"/>
    <cellStyle name="Normal 173" xfId="34978"/>
    <cellStyle name="Normal 174" xfId="35209"/>
    <cellStyle name="Normal 175" xfId="35391"/>
    <cellStyle name="Normal 176" xfId="35779"/>
    <cellStyle name="Normal 177" xfId="35805"/>
    <cellStyle name="Normal 178" xfId="35739"/>
    <cellStyle name="Normal 179" xfId="35478"/>
    <cellStyle name="Normal 18" xfId="489"/>
    <cellStyle name="normal' 18" xfId="6763"/>
    <cellStyle name="Normal 18 10" xfId="6083"/>
    <cellStyle name="Normal 18 10 2" xfId="9451"/>
    <cellStyle name="Normal 18 10 2 2" xfId="24292"/>
    <cellStyle name="Normal 18 10 3" xfId="13738"/>
    <cellStyle name="Normal 18 10 3 2" xfId="24293"/>
    <cellStyle name="Normal 18 10 4" xfId="24294"/>
    <cellStyle name="Normal 18 11" xfId="4921"/>
    <cellStyle name="Normal 18 11 2" xfId="8323"/>
    <cellStyle name="Normal 18 11 2 2" xfId="24295"/>
    <cellStyle name="Normal 18 11 3" xfId="12615"/>
    <cellStyle name="Normal 18 11 3 2" xfId="24296"/>
    <cellStyle name="Normal 18 11 4" xfId="24297"/>
    <cellStyle name="Normal 18 12" xfId="6551"/>
    <cellStyle name="Normal 18 12 2" xfId="24298"/>
    <cellStyle name="Normal 18 13" xfId="11058"/>
    <cellStyle name="Normal 18 13 2" xfId="24299"/>
    <cellStyle name="Normal 18 14" xfId="11055"/>
    <cellStyle name="Normal 18 14 2" xfId="24300"/>
    <cellStyle name="Normal 18 15" xfId="13984"/>
    <cellStyle name="Normal 18 15 2" xfId="24302"/>
    <cellStyle name="Normal 18 16" xfId="11257"/>
    <cellStyle name="Normal 18 16 2" xfId="24304"/>
    <cellStyle name="Normal 18 17" xfId="11053"/>
    <cellStyle name="Normal 18 17 2" xfId="24306"/>
    <cellStyle name="Normal 18 18" xfId="11254"/>
    <cellStyle name="Normal 18 18 2" xfId="24308"/>
    <cellStyle name="Normal 18 19" xfId="11250"/>
    <cellStyle name="Normal 18 19 2" xfId="24310"/>
    <cellStyle name="Normal 18 2" xfId="743"/>
    <cellStyle name="normal' 18 2" xfId="24312"/>
    <cellStyle name="Normal 18 2 10" xfId="6328"/>
    <cellStyle name="Normal 18 2 10 2" xfId="24314"/>
    <cellStyle name="Normal 18 2 11" xfId="6614"/>
    <cellStyle name="Normal 18 2 11 2" xfId="24316"/>
    <cellStyle name="Normal 18 2 12" xfId="11114"/>
    <cellStyle name="Normal 18 2 12 2" xfId="24317"/>
    <cellStyle name="Normal 18 2 13" xfId="24318"/>
    <cellStyle name="Normal 18 2 2" xfId="877"/>
    <cellStyle name="Normal 18 2 2 10" xfId="6726"/>
    <cellStyle name="Normal 18 2 2 10 2" xfId="24319"/>
    <cellStyle name="Normal 18 2 2 11" xfId="11225"/>
    <cellStyle name="Normal 18 2 2 11 2" xfId="24320"/>
    <cellStyle name="Normal 18 2 2 12" xfId="24321"/>
    <cellStyle name="Normal 18 2 2 2" xfId="3753"/>
    <cellStyle name="Normal 18 2 2 2 2" xfId="4131"/>
    <cellStyle name="Normal 18 2 2 2 2 2" xfId="7536"/>
    <cellStyle name="Normal 18 2 2 2 2 2 2" xfId="24322"/>
    <cellStyle name="Normal 18 2 2 2 2 3" xfId="11828"/>
    <cellStyle name="Normal 18 2 2 2 2 3 2" xfId="24323"/>
    <cellStyle name="Normal 18 2 2 2 2 4" xfId="24324"/>
    <cellStyle name="Normal 18 2 2 2 3" xfId="4694"/>
    <cellStyle name="Normal 18 2 2 2 3 2" xfId="8097"/>
    <cellStyle name="Normal 18 2 2 2 3 2 2" xfId="24325"/>
    <cellStyle name="Normal 18 2 2 2 3 3" xfId="12389"/>
    <cellStyle name="Normal 18 2 2 2 3 3 2" xfId="24327"/>
    <cellStyle name="Normal 18 2 2 2 3 4" xfId="24328"/>
    <cellStyle name="Normal 18 2 2 2 4" xfId="5256"/>
    <cellStyle name="Normal 18 2 2 2 4 2" xfId="8658"/>
    <cellStyle name="Normal 18 2 2 2 4 2 2" xfId="24331"/>
    <cellStyle name="Normal 18 2 2 2 4 3" xfId="12950"/>
    <cellStyle name="Normal 18 2 2 2 4 3 2" xfId="24333"/>
    <cellStyle name="Normal 18 2 2 2 4 4" xfId="24334"/>
    <cellStyle name="Normal 18 2 2 2 5" xfId="7162"/>
    <cellStyle name="Normal 18 2 2 2 5 2" xfId="24335"/>
    <cellStyle name="Normal 18 2 2 2 6" xfId="11454"/>
    <cellStyle name="Normal 18 2 2 2 6 2" xfId="24336"/>
    <cellStyle name="Normal 18 2 2 2 7" xfId="24337"/>
    <cellStyle name="Normal 18 2 2 3" xfId="4320"/>
    <cellStyle name="Normal 18 2 2 3 2" xfId="4881"/>
    <cellStyle name="Normal 18 2 2 3 2 2" xfId="8284"/>
    <cellStyle name="Normal 18 2 2 3 2 2 2" xfId="24338"/>
    <cellStyle name="Normal 18 2 2 3 2 3" xfId="12576"/>
    <cellStyle name="Normal 18 2 2 3 2 3 2" xfId="24339"/>
    <cellStyle name="Normal 18 2 2 3 2 4" xfId="24340"/>
    <cellStyle name="Normal 18 2 2 3 3" xfId="5443"/>
    <cellStyle name="Normal 18 2 2 3 3 2" xfId="8845"/>
    <cellStyle name="Normal 18 2 2 3 3 2 2" xfId="24343"/>
    <cellStyle name="Normal 18 2 2 3 3 3" xfId="13137"/>
    <cellStyle name="Normal 18 2 2 3 3 3 2" xfId="24345"/>
    <cellStyle name="Normal 18 2 2 3 3 4" xfId="24346"/>
    <cellStyle name="Normal 18 2 2 3 4" xfId="7723"/>
    <cellStyle name="Normal 18 2 2 3 4 2" xfId="24348"/>
    <cellStyle name="Normal 18 2 2 3 5" xfId="12015"/>
    <cellStyle name="Normal 18 2 2 3 5 2" xfId="24350"/>
    <cellStyle name="Normal 18 2 2 3 6" xfId="24351"/>
    <cellStyle name="Normal 18 2 2 4" xfId="3944"/>
    <cellStyle name="Normal 18 2 2 4 2" xfId="5642"/>
    <cellStyle name="Normal 18 2 2 4 2 2" xfId="9032"/>
    <cellStyle name="Normal 18 2 2 4 2 2 2" xfId="24355"/>
    <cellStyle name="Normal 18 2 2 4 2 3" xfId="13325"/>
    <cellStyle name="Normal 18 2 2 4 2 3 2" xfId="24357"/>
    <cellStyle name="Normal 18 2 2 4 2 4" xfId="24358"/>
    <cellStyle name="Normal 18 2 2 4 3" xfId="7349"/>
    <cellStyle name="Normal 18 2 2 4 3 2" xfId="24359"/>
    <cellStyle name="Normal 18 2 2 4 4" xfId="11641"/>
    <cellStyle name="Normal 18 2 2 4 4 2" xfId="24360"/>
    <cellStyle name="Normal 18 2 2 4 5" xfId="24361"/>
    <cellStyle name="Normal 18 2 2 5" xfId="4507"/>
    <cellStyle name="Normal 18 2 2 5 2" xfId="5842"/>
    <cellStyle name="Normal 18 2 2 5 2 2" xfId="9222"/>
    <cellStyle name="Normal 18 2 2 5 2 2 2" xfId="24363"/>
    <cellStyle name="Normal 18 2 2 5 2 3" xfId="13512"/>
    <cellStyle name="Normal 18 2 2 5 2 3 2" xfId="24364"/>
    <cellStyle name="Normal 18 2 2 5 2 4" xfId="24365"/>
    <cellStyle name="Normal 18 2 2 5 3" xfId="7910"/>
    <cellStyle name="Normal 18 2 2 5 3 2" xfId="24366"/>
    <cellStyle name="Normal 18 2 2 5 4" xfId="12202"/>
    <cellStyle name="Normal 18 2 2 5 4 2" xfId="24367"/>
    <cellStyle name="Normal 18 2 2 5 5" xfId="24368"/>
    <cellStyle name="Normal 18 2 2 6" xfId="6039"/>
    <cellStyle name="Normal 18 2 2 6 2" xfId="9411"/>
    <cellStyle name="Normal 18 2 2 6 2 2" xfId="24369"/>
    <cellStyle name="Normal 18 2 2 6 3" xfId="13699"/>
    <cellStyle name="Normal 18 2 2 6 3 2" xfId="24371"/>
    <cellStyle name="Normal 18 2 2 6 4" xfId="24372"/>
    <cellStyle name="Normal 18 2 2 7" xfId="6237"/>
    <cellStyle name="Normal 18 2 2 7 2" xfId="9599"/>
    <cellStyle name="Normal 18 2 2 7 2 2" xfId="24375"/>
    <cellStyle name="Normal 18 2 2 7 3" xfId="13887"/>
    <cellStyle name="Normal 18 2 2 7 3 2" xfId="24377"/>
    <cellStyle name="Normal 18 2 2 7 4" xfId="24378"/>
    <cellStyle name="Normal 18 2 2 8" xfId="5069"/>
    <cellStyle name="Normal 18 2 2 8 2" xfId="8471"/>
    <cellStyle name="Normal 18 2 2 8 2 2" xfId="24379"/>
    <cellStyle name="Normal 18 2 2 8 3" xfId="12763"/>
    <cellStyle name="Normal 18 2 2 8 3 2" xfId="24381"/>
    <cellStyle name="Normal 18 2 2 8 4" xfId="24382"/>
    <cellStyle name="Normal 18 2 2 9" xfId="6439"/>
    <cellStyle name="Normal 18 2 2 9 2" xfId="24384"/>
    <cellStyle name="Normal 18 2 3" xfId="3641"/>
    <cellStyle name="Normal 18 2 3 2" xfId="4020"/>
    <cellStyle name="Normal 18 2 3 2 2" xfId="7425"/>
    <cellStyle name="Normal 18 2 3 2 2 2" xfId="24387"/>
    <cellStyle name="Normal 18 2 3 2 3" xfId="11717"/>
    <cellStyle name="Normal 18 2 3 2 3 2" xfId="24388"/>
    <cellStyle name="Normal 18 2 3 2 4" xfId="24389"/>
    <cellStyle name="Normal 18 2 3 3" xfId="4583"/>
    <cellStyle name="Normal 18 2 3 3 2" xfId="7986"/>
    <cellStyle name="Normal 18 2 3 3 2 2" xfId="24390"/>
    <cellStyle name="Normal 18 2 3 3 3" xfId="12278"/>
    <cellStyle name="Normal 18 2 3 3 3 2" xfId="24391"/>
    <cellStyle name="Normal 18 2 3 3 4" xfId="24392"/>
    <cellStyle name="Normal 18 2 3 4" xfId="5145"/>
    <cellStyle name="Normal 18 2 3 4 2" xfId="8547"/>
    <cellStyle name="Normal 18 2 3 4 2 2" xfId="24393"/>
    <cellStyle name="Normal 18 2 3 4 3" xfId="12839"/>
    <cellStyle name="Normal 18 2 3 4 3 2" xfId="24394"/>
    <cellStyle name="Normal 18 2 3 4 4" xfId="24395"/>
    <cellStyle name="Normal 18 2 3 5" xfId="7050"/>
    <cellStyle name="Normal 18 2 3 5 2" xfId="24396"/>
    <cellStyle name="Normal 18 2 3 6" xfId="11343"/>
    <cellStyle name="Normal 18 2 3 6 2" xfId="24397"/>
    <cellStyle name="Normal 18 2 3 7" xfId="24398"/>
    <cellStyle name="Normal 18 2 4" xfId="4209"/>
    <cellStyle name="Normal 18 2 4 2" xfId="4770"/>
    <cellStyle name="Normal 18 2 4 2 2" xfId="8173"/>
    <cellStyle name="Normal 18 2 4 2 2 2" xfId="24400"/>
    <cellStyle name="Normal 18 2 4 2 3" xfId="12465"/>
    <cellStyle name="Normal 18 2 4 2 3 2" xfId="24401"/>
    <cellStyle name="Normal 18 2 4 2 4" xfId="24402"/>
    <cellStyle name="Normal 18 2 4 3" xfId="5332"/>
    <cellStyle name="Normal 18 2 4 3 2" xfId="8734"/>
    <cellStyle name="Normal 18 2 4 3 2 2" xfId="24405"/>
    <cellStyle name="Normal 18 2 4 3 3" xfId="13026"/>
    <cellStyle name="Normal 18 2 4 3 3 2" xfId="24407"/>
    <cellStyle name="Normal 18 2 4 3 4" xfId="24408"/>
    <cellStyle name="Normal 18 2 4 4" xfId="7612"/>
    <cellStyle name="Normal 18 2 4 4 2" xfId="24410"/>
    <cellStyle name="Normal 18 2 4 5" xfId="11904"/>
    <cellStyle name="Normal 18 2 4 5 2" xfId="24412"/>
    <cellStyle name="Normal 18 2 4 6" xfId="24413"/>
    <cellStyle name="Normal 18 2 5" xfId="3833"/>
    <cellStyle name="Normal 18 2 5 2" xfId="5529"/>
    <cellStyle name="Normal 18 2 5 2 2" xfId="8921"/>
    <cellStyle name="Normal 18 2 5 2 2 2" xfId="24417"/>
    <cellStyle name="Normal 18 2 5 2 3" xfId="13214"/>
    <cellStyle name="Normal 18 2 5 2 3 2" xfId="24419"/>
    <cellStyle name="Normal 18 2 5 2 4" xfId="24420"/>
    <cellStyle name="Normal 18 2 5 3" xfId="7238"/>
    <cellStyle name="Normal 18 2 5 3 2" xfId="24421"/>
    <cellStyle name="Normal 18 2 5 4" xfId="11530"/>
    <cellStyle name="Normal 18 2 5 4 2" xfId="24422"/>
    <cellStyle name="Normal 18 2 5 5" xfId="24423"/>
    <cellStyle name="Normal 18 2 6" xfId="4396"/>
    <cellStyle name="Normal 18 2 6 2" xfId="5731"/>
    <cellStyle name="Normal 18 2 6 2 2" xfId="9111"/>
    <cellStyle name="Normal 18 2 6 2 2 2" xfId="24424"/>
    <cellStyle name="Normal 18 2 6 2 3" xfId="13401"/>
    <cellStyle name="Normal 18 2 6 2 3 2" xfId="24425"/>
    <cellStyle name="Normal 18 2 6 2 4" xfId="24426"/>
    <cellStyle name="Normal 18 2 6 3" xfId="7799"/>
    <cellStyle name="Normal 18 2 6 3 2" xfId="24427"/>
    <cellStyle name="Normal 18 2 6 4" xfId="12091"/>
    <cellStyle name="Normal 18 2 6 4 2" xfId="24428"/>
    <cellStyle name="Normal 18 2 6 5" xfId="24429"/>
    <cellStyle name="Normal 18 2 7" xfId="5926"/>
    <cellStyle name="Normal 18 2 7 2" xfId="9299"/>
    <cellStyle name="Normal 18 2 7 2 2" xfId="24430"/>
    <cellStyle name="Normal 18 2 7 3" xfId="13588"/>
    <cellStyle name="Normal 18 2 7 3 2" xfId="24431"/>
    <cellStyle name="Normal 18 2 7 4" xfId="24432"/>
    <cellStyle name="Normal 18 2 8" xfId="6124"/>
    <cellStyle name="Normal 18 2 8 2" xfId="9488"/>
    <cellStyle name="Normal 18 2 8 2 2" xfId="24434"/>
    <cellStyle name="Normal 18 2 8 3" xfId="13776"/>
    <cellStyle name="Normal 18 2 8 3 2" xfId="24436"/>
    <cellStyle name="Normal 18 2 8 4" xfId="24437"/>
    <cellStyle name="Normal 18 2 9" xfId="4958"/>
    <cellStyle name="Normal 18 2 9 2" xfId="8360"/>
    <cellStyle name="Normal 18 2 9 2 2" xfId="24440"/>
    <cellStyle name="Normal 18 2 9 3" xfId="12652"/>
    <cellStyle name="Normal 18 2 9 3 2" xfId="24441"/>
    <cellStyle name="Normal 18 2 9 4" xfId="24442"/>
    <cellStyle name="Normal 18 20" xfId="13946"/>
    <cellStyle name="Normal 18 20 2" xfId="24443"/>
    <cellStyle name="Normal 18 21" xfId="11261"/>
    <cellStyle name="Normal 18 21 2" xfId="24444"/>
    <cellStyle name="Normal 18 22" xfId="11288"/>
    <cellStyle name="Normal 18 22 2" xfId="24445"/>
    <cellStyle name="Normal 18 23" xfId="11273"/>
    <cellStyle name="Normal 18 23 2" xfId="24446"/>
    <cellStyle name="Normal 18 24" xfId="13954"/>
    <cellStyle name="Normal 18 24 2" xfId="24447"/>
    <cellStyle name="Normal 18 25" xfId="11266"/>
    <cellStyle name="Normal 18 25 2" xfId="24449"/>
    <cellStyle name="Normal 18 26" xfId="13928"/>
    <cellStyle name="Normal 18 26 2" xfId="24450"/>
    <cellStyle name="Normal 18 27" xfId="24451"/>
    <cellStyle name="Normal 18 3" xfId="772"/>
    <cellStyle name="Normal 18 3 10" xfId="6643"/>
    <cellStyle name="Normal 18 3 10 2" xfId="24452"/>
    <cellStyle name="Normal 18 3 11" xfId="11143"/>
    <cellStyle name="Normal 18 3 11 2" xfId="24453"/>
    <cellStyle name="Normal 18 3 12" xfId="24454"/>
    <cellStyle name="Normal 18 3 2" xfId="3670"/>
    <cellStyle name="Normal 18 3 2 2" xfId="4049"/>
    <cellStyle name="Normal 18 3 2 2 2" xfId="7454"/>
    <cellStyle name="Normal 18 3 2 2 2 2" xfId="24456"/>
    <cellStyle name="Normal 18 3 2 2 3" xfId="11746"/>
    <cellStyle name="Normal 18 3 2 2 3 2" xfId="24457"/>
    <cellStyle name="Normal 18 3 2 2 4" xfId="24458"/>
    <cellStyle name="Normal 18 3 2 3" xfId="4612"/>
    <cellStyle name="Normal 18 3 2 3 2" xfId="8015"/>
    <cellStyle name="Normal 18 3 2 3 2 2" xfId="24461"/>
    <cellStyle name="Normal 18 3 2 3 3" xfId="12307"/>
    <cellStyle name="Normal 18 3 2 3 3 2" xfId="24463"/>
    <cellStyle name="Normal 18 3 2 3 4" xfId="24464"/>
    <cellStyle name="Normal 18 3 2 4" xfId="5174"/>
    <cellStyle name="Normal 18 3 2 4 2" xfId="8576"/>
    <cellStyle name="Normal 18 3 2 4 2 2" xfId="24467"/>
    <cellStyle name="Normal 18 3 2 4 3" xfId="12868"/>
    <cellStyle name="Normal 18 3 2 4 3 2" xfId="24469"/>
    <cellStyle name="Normal 18 3 2 4 4" xfId="24470"/>
    <cellStyle name="Normal 18 3 2 5" xfId="7079"/>
    <cellStyle name="Normal 18 3 2 5 2" xfId="24472"/>
    <cellStyle name="Normal 18 3 2 6" xfId="11372"/>
    <cellStyle name="Normal 18 3 2 6 2" xfId="24474"/>
    <cellStyle name="Normal 18 3 2 7" xfId="24475"/>
    <cellStyle name="Normal 18 3 3" xfId="4238"/>
    <cellStyle name="Normal 18 3 3 2" xfId="4799"/>
    <cellStyle name="Normal 18 3 3 2 2" xfId="8202"/>
    <cellStyle name="Normal 18 3 3 2 2 2" xfId="24476"/>
    <cellStyle name="Normal 18 3 3 2 3" xfId="12494"/>
    <cellStyle name="Normal 18 3 3 2 3 2" xfId="24477"/>
    <cellStyle name="Normal 18 3 3 2 4" xfId="24478"/>
    <cellStyle name="Normal 18 3 3 3" xfId="5361"/>
    <cellStyle name="Normal 18 3 3 3 2" xfId="8763"/>
    <cellStyle name="Normal 18 3 3 3 2 2" xfId="24479"/>
    <cellStyle name="Normal 18 3 3 3 3" xfId="13055"/>
    <cellStyle name="Normal 18 3 3 3 3 2" xfId="24480"/>
    <cellStyle name="Normal 18 3 3 3 4" xfId="24481"/>
    <cellStyle name="Normal 18 3 3 4" xfId="7641"/>
    <cellStyle name="Normal 18 3 3 4 2" xfId="24482"/>
    <cellStyle name="Normal 18 3 3 5" xfId="11933"/>
    <cellStyle name="Normal 18 3 3 5 2" xfId="24483"/>
    <cellStyle name="Normal 18 3 3 6" xfId="24484"/>
    <cellStyle name="Normal 18 3 4" xfId="3862"/>
    <cellStyle name="Normal 18 3 4 2" xfId="5558"/>
    <cellStyle name="Normal 18 3 4 2 2" xfId="8950"/>
    <cellStyle name="Normal 18 3 4 2 2 2" xfId="24487"/>
    <cellStyle name="Normal 18 3 4 2 3" xfId="13243"/>
    <cellStyle name="Normal 18 3 4 2 3 2" xfId="24489"/>
    <cellStyle name="Normal 18 3 4 2 4" xfId="24490"/>
    <cellStyle name="Normal 18 3 4 3" xfId="7267"/>
    <cellStyle name="Normal 18 3 4 3 2" xfId="24492"/>
    <cellStyle name="Normal 18 3 4 4" xfId="11559"/>
    <cellStyle name="Normal 18 3 4 4 2" xfId="24494"/>
    <cellStyle name="Normal 18 3 4 5" xfId="24495"/>
    <cellStyle name="Normal 18 3 5" xfId="4425"/>
    <cellStyle name="Normal 18 3 5 2" xfId="5760"/>
    <cellStyle name="Normal 18 3 5 2 2" xfId="9140"/>
    <cellStyle name="Normal 18 3 5 2 2 2" xfId="24496"/>
    <cellStyle name="Normal 18 3 5 2 3" xfId="13430"/>
    <cellStyle name="Normal 18 3 5 2 3 2" xfId="24497"/>
    <cellStyle name="Normal 18 3 5 2 4" xfId="24498"/>
    <cellStyle name="Normal 18 3 5 3" xfId="7828"/>
    <cellStyle name="Normal 18 3 5 3 2" xfId="24499"/>
    <cellStyle name="Normal 18 3 5 4" xfId="12120"/>
    <cellStyle name="Normal 18 3 5 4 2" xfId="24500"/>
    <cellStyle name="Normal 18 3 5 5" xfId="24501"/>
    <cellStyle name="Normal 18 3 6" xfId="5955"/>
    <cellStyle name="Normal 18 3 6 2" xfId="9328"/>
    <cellStyle name="Normal 18 3 6 2 2" xfId="24503"/>
    <cellStyle name="Normal 18 3 6 3" xfId="13617"/>
    <cellStyle name="Normal 18 3 6 3 2" xfId="24505"/>
    <cellStyle name="Normal 18 3 6 4" xfId="24506"/>
    <cellStyle name="Normal 18 3 7" xfId="6153"/>
    <cellStyle name="Normal 18 3 7 2" xfId="9517"/>
    <cellStyle name="Normal 18 3 7 2 2" xfId="24508"/>
    <cellStyle name="Normal 18 3 7 3" xfId="13805"/>
    <cellStyle name="Normal 18 3 7 3 2" xfId="24509"/>
    <cellStyle name="Normal 18 3 7 4" xfId="24510"/>
    <cellStyle name="Normal 18 3 8" xfId="4987"/>
    <cellStyle name="Normal 18 3 8 2" xfId="8389"/>
    <cellStyle name="Normal 18 3 8 2 2" xfId="24511"/>
    <cellStyle name="Normal 18 3 8 3" xfId="12681"/>
    <cellStyle name="Normal 18 3 8 3 2" xfId="24513"/>
    <cellStyle name="Normal 18 3 8 4" xfId="24514"/>
    <cellStyle name="Normal 18 3 9" xfId="6357"/>
    <cellStyle name="Normal 18 3 9 2" xfId="24516"/>
    <cellStyle name="Normal 18 4" xfId="816"/>
    <cellStyle name="Normal 18 4 10" xfId="6687"/>
    <cellStyle name="Normal 18 4 10 2" xfId="24517"/>
    <cellStyle name="Normal 18 4 11" xfId="11187"/>
    <cellStyle name="Normal 18 4 11 2" xfId="24518"/>
    <cellStyle name="Normal 18 4 12" xfId="24519"/>
    <cellStyle name="Normal 18 4 2" xfId="3714"/>
    <cellStyle name="Normal 18 4 2 2" xfId="4093"/>
    <cellStyle name="Normal 18 4 2 2 2" xfId="7498"/>
    <cellStyle name="Normal 18 4 2 2 2 2" xfId="24522"/>
    <cellStyle name="Normal 18 4 2 2 3" xfId="11790"/>
    <cellStyle name="Normal 18 4 2 2 3 2" xfId="24523"/>
    <cellStyle name="Normal 18 4 2 2 4" xfId="24524"/>
    <cellStyle name="Normal 18 4 2 3" xfId="4656"/>
    <cellStyle name="Normal 18 4 2 3 2" xfId="8059"/>
    <cellStyle name="Normal 18 4 2 3 2 2" xfId="24526"/>
    <cellStyle name="Normal 18 4 2 3 3" xfId="12351"/>
    <cellStyle name="Normal 18 4 2 3 3 2" xfId="24527"/>
    <cellStyle name="Normal 18 4 2 3 4" xfId="24528"/>
    <cellStyle name="Normal 18 4 2 4" xfId="5218"/>
    <cellStyle name="Normal 18 4 2 4 2" xfId="8620"/>
    <cellStyle name="Normal 18 4 2 4 2 2" xfId="24530"/>
    <cellStyle name="Normal 18 4 2 4 3" xfId="12912"/>
    <cellStyle name="Normal 18 4 2 4 3 2" xfId="24531"/>
    <cellStyle name="Normal 18 4 2 4 4" xfId="24532"/>
    <cellStyle name="Normal 18 4 2 5" xfId="7123"/>
    <cellStyle name="Normal 18 4 2 5 2" xfId="24533"/>
    <cellStyle name="Normal 18 4 2 6" xfId="11416"/>
    <cellStyle name="Normal 18 4 2 6 2" xfId="24535"/>
    <cellStyle name="Normal 18 4 2 7" xfId="24536"/>
    <cellStyle name="Normal 18 4 3" xfId="4282"/>
    <cellStyle name="Normal 18 4 3 2" xfId="4843"/>
    <cellStyle name="Normal 18 4 3 2 2" xfId="8246"/>
    <cellStyle name="Normal 18 4 3 2 2 2" xfId="24538"/>
    <cellStyle name="Normal 18 4 3 2 3" xfId="12538"/>
    <cellStyle name="Normal 18 4 3 2 3 2" xfId="24540"/>
    <cellStyle name="Normal 18 4 3 2 4" xfId="24541"/>
    <cellStyle name="Normal 18 4 3 3" xfId="5405"/>
    <cellStyle name="Normal 18 4 3 3 2" xfId="8807"/>
    <cellStyle name="Normal 18 4 3 3 2 2" xfId="24543"/>
    <cellStyle name="Normal 18 4 3 3 3" xfId="13099"/>
    <cellStyle name="Normal 18 4 3 3 3 2" xfId="24544"/>
    <cellStyle name="Normal 18 4 3 3 4" xfId="24545"/>
    <cellStyle name="Normal 18 4 3 4" xfId="7685"/>
    <cellStyle name="Normal 18 4 3 4 2" xfId="24547"/>
    <cellStyle name="Normal 18 4 3 5" xfId="11977"/>
    <cellStyle name="Normal 18 4 3 5 2" xfId="24548"/>
    <cellStyle name="Normal 18 4 3 6" xfId="24549"/>
    <cellStyle name="Normal 18 4 4" xfId="3906"/>
    <cellStyle name="Normal 18 4 4 2" xfId="5602"/>
    <cellStyle name="Normal 18 4 4 2 2" xfId="8994"/>
    <cellStyle name="Normal 18 4 4 2 2 2" xfId="24553"/>
    <cellStyle name="Normal 18 4 4 2 3" xfId="13287"/>
    <cellStyle name="Normal 18 4 4 2 3 2" xfId="24555"/>
    <cellStyle name="Normal 18 4 4 2 4" xfId="24556"/>
    <cellStyle name="Normal 18 4 4 3" xfId="7311"/>
    <cellStyle name="Normal 18 4 4 3 2" xfId="24557"/>
    <cellStyle name="Normal 18 4 4 4" xfId="11603"/>
    <cellStyle name="Normal 18 4 4 4 2" xfId="24558"/>
    <cellStyle name="Normal 18 4 4 5" xfId="24559"/>
    <cellStyle name="Normal 18 4 5" xfId="4469"/>
    <cellStyle name="Normal 18 4 5 2" xfId="5804"/>
    <cellStyle name="Normal 18 4 5 2 2" xfId="9184"/>
    <cellStyle name="Normal 18 4 5 2 2 2" xfId="24560"/>
    <cellStyle name="Normal 18 4 5 2 3" xfId="13474"/>
    <cellStyle name="Normal 18 4 5 2 3 2" xfId="24561"/>
    <cellStyle name="Normal 18 4 5 2 4" xfId="24562"/>
    <cellStyle name="Normal 18 4 5 3" xfId="7872"/>
    <cellStyle name="Normal 18 4 5 3 2" xfId="24563"/>
    <cellStyle name="Normal 18 4 5 4" xfId="12164"/>
    <cellStyle name="Normal 18 4 5 4 2" xfId="24564"/>
    <cellStyle name="Normal 18 4 5 5" xfId="24565"/>
    <cellStyle name="Normal 18 4 6" xfId="5999"/>
    <cellStyle name="Normal 18 4 6 2" xfId="9372"/>
    <cellStyle name="Normal 18 4 6 2 2" xfId="24567"/>
    <cellStyle name="Normal 18 4 6 3" xfId="13661"/>
    <cellStyle name="Normal 18 4 6 3 2" xfId="24569"/>
    <cellStyle name="Normal 18 4 6 4" xfId="24570"/>
    <cellStyle name="Normal 18 4 7" xfId="6197"/>
    <cellStyle name="Normal 18 4 7 2" xfId="9561"/>
    <cellStyle name="Normal 18 4 7 2 2" xfId="24573"/>
    <cellStyle name="Normal 18 4 7 3" xfId="13849"/>
    <cellStyle name="Normal 18 4 7 3 2" xfId="24575"/>
    <cellStyle name="Normal 18 4 7 4" xfId="24576"/>
    <cellStyle name="Normal 18 4 8" xfId="5031"/>
    <cellStyle name="Normal 18 4 8 2" xfId="8433"/>
    <cellStyle name="Normal 18 4 8 2 2" xfId="24579"/>
    <cellStyle name="Normal 18 4 8 3" xfId="12725"/>
    <cellStyle name="Normal 18 4 8 3 2" xfId="24581"/>
    <cellStyle name="Normal 18 4 8 4" xfId="24582"/>
    <cellStyle name="Normal 18 4 9" xfId="6401"/>
    <cellStyle name="Normal 18 4 9 2" xfId="24583"/>
    <cellStyle name="Normal 18 5" xfId="3603"/>
    <cellStyle name="Normal 18 5 2" xfId="3983"/>
    <cellStyle name="Normal 18 5 2 2" xfId="7388"/>
    <cellStyle name="Normal 18 5 2 2 2" xfId="24584"/>
    <cellStyle name="Normal 18 5 2 3" xfId="11680"/>
    <cellStyle name="Normal 18 5 2 3 2" xfId="24585"/>
    <cellStyle name="Normal 18 5 2 4" xfId="24586"/>
    <cellStyle name="Normal 18 5 3" xfId="4546"/>
    <cellStyle name="Normal 18 5 3 2" xfId="7949"/>
    <cellStyle name="Normal 18 5 3 2 2" xfId="24587"/>
    <cellStyle name="Normal 18 5 3 3" xfId="12241"/>
    <cellStyle name="Normal 18 5 3 3 2" xfId="24588"/>
    <cellStyle name="Normal 18 5 3 4" xfId="24589"/>
    <cellStyle name="Normal 18 5 4" xfId="5108"/>
    <cellStyle name="Normal 18 5 4 2" xfId="8510"/>
    <cellStyle name="Normal 18 5 4 2 2" xfId="24590"/>
    <cellStyle name="Normal 18 5 4 3" xfId="12802"/>
    <cellStyle name="Normal 18 5 4 3 2" xfId="24592"/>
    <cellStyle name="Normal 18 5 4 4" xfId="24593"/>
    <cellStyle name="Normal 18 5 5" xfId="7013"/>
    <cellStyle name="Normal 18 5 5 2" xfId="24595"/>
    <cellStyle name="Normal 18 5 6" xfId="11306"/>
    <cellStyle name="Normal 18 5 6 2" xfId="24597"/>
    <cellStyle name="Normal 18 5 7" xfId="24598"/>
    <cellStyle name="Normal 18 6" xfId="4170"/>
    <cellStyle name="Normal 18 6 2" xfId="4733"/>
    <cellStyle name="Normal 18 6 2 2" xfId="8136"/>
    <cellStyle name="Normal 18 6 2 2 2" xfId="24600"/>
    <cellStyle name="Normal 18 6 2 3" xfId="12428"/>
    <cellStyle name="Normal 18 6 2 3 2" xfId="24601"/>
    <cellStyle name="Normal 18 6 2 4" xfId="24602"/>
    <cellStyle name="Normal 18 6 3" xfId="5295"/>
    <cellStyle name="Normal 18 6 3 2" xfId="8697"/>
    <cellStyle name="Normal 18 6 3 2 2" xfId="24603"/>
    <cellStyle name="Normal 18 6 3 3" xfId="12989"/>
    <cellStyle name="Normal 18 6 3 3 2" xfId="24604"/>
    <cellStyle name="Normal 18 6 3 4" xfId="24605"/>
    <cellStyle name="Normal 18 6 4" xfId="7575"/>
    <cellStyle name="Normal 18 6 4 2" xfId="24607"/>
    <cellStyle name="Normal 18 6 5" xfId="11867"/>
    <cellStyle name="Normal 18 6 5 2" xfId="24609"/>
    <cellStyle name="Normal 18 6 6" xfId="24610"/>
    <cellStyle name="Normal 18 7" xfId="3796"/>
    <cellStyle name="Normal 18 7 2" xfId="5484"/>
    <cellStyle name="Normal 18 7 2 2" xfId="8884"/>
    <cellStyle name="Normal 18 7 2 2 2" xfId="24614"/>
    <cellStyle name="Normal 18 7 2 3" xfId="13176"/>
    <cellStyle name="Normal 18 7 2 3 2" xfId="24616"/>
    <cellStyle name="Normal 18 7 2 4" xfId="24617"/>
    <cellStyle name="Normal 18 7 3" xfId="7201"/>
    <cellStyle name="Normal 18 7 3 2" xfId="24619"/>
    <cellStyle name="Normal 18 7 4" xfId="11493"/>
    <cellStyle name="Normal 18 7 4 2" xfId="24621"/>
    <cellStyle name="Normal 18 7 5" xfId="24622"/>
    <cellStyle name="Normal 18 8" xfId="4359"/>
    <cellStyle name="Normal 18 8 2" xfId="5692"/>
    <cellStyle name="Normal 18 8 2 2" xfId="9073"/>
    <cellStyle name="Normal 18 8 2 2 2" xfId="24624"/>
    <cellStyle name="Normal 18 8 2 3" xfId="13364"/>
    <cellStyle name="Normal 18 8 2 3 2" xfId="24625"/>
    <cellStyle name="Normal 18 8 2 4" xfId="24626"/>
    <cellStyle name="Normal 18 8 3" xfId="7762"/>
    <cellStyle name="Normal 18 8 3 2" xfId="24627"/>
    <cellStyle name="Normal 18 8 4" xfId="12054"/>
    <cellStyle name="Normal 18 8 4 2" xfId="24628"/>
    <cellStyle name="Normal 18 8 5" xfId="24629"/>
    <cellStyle name="Normal 18 9" xfId="5882"/>
    <cellStyle name="Normal 18 9 2" xfId="9261"/>
    <cellStyle name="Normal 18 9 2 2" xfId="24630"/>
    <cellStyle name="Normal 18 9 3" xfId="13551"/>
    <cellStyle name="Normal 18 9 3 2" xfId="24631"/>
    <cellStyle name="Normal 18 9 4" xfId="24632"/>
    <cellStyle name="Normal 180" xfId="35875"/>
    <cellStyle name="Normal 181" xfId="36096"/>
    <cellStyle name="Normal 182" xfId="36121"/>
    <cellStyle name="Normal 19" xfId="490"/>
    <cellStyle name="normal' 19" xfId="24633"/>
    <cellStyle name="Normal 19 10" xfId="6080"/>
    <cellStyle name="normal' 19 10" xfId="34598"/>
    <cellStyle name="Normal 19 10 2" xfId="9448"/>
    <cellStyle name="Normal 19 10 2 2" xfId="24635"/>
    <cellStyle name="Normal 19 10 3" xfId="13735"/>
    <cellStyle name="Normal 19 10 3 2" xfId="24637"/>
    <cellStyle name="Normal 19 10 4" xfId="24638"/>
    <cellStyle name="Normal 19 11" xfId="4918"/>
    <cellStyle name="normal' 19 11" xfId="35797"/>
    <cellStyle name="Normal 19 11 2" xfId="8320"/>
    <cellStyle name="Normal 19 11 2 2" xfId="24641"/>
    <cellStyle name="Normal 19 11 3" xfId="12612"/>
    <cellStyle name="Normal 19 11 3 2" xfId="24642"/>
    <cellStyle name="Normal 19 11 4" xfId="24643"/>
    <cellStyle name="Normal 19 12" xfId="6552"/>
    <cellStyle name="normal' 19 12" xfId="35839"/>
    <cellStyle name="Normal 19 12 2" xfId="24644"/>
    <cellStyle name="Normal 19 13" xfId="11059"/>
    <cellStyle name="normal' 19 13" xfId="35676"/>
    <cellStyle name="Normal 19 13 2" xfId="24646"/>
    <cellStyle name="Normal 19 14" xfId="24647"/>
    <cellStyle name="normal' 19 14" xfId="35533"/>
    <cellStyle name="normal' 19 15" xfId="35485"/>
    <cellStyle name="normal' 19 16" xfId="35744"/>
    <cellStyle name="normal' 19 17" xfId="35495"/>
    <cellStyle name="normal' 19 18" xfId="35861"/>
    <cellStyle name="Normal 19 2" xfId="744"/>
    <cellStyle name="normal' 19 2" xfId="14408"/>
    <cellStyle name="Normal 19 2 10" xfId="6329"/>
    <cellStyle name="Normal 19 2 10 2" xfId="24649"/>
    <cellStyle name="Normal 19 2 11" xfId="6615"/>
    <cellStyle name="Normal 19 2 11 2" xfId="24651"/>
    <cellStyle name="Normal 19 2 12" xfId="11115"/>
    <cellStyle name="Normal 19 2 12 2" xfId="24652"/>
    <cellStyle name="Normal 19 2 13" xfId="24653"/>
    <cellStyle name="Normal 19 2 2" xfId="878"/>
    <cellStyle name="Normal 19 2 2 10" xfId="6727"/>
    <cellStyle name="Normal 19 2 2 10 2" xfId="24654"/>
    <cellStyle name="Normal 19 2 2 11" xfId="11226"/>
    <cellStyle name="Normal 19 2 2 11 2" xfId="24655"/>
    <cellStyle name="Normal 19 2 2 12" xfId="24656"/>
    <cellStyle name="Normal 19 2 2 2" xfId="3754"/>
    <cellStyle name="Normal 19 2 2 2 2" xfId="4132"/>
    <cellStyle name="Normal 19 2 2 2 2 2" xfId="7537"/>
    <cellStyle name="Normal 19 2 2 2 2 2 2" xfId="24657"/>
    <cellStyle name="Normal 19 2 2 2 2 3" xfId="11829"/>
    <cellStyle name="Normal 19 2 2 2 2 3 2" xfId="24658"/>
    <cellStyle name="Normal 19 2 2 2 2 4" xfId="24659"/>
    <cellStyle name="Normal 19 2 2 2 3" xfId="4695"/>
    <cellStyle name="Normal 19 2 2 2 3 2" xfId="8098"/>
    <cellStyle name="Normal 19 2 2 2 3 2 2" xfId="24660"/>
    <cellStyle name="Normal 19 2 2 2 3 3" xfId="12390"/>
    <cellStyle name="Normal 19 2 2 2 3 3 2" xfId="24661"/>
    <cellStyle name="Normal 19 2 2 2 3 4" xfId="24662"/>
    <cellStyle name="Normal 19 2 2 2 4" xfId="5257"/>
    <cellStyle name="Normal 19 2 2 2 4 2" xfId="8659"/>
    <cellStyle name="Normal 19 2 2 2 4 2 2" xfId="24663"/>
    <cellStyle name="Normal 19 2 2 2 4 3" xfId="12951"/>
    <cellStyle name="Normal 19 2 2 2 4 3 2" xfId="24664"/>
    <cellStyle name="Normal 19 2 2 2 4 4" xfId="24665"/>
    <cellStyle name="Normal 19 2 2 2 5" xfId="7163"/>
    <cellStyle name="Normal 19 2 2 2 5 2" xfId="24667"/>
    <cellStyle name="Normal 19 2 2 2 6" xfId="11455"/>
    <cellStyle name="Normal 19 2 2 2 6 2" xfId="24669"/>
    <cellStyle name="Normal 19 2 2 2 7" xfId="24670"/>
    <cellStyle name="Normal 19 2 2 3" xfId="4321"/>
    <cellStyle name="Normal 19 2 2 3 2" xfId="4882"/>
    <cellStyle name="Normal 19 2 2 3 2 2" xfId="8285"/>
    <cellStyle name="Normal 19 2 2 3 2 2 2" xfId="24674"/>
    <cellStyle name="Normal 19 2 2 3 2 3" xfId="12577"/>
    <cellStyle name="Normal 19 2 2 3 2 3 2" xfId="24676"/>
    <cellStyle name="Normal 19 2 2 3 2 4" xfId="24677"/>
    <cellStyle name="Normal 19 2 2 3 3" xfId="5444"/>
    <cellStyle name="Normal 19 2 2 3 3 2" xfId="8846"/>
    <cellStyle name="Normal 19 2 2 3 3 2 2" xfId="24680"/>
    <cellStyle name="Normal 19 2 2 3 3 3" xfId="13138"/>
    <cellStyle name="Normal 19 2 2 3 3 3 2" xfId="24682"/>
    <cellStyle name="Normal 19 2 2 3 3 4" xfId="24683"/>
    <cellStyle name="Normal 19 2 2 3 4" xfId="7724"/>
    <cellStyle name="Normal 19 2 2 3 4 2" xfId="24684"/>
    <cellStyle name="Normal 19 2 2 3 5" xfId="12016"/>
    <cellStyle name="Normal 19 2 2 3 5 2" xfId="24685"/>
    <cellStyle name="Normal 19 2 2 3 6" xfId="24686"/>
    <cellStyle name="Normal 19 2 2 4" xfId="3945"/>
    <cellStyle name="Normal 19 2 2 4 2" xfId="5643"/>
    <cellStyle name="Normal 19 2 2 4 2 2" xfId="9033"/>
    <cellStyle name="Normal 19 2 2 4 2 2 2" xfId="24687"/>
    <cellStyle name="Normal 19 2 2 4 2 3" xfId="13326"/>
    <cellStyle name="Normal 19 2 2 4 2 3 2" xfId="24688"/>
    <cellStyle name="Normal 19 2 2 4 2 4" xfId="24689"/>
    <cellStyle name="Normal 19 2 2 4 3" xfId="7350"/>
    <cellStyle name="Normal 19 2 2 4 3 2" xfId="24690"/>
    <cellStyle name="Normal 19 2 2 4 4" xfId="11642"/>
    <cellStyle name="Normal 19 2 2 4 4 2" xfId="24691"/>
    <cellStyle name="Normal 19 2 2 4 5" xfId="24692"/>
    <cellStyle name="Normal 19 2 2 5" xfId="4508"/>
    <cellStyle name="Normal 19 2 2 5 2" xfId="5843"/>
    <cellStyle name="Normal 19 2 2 5 2 2" xfId="9223"/>
    <cellStyle name="Normal 19 2 2 5 2 2 2" xfId="24693"/>
    <cellStyle name="Normal 19 2 2 5 2 3" xfId="13513"/>
    <cellStyle name="Normal 19 2 2 5 2 3 2" xfId="24694"/>
    <cellStyle name="Normal 19 2 2 5 2 4" xfId="24695"/>
    <cellStyle name="Normal 19 2 2 5 3" xfId="7911"/>
    <cellStyle name="Normal 19 2 2 5 3 2" xfId="24697"/>
    <cellStyle name="Normal 19 2 2 5 4" xfId="12203"/>
    <cellStyle name="Normal 19 2 2 5 4 2" xfId="24699"/>
    <cellStyle name="Normal 19 2 2 5 5" xfId="24700"/>
    <cellStyle name="Normal 19 2 2 6" xfId="6040"/>
    <cellStyle name="Normal 19 2 2 6 2" xfId="9412"/>
    <cellStyle name="Normal 19 2 2 6 2 2" xfId="24703"/>
    <cellStyle name="Normal 19 2 2 6 3" xfId="13700"/>
    <cellStyle name="Normal 19 2 2 6 3 2" xfId="24704"/>
    <cellStyle name="Normal 19 2 2 6 4" xfId="24705"/>
    <cellStyle name="Normal 19 2 2 7" xfId="6238"/>
    <cellStyle name="Normal 19 2 2 7 2" xfId="9600"/>
    <cellStyle name="Normal 19 2 2 7 2 2" xfId="24706"/>
    <cellStyle name="Normal 19 2 2 7 3" xfId="13888"/>
    <cellStyle name="Normal 19 2 2 7 3 2" xfId="24707"/>
    <cellStyle name="Normal 19 2 2 7 4" xfId="24708"/>
    <cellStyle name="Normal 19 2 2 8" xfId="5070"/>
    <cellStyle name="Normal 19 2 2 8 2" xfId="8472"/>
    <cellStyle name="Normal 19 2 2 8 2 2" xfId="24709"/>
    <cellStyle name="Normal 19 2 2 8 3" xfId="12764"/>
    <cellStyle name="Normal 19 2 2 8 3 2" xfId="24710"/>
    <cellStyle name="Normal 19 2 2 8 4" xfId="24711"/>
    <cellStyle name="Normal 19 2 2 9" xfId="6440"/>
    <cellStyle name="Normal 19 2 2 9 2" xfId="24712"/>
    <cellStyle name="Normal 19 2 3" xfId="3642"/>
    <cellStyle name="Normal 19 2 3 2" xfId="4021"/>
    <cellStyle name="Normal 19 2 3 2 2" xfId="7426"/>
    <cellStyle name="Normal 19 2 3 2 2 2" xfId="24713"/>
    <cellStyle name="Normal 19 2 3 2 3" xfId="11718"/>
    <cellStyle name="Normal 19 2 3 2 3 2" xfId="24714"/>
    <cellStyle name="Normal 19 2 3 2 4" xfId="24715"/>
    <cellStyle name="Normal 19 2 3 3" xfId="4584"/>
    <cellStyle name="Normal 19 2 3 3 2" xfId="7987"/>
    <cellStyle name="Normal 19 2 3 3 2 2" xfId="24716"/>
    <cellStyle name="Normal 19 2 3 3 3" xfId="12279"/>
    <cellStyle name="Normal 19 2 3 3 3 2" xfId="24717"/>
    <cellStyle name="Normal 19 2 3 3 4" xfId="24718"/>
    <cellStyle name="Normal 19 2 3 4" xfId="5146"/>
    <cellStyle name="Normal 19 2 3 4 2" xfId="8548"/>
    <cellStyle name="Normal 19 2 3 4 2 2" xfId="24721"/>
    <cellStyle name="Normal 19 2 3 4 3" xfId="12840"/>
    <cellStyle name="Normal 19 2 3 4 3 2" xfId="24723"/>
    <cellStyle name="Normal 19 2 3 4 4" xfId="24724"/>
    <cellStyle name="Normal 19 2 3 5" xfId="7051"/>
    <cellStyle name="Normal 19 2 3 5 2" xfId="24726"/>
    <cellStyle name="Normal 19 2 3 6" xfId="11344"/>
    <cellStyle name="Normal 19 2 3 6 2" xfId="24728"/>
    <cellStyle name="Normal 19 2 3 7" xfId="24729"/>
    <cellStyle name="Normal 19 2 4" xfId="4210"/>
    <cellStyle name="Normal 19 2 4 2" xfId="4771"/>
    <cellStyle name="Normal 19 2 4 2 2" xfId="8174"/>
    <cellStyle name="Normal 19 2 4 2 2 2" xfId="24733"/>
    <cellStyle name="Normal 19 2 4 2 3" xfId="12466"/>
    <cellStyle name="Normal 19 2 4 2 3 2" xfId="24734"/>
    <cellStyle name="Normal 19 2 4 2 4" xfId="24735"/>
    <cellStyle name="Normal 19 2 4 3" xfId="5333"/>
    <cellStyle name="Normal 19 2 4 3 2" xfId="8735"/>
    <cellStyle name="Normal 19 2 4 3 2 2" xfId="24736"/>
    <cellStyle name="Normal 19 2 4 3 3" xfId="13027"/>
    <cellStyle name="Normal 19 2 4 3 3 2" xfId="24737"/>
    <cellStyle name="Normal 19 2 4 3 4" xfId="24738"/>
    <cellStyle name="Normal 19 2 4 4" xfId="7613"/>
    <cellStyle name="Normal 19 2 4 4 2" xfId="24739"/>
    <cellStyle name="Normal 19 2 4 5" xfId="11905"/>
    <cellStyle name="Normal 19 2 4 5 2" xfId="24740"/>
    <cellStyle name="Normal 19 2 4 6" xfId="24741"/>
    <cellStyle name="Normal 19 2 5" xfId="3834"/>
    <cellStyle name="Normal 19 2 5 2" xfId="5530"/>
    <cellStyle name="Normal 19 2 5 2 2" xfId="8922"/>
    <cellStyle name="Normal 19 2 5 2 2 2" xfId="24742"/>
    <cellStyle name="Normal 19 2 5 2 3" xfId="13215"/>
    <cellStyle name="Normal 19 2 5 2 3 2" xfId="24743"/>
    <cellStyle name="Normal 19 2 5 2 4" xfId="24744"/>
    <cellStyle name="Normal 19 2 5 3" xfId="7239"/>
    <cellStyle name="Normal 19 2 5 3 2" xfId="24746"/>
    <cellStyle name="Normal 19 2 5 4" xfId="11531"/>
    <cellStyle name="Normal 19 2 5 4 2" xfId="24748"/>
    <cellStyle name="Normal 19 2 5 5" xfId="24749"/>
    <cellStyle name="Normal 19 2 6" xfId="4397"/>
    <cellStyle name="Normal 19 2 6 2" xfId="5732"/>
    <cellStyle name="Normal 19 2 6 2 2" xfId="9112"/>
    <cellStyle name="Normal 19 2 6 2 2 2" xfId="24752"/>
    <cellStyle name="Normal 19 2 6 2 3" xfId="13402"/>
    <cellStyle name="Normal 19 2 6 2 3 2" xfId="24753"/>
    <cellStyle name="Normal 19 2 6 2 4" xfId="24754"/>
    <cellStyle name="Normal 19 2 6 3" xfId="7800"/>
    <cellStyle name="Normal 19 2 6 3 2" xfId="24755"/>
    <cellStyle name="Normal 19 2 6 4" xfId="12092"/>
    <cellStyle name="Normal 19 2 6 4 2" xfId="24756"/>
    <cellStyle name="Normal 19 2 6 5" xfId="24757"/>
    <cellStyle name="Normal 19 2 7" xfId="5927"/>
    <cellStyle name="Normal 19 2 7 2" xfId="9300"/>
    <cellStyle name="Normal 19 2 7 2 2" xfId="24758"/>
    <cellStyle name="Normal 19 2 7 3" xfId="13589"/>
    <cellStyle name="Normal 19 2 7 3 2" xfId="24759"/>
    <cellStyle name="Normal 19 2 7 4" xfId="24760"/>
    <cellStyle name="Normal 19 2 8" xfId="6125"/>
    <cellStyle name="Normal 19 2 8 2" xfId="9489"/>
    <cellStyle name="Normal 19 2 8 2 2" xfId="24762"/>
    <cellStyle name="Normal 19 2 8 3" xfId="13777"/>
    <cellStyle name="Normal 19 2 8 3 2" xfId="24764"/>
    <cellStyle name="Normal 19 2 8 4" xfId="24765"/>
    <cellStyle name="Normal 19 2 9" xfId="4959"/>
    <cellStyle name="Normal 19 2 9 2" xfId="8361"/>
    <cellStyle name="Normal 19 2 9 2 2" xfId="24767"/>
    <cellStyle name="Normal 19 2 9 3" xfId="12653"/>
    <cellStyle name="Normal 19 2 9 3 2" xfId="24768"/>
    <cellStyle name="Normal 19 2 9 4" xfId="24769"/>
    <cellStyle name="Normal 19 3" xfId="773"/>
    <cellStyle name="normal' 19 3" xfId="34844"/>
    <cellStyle name="Normal 19 3 10" xfId="6644"/>
    <cellStyle name="Normal 19 3 10 2" xfId="24770"/>
    <cellStyle name="Normal 19 3 11" xfId="11144"/>
    <cellStyle name="Normal 19 3 11 2" xfId="24772"/>
    <cellStyle name="Normal 19 3 12" xfId="24773"/>
    <cellStyle name="Normal 19 3 2" xfId="3671"/>
    <cellStyle name="Normal 19 3 2 2" xfId="4050"/>
    <cellStyle name="Normal 19 3 2 2 2" xfId="7455"/>
    <cellStyle name="Normal 19 3 2 2 2 2" xfId="24776"/>
    <cellStyle name="Normal 19 3 2 2 3" xfId="11747"/>
    <cellStyle name="Normal 19 3 2 2 3 2" xfId="24777"/>
    <cellStyle name="Normal 19 3 2 2 4" xfId="24778"/>
    <cellStyle name="Normal 19 3 2 3" xfId="4613"/>
    <cellStyle name="Normal 19 3 2 3 2" xfId="8016"/>
    <cellStyle name="Normal 19 3 2 3 2 2" xfId="24780"/>
    <cellStyle name="Normal 19 3 2 3 3" xfId="12308"/>
    <cellStyle name="Normal 19 3 2 3 3 2" xfId="24782"/>
    <cellStyle name="Normal 19 3 2 3 4" xfId="24783"/>
    <cellStyle name="Normal 19 3 2 4" xfId="5175"/>
    <cellStyle name="Normal 19 3 2 4 2" xfId="8577"/>
    <cellStyle name="Normal 19 3 2 4 2 2" xfId="24785"/>
    <cellStyle name="Normal 19 3 2 4 3" xfId="12869"/>
    <cellStyle name="Normal 19 3 2 4 3 2" xfId="24786"/>
    <cellStyle name="Normal 19 3 2 4 4" xfId="24787"/>
    <cellStyle name="Normal 19 3 2 5" xfId="7080"/>
    <cellStyle name="Normal 19 3 2 5 2" xfId="24788"/>
    <cellStyle name="Normal 19 3 2 6" xfId="11373"/>
    <cellStyle name="Normal 19 3 2 6 2" xfId="24790"/>
    <cellStyle name="Normal 19 3 2 7" xfId="24791"/>
    <cellStyle name="Normal 19 3 3" xfId="4239"/>
    <cellStyle name="Normal 19 3 3 2" xfId="4800"/>
    <cellStyle name="Normal 19 3 3 2 2" xfId="8203"/>
    <cellStyle name="Normal 19 3 3 2 2 2" xfId="24792"/>
    <cellStyle name="Normal 19 3 3 2 3" xfId="12495"/>
    <cellStyle name="Normal 19 3 3 2 3 2" xfId="24794"/>
    <cellStyle name="Normal 19 3 3 2 4" xfId="24795"/>
    <cellStyle name="Normal 19 3 3 3" xfId="5362"/>
    <cellStyle name="Normal 19 3 3 3 2" xfId="8764"/>
    <cellStyle name="Normal 19 3 3 3 2 2" xfId="24797"/>
    <cellStyle name="Normal 19 3 3 3 3" xfId="13056"/>
    <cellStyle name="Normal 19 3 3 3 3 2" xfId="24798"/>
    <cellStyle name="Normal 19 3 3 3 4" xfId="24799"/>
    <cellStyle name="Normal 19 3 3 4" xfId="7642"/>
    <cellStyle name="Normal 19 3 3 4 2" xfId="24801"/>
    <cellStyle name="Normal 19 3 3 5" xfId="11934"/>
    <cellStyle name="Normal 19 3 3 5 2" xfId="24802"/>
    <cellStyle name="Normal 19 3 3 6" xfId="24803"/>
    <cellStyle name="Normal 19 3 4" xfId="3863"/>
    <cellStyle name="Normal 19 3 4 2" xfId="5559"/>
    <cellStyle name="Normal 19 3 4 2 2" xfId="8951"/>
    <cellStyle name="Normal 19 3 4 2 2 2" xfId="24806"/>
    <cellStyle name="Normal 19 3 4 2 3" xfId="13244"/>
    <cellStyle name="Normal 19 3 4 2 3 2" xfId="24807"/>
    <cellStyle name="Normal 19 3 4 2 4" xfId="24808"/>
    <cellStyle name="Normal 19 3 4 3" xfId="7268"/>
    <cellStyle name="Normal 19 3 4 3 2" xfId="24810"/>
    <cellStyle name="Normal 19 3 4 4" xfId="11560"/>
    <cellStyle name="Normal 19 3 4 4 2" xfId="24812"/>
    <cellStyle name="Normal 19 3 4 5" xfId="24813"/>
    <cellStyle name="Normal 19 3 5" xfId="4426"/>
    <cellStyle name="Normal 19 3 5 2" xfId="5761"/>
    <cellStyle name="Normal 19 3 5 2 2" xfId="9141"/>
    <cellStyle name="Normal 19 3 5 2 2 2" xfId="24816"/>
    <cellStyle name="Normal 19 3 5 2 3" xfId="13431"/>
    <cellStyle name="Normal 19 3 5 2 3 2" xfId="24817"/>
    <cellStyle name="Normal 19 3 5 2 4" xfId="24818"/>
    <cellStyle name="Normal 19 3 5 3" xfId="7829"/>
    <cellStyle name="Normal 19 3 5 3 2" xfId="24819"/>
    <cellStyle name="Normal 19 3 5 4" xfId="12121"/>
    <cellStyle name="Normal 19 3 5 4 2" xfId="24820"/>
    <cellStyle name="Normal 19 3 5 5" xfId="24821"/>
    <cellStyle name="Normal 19 3 6" xfId="5956"/>
    <cellStyle name="Normal 19 3 6 2" xfId="9329"/>
    <cellStyle name="Normal 19 3 6 2 2" xfId="24822"/>
    <cellStyle name="Normal 19 3 6 3" xfId="13618"/>
    <cellStyle name="Normal 19 3 6 3 2" xfId="24823"/>
    <cellStyle name="Normal 19 3 6 4" xfId="24824"/>
    <cellStyle name="Normal 19 3 7" xfId="6154"/>
    <cellStyle name="Normal 19 3 7 2" xfId="9518"/>
    <cellStyle name="Normal 19 3 7 2 2" xfId="24825"/>
    <cellStyle name="Normal 19 3 7 3" xfId="13806"/>
    <cellStyle name="Normal 19 3 7 3 2" xfId="24827"/>
    <cellStyle name="Normal 19 3 7 4" xfId="24828"/>
    <cellStyle name="Normal 19 3 8" xfId="4988"/>
    <cellStyle name="Normal 19 3 8 2" xfId="8390"/>
    <cellStyle name="Normal 19 3 8 2 2" xfId="24831"/>
    <cellStyle name="Normal 19 3 8 3" xfId="12682"/>
    <cellStyle name="Normal 19 3 8 3 2" xfId="24833"/>
    <cellStyle name="Normal 19 3 8 4" xfId="24834"/>
    <cellStyle name="Normal 19 3 9" xfId="6358"/>
    <cellStyle name="Normal 19 3 9 2" xfId="24836"/>
    <cellStyle name="Normal 19 4" xfId="817"/>
    <cellStyle name="normal' 19 4" xfId="34721"/>
    <cellStyle name="Normal 19 4 10" xfId="6688"/>
    <cellStyle name="Normal 19 4 10 2" xfId="24839"/>
    <cellStyle name="Normal 19 4 11" xfId="11188"/>
    <cellStyle name="Normal 19 4 11 2" xfId="24841"/>
    <cellStyle name="Normal 19 4 12" xfId="24842"/>
    <cellStyle name="Normal 19 4 2" xfId="3715"/>
    <cellStyle name="Normal 19 4 2 2" xfId="4094"/>
    <cellStyle name="Normal 19 4 2 2 2" xfId="7499"/>
    <cellStyle name="Normal 19 4 2 2 2 2" xfId="24843"/>
    <cellStyle name="Normal 19 4 2 2 3" xfId="11791"/>
    <cellStyle name="Normal 19 4 2 2 3 2" xfId="24844"/>
    <cellStyle name="Normal 19 4 2 2 4" xfId="24845"/>
    <cellStyle name="Normal 19 4 2 3" xfId="4657"/>
    <cellStyle name="Normal 19 4 2 3 2" xfId="8060"/>
    <cellStyle name="Normal 19 4 2 3 2 2" xfId="24846"/>
    <cellStyle name="Normal 19 4 2 3 3" xfId="12352"/>
    <cellStyle name="Normal 19 4 2 3 3 2" xfId="24847"/>
    <cellStyle name="Normal 19 4 2 3 4" xfId="24848"/>
    <cellStyle name="Normal 19 4 2 4" xfId="5219"/>
    <cellStyle name="Normal 19 4 2 4 2" xfId="8621"/>
    <cellStyle name="Normal 19 4 2 4 2 2" xfId="24849"/>
    <cellStyle name="Normal 19 4 2 4 3" xfId="12913"/>
    <cellStyle name="Normal 19 4 2 4 3 2" xfId="24850"/>
    <cellStyle name="Normal 19 4 2 4 4" xfId="24851"/>
    <cellStyle name="Normal 19 4 2 5" xfId="7124"/>
    <cellStyle name="Normal 19 4 2 5 2" xfId="24853"/>
    <cellStyle name="Normal 19 4 2 6" xfId="11417"/>
    <cellStyle name="Normal 19 4 2 6 2" xfId="24855"/>
    <cellStyle name="Normal 19 4 2 7" xfId="24856"/>
    <cellStyle name="Normal 19 4 3" xfId="4283"/>
    <cellStyle name="Normal 19 4 3 2" xfId="4844"/>
    <cellStyle name="Normal 19 4 3 2 2" xfId="8247"/>
    <cellStyle name="Normal 19 4 3 2 2 2" xfId="24859"/>
    <cellStyle name="Normal 19 4 3 2 3" xfId="12539"/>
    <cellStyle name="Normal 19 4 3 2 3 2" xfId="24860"/>
    <cellStyle name="Normal 19 4 3 2 4" xfId="24861"/>
    <cellStyle name="Normal 19 4 3 3" xfId="5406"/>
    <cellStyle name="Normal 19 4 3 3 2" xfId="8808"/>
    <cellStyle name="Normal 19 4 3 3 2 2" xfId="24862"/>
    <cellStyle name="Normal 19 4 3 3 3" xfId="13100"/>
    <cellStyle name="Normal 19 4 3 3 3 2" xfId="24863"/>
    <cellStyle name="Normal 19 4 3 3 4" xfId="24864"/>
    <cellStyle name="Normal 19 4 3 4" xfId="7686"/>
    <cellStyle name="Normal 19 4 3 4 2" xfId="24865"/>
    <cellStyle name="Normal 19 4 3 5" xfId="11978"/>
    <cellStyle name="Normal 19 4 3 5 2" xfId="24867"/>
    <cellStyle name="Normal 19 4 3 6" xfId="24868"/>
    <cellStyle name="Normal 19 4 4" xfId="3907"/>
    <cellStyle name="Normal 19 4 4 2" xfId="5603"/>
    <cellStyle name="Normal 19 4 4 2 2" xfId="8995"/>
    <cellStyle name="Normal 19 4 4 2 2 2" xfId="24872"/>
    <cellStyle name="Normal 19 4 4 2 3" xfId="13288"/>
    <cellStyle name="Normal 19 4 4 2 3 2" xfId="24874"/>
    <cellStyle name="Normal 19 4 4 2 4" xfId="24875"/>
    <cellStyle name="Normal 19 4 4 3" xfId="7312"/>
    <cellStyle name="Normal 19 4 4 3 2" xfId="24877"/>
    <cellStyle name="Normal 19 4 4 4" xfId="11604"/>
    <cellStyle name="Normal 19 4 4 4 2" xfId="24879"/>
    <cellStyle name="Normal 19 4 4 5" xfId="24880"/>
    <cellStyle name="Normal 19 4 5" xfId="4470"/>
    <cellStyle name="Normal 19 4 5 2" xfId="5805"/>
    <cellStyle name="Normal 19 4 5 2 2" xfId="9185"/>
    <cellStyle name="Normal 19 4 5 2 2 2" xfId="24883"/>
    <cellStyle name="Normal 19 4 5 2 3" xfId="13475"/>
    <cellStyle name="Normal 19 4 5 2 3 2" xfId="24884"/>
    <cellStyle name="Normal 19 4 5 2 4" xfId="24885"/>
    <cellStyle name="Normal 19 4 5 3" xfId="7873"/>
    <cellStyle name="Normal 19 4 5 3 2" xfId="24886"/>
    <cellStyle name="Normal 19 4 5 4" xfId="12165"/>
    <cellStyle name="Normal 19 4 5 4 2" xfId="24887"/>
    <cellStyle name="Normal 19 4 5 5" xfId="24888"/>
    <cellStyle name="Normal 19 4 6" xfId="6000"/>
    <cellStyle name="Normal 19 4 6 2" xfId="9373"/>
    <cellStyle name="Normal 19 4 6 2 2" xfId="24889"/>
    <cellStyle name="Normal 19 4 6 3" xfId="13662"/>
    <cellStyle name="Normal 19 4 6 3 2" xfId="24890"/>
    <cellStyle name="Normal 19 4 6 4" xfId="24891"/>
    <cellStyle name="Normal 19 4 7" xfId="6198"/>
    <cellStyle name="Normal 19 4 7 2" xfId="9562"/>
    <cellStyle name="Normal 19 4 7 2 2" xfId="24892"/>
    <cellStyle name="Normal 19 4 7 3" xfId="13850"/>
    <cellStyle name="Normal 19 4 7 3 2" xfId="24893"/>
    <cellStyle name="Normal 19 4 7 4" xfId="24894"/>
    <cellStyle name="Normal 19 4 8" xfId="5032"/>
    <cellStyle name="Normal 19 4 8 2" xfId="8434"/>
    <cellStyle name="Normal 19 4 8 2 2" xfId="24897"/>
    <cellStyle name="Normal 19 4 8 3" xfId="12726"/>
    <cellStyle name="Normal 19 4 8 3 2" xfId="24899"/>
    <cellStyle name="Normal 19 4 8 4" xfId="24900"/>
    <cellStyle name="Normal 19 4 9" xfId="6402"/>
    <cellStyle name="Normal 19 4 9 2" xfId="24902"/>
    <cellStyle name="Normal 19 5" xfId="3599"/>
    <cellStyle name="normal' 19 5" xfId="34913"/>
    <cellStyle name="Normal 19 5 2" xfId="3980"/>
    <cellStyle name="Normal 19 5 2 2" xfId="7385"/>
    <cellStyle name="Normal 19 5 2 2 2" xfId="24904"/>
    <cellStyle name="Normal 19 5 2 3" xfId="11677"/>
    <cellStyle name="Normal 19 5 2 3 2" xfId="24906"/>
    <cellStyle name="Normal 19 5 2 4" xfId="24907"/>
    <cellStyle name="Normal 19 5 3" xfId="4543"/>
    <cellStyle name="Normal 19 5 3 2" xfId="7946"/>
    <cellStyle name="Normal 19 5 3 2 2" xfId="24909"/>
    <cellStyle name="Normal 19 5 3 3" xfId="12238"/>
    <cellStyle name="Normal 19 5 3 3 2" xfId="24910"/>
    <cellStyle name="Normal 19 5 3 4" xfId="24911"/>
    <cellStyle name="Normal 19 5 4" xfId="5105"/>
    <cellStyle name="Normal 19 5 4 2" xfId="8507"/>
    <cellStyle name="Normal 19 5 4 2 2" xfId="24912"/>
    <cellStyle name="Normal 19 5 4 3" xfId="12799"/>
    <cellStyle name="Normal 19 5 4 3 2" xfId="24913"/>
    <cellStyle name="Normal 19 5 4 4" xfId="24914"/>
    <cellStyle name="Normal 19 5 5" xfId="7010"/>
    <cellStyle name="Normal 19 5 5 2" xfId="24915"/>
    <cellStyle name="Normal 19 5 6" xfId="11303"/>
    <cellStyle name="Normal 19 5 6 2" xfId="24916"/>
    <cellStyle name="Normal 19 5 7" xfId="24917"/>
    <cellStyle name="Normal 19 6" xfId="4167"/>
    <cellStyle name="normal' 19 6" xfId="34620"/>
    <cellStyle name="Normal 19 6 2" xfId="4730"/>
    <cellStyle name="Normal 19 6 2 2" xfId="8133"/>
    <cellStyle name="Normal 19 6 2 2 2" xfId="24918"/>
    <cellStyle name="Normal 19 6 2 3" xfId="12425"/>
    <cellStyle name="Normal 19 6 2 3 2" xfId="24919"/>
    <cellStyle name="Normal 19 6 2 4" xfId="24920"/>
    <cellStyle name="Normal 19 6 3" xfId="5292"/>
    <cellStyle name="Normal 19 6 3 2" xfId="8694"/>
    <cellStyle name="Normal 19 6 3 2 2" xfId="24921"/>
    <cellStyle name="Normal 19 6 3 3" xfId="12986"/>
    <cellStyle name="Normal 19 6 3 3 2" xfId="24922"/>
    <cellStyle name="Normal 19 6 3 4" xfId="24923"/>
    <cellStyle name="Normal 19 6 4" xfId="7572"/>
    <cellStyle name="Normal 19 6 4 2" xfId="24924"/>
    <cellStyle name="Normal 19 6 5" xfId="11864"/>
    <cellStyle name="Normal 19 6 5 2" xfId="24926"/>
    <cellStyle name="Normal 19 6 6" xfId="24927"/>
    <cellStyle name="Normal 19 7" xfId="3793"/>
    <cellStyle name="normal' 19 7" xfId="34036"/>
    <cellStyle name="Normal 19 7 2" xfId="5481"/>
    <cellStyle name="Normal 19 7 2 2" xfId="8881"/>
    <cellStyle name="Normal 19 7 2 2 2" xfId="24931"/>
    <cellStyle name="Normal 19 7 2 3" xfId="13173"/>
    <cellStyle name="Normal 19 7 2 3 2" xfId="24933"/>
    <cellStyle name="Normal 19 7 2 4" xfId="24934"/>
    <cellStyle name="Normal 19 7 3" xfId="7198"/>
    <cellStyle name="Normal 19 7 3 2" xfId="24936"/>
    <cellStyle name="Normal 19 7 4" xfId="11490"/>
    <cellStyle name="Normal 19 7 4 2" xfId="24938"/>
    <cellStyle name="Normal 19 7 5" xfId="24939"/>
    <cellStyle name="Normal 19 8" xfId="4356"/>
    <cellStyle name="normal' 19 8" xfId="34671"/>
    <cellStyle name="Normal 19 8 2" xfId="5689"/>
    <cellStyle name="Normal 19 8 2 2" xfId="9070"/>
    <cellStyle name="Normal 19 8 2 2 2" xfId="24942"/>
    <cellStyle name="Normal 19 8 2 3" xfId="13361"/>
    <cellStyle name="Normal 19 8 2 3 2" xfId="24943"/>
    <cellStyle name="Normal 19 8 2 4" xfId="24944"/>
    <cellStyle name="Normal 19 8 3" xfId="7759"/>
    <cellStyle name="Normal 19 8 3 2" xfId="24945"/>
    <cellStyle name="Normal 19 8 4" xfId="12051"/>
    <cellStyle name="Normal 19 8 4 2" xfId="24946"/>
    <cellStyle name="Normal 19 8 5" xfId="24947"/>
    <cellStyle name="Normal 19 9" xfId="5879"/>
    <cellStyle name="normal' 19 9" xfId="34712"/>
    <cellStyle name="Normal 19 9 2" xfId="9258"/>
    <cellStyle name="Normal 19 9 2 2" xfId="24948"/>
    <cellStyle name="Normal 19 9 3" xfId="13548"/>
    <cellStyle name="Normal 19 9 3 2" xfId="24949"/>
    <cellStyle name="Normal 19 9 4" xfId="24950"/>
    <cellStyle name="Normal 2" xfId="5"/>
    <cellStyle name="normal' 2" xfId="10112"/>
    <cellStyle name="Normal 2 10" xfId="6566"/>
    <cellStyle name="Normal 2 10 2" xfId="24952"/>
    <cellStyle name="Normal 2 11" xfId="6944"/>
    <cellStyle name="Normal 2 11 2" xfId="24953"/>
    <cellStyle name="Normal 2 12" xfId="9663"/>
    <cellStyle name="Normal 2 12 2" xfId="24954"/>
    <cellStyle name="Normal 2 13" xfId="6962"/>
    <cellStyle name="Normal 2 13 2" xfId="24955"/>
    <cellStyle name="Normal 2 14" xfId="6766"/>
    <cellStyle name="Normal 2 14 2" xfId="24957"/>
    <cellStyle name="Normal 2 15" xfId="9845"/>
    <cellStyle name="Normal 2 15 2" xfId="24959"/>
    <cellStyle name="Normal 2 16" xfId="6869"/>
    <cellStyle name="Normal 2 16 2" xfId="24961"/>
    <cellStyle name="Normal 2 17" xfId="9789"/>
    <cellStyle name="Normal 2 17 2" xfId="24963"/>
    <cellStyle name="Normal 2 18" xfId="6522"/>
    <cellStyle name="Normal 2 18 2" xfId="24964"/>
    <cellStyle name="Normal 2 19" xfId="6565"/>
    <cellStyle name="Normal 2 19 2" xfId="24965"/>
    <cellStyle name="Normal 2 2" xfId="491"/>
    <cellStyle name="normal' 2 2" xfId="24966"/>
    <cellStyle name="Normal 2 2 10" xfId="24967"/>
    <cellStyle name="Normal 2 2 11" xfId="24968"/>
    <cellStyle name="Normal 2 2 12" xfId="24969"/>
    <cellStyle name="Normal 2 2 13" xfId="34641"/>
    <cellStyle name="Normal 2 2 2" xfId="3447"/>
    <cellStyle name="Normal 2 2 2 2" xfId="10149"/>
    <cellStyle name="Normal 2 2 2 2 2" xfId="24970"/>
    <cellStyle name="Normal 2 2 2 3" xfId="24971"/>
    <cellStyle name="Normal 2 2 2 3 2" xfId="14422"/>
    <cellStyle name="Normal 2 2 2 4" xfId="24972"/>
    <cellStyle name="Normal 2 2 3" xfId="6806"/>
    <cellStyle name="Normal 2 2 3 2" xfId="24973"/>
    <cellStyle name="Normal 2 2 4" xfId="24974"/>
    <cellStyle name="Normal 2 2 4 2" xfId="14125"/>
    <cellStyle name="Normal 2 2 5" xfId="24975"/>
    <cellStyle name="Normal 2 2 6" xfId="24976"/>
    <cellStyle name="Normal 2 2 7" xfId="24977"/>
    <cellStyle name="Normal 2 2 8" xfId="24978"/>
    <cellStyle name="Normal 2 2 9" xfId="24979"/>
    <cellStyle name="Normal 2 20" xfId="9814"/>
    <cellStyle name="Normal 2 20 2" xfId="24980"/>
    <cellStyle name="Normal 2 21" xfId="9732"/>
    <cellStyle name="Normal 2 21 2" xfId="24981"/>
    <cellStyle name="Normal 2 22" xfId="9995"/>
    <cellStyle name="Normal 2 22 2" xfId="24982"/>
    <cellStyle name="Normal 2 23" xfId="6775"/>
    <cellStyle name="Normal 2 23 2" xfId="24983"/>
    <cellStyle name="Normal 2 24" xfId="6805"/>
    <cellStyle name="Normal 2 24 2" xfId="24984"/>
    <cellStyle name="Normal 2 25" xfId="6886"/>
    <cellStyle name="Normal 2 25 2" xfId="24985"/>
    <cellStyle name="Normal 2 26" xfId="6920"/>
    <cellStyle name="Normal 2 26 2" xfId="24987"/>
    <cellStyle name="Normal 2 27" xfId="10988"/>
    <cellStyle name="Normal 2 27 2" xfId="24988"/>
    <cellStyle name="Normal 2 28" xfId="10991"/>
    <cellStyle name="Normal 2 28 2" xfId="24989"/>
    <cellStyle name="Normal 2 29" xfId="11018"/>
    <cellStyle name="Normal 2 29 2" xfId="24990"/>
    <cellStyle name="Normal 2 3" xfId="492"/>
    <cellStyle name="Normal 2 3 2" xfId="9747"/>
    <cellStyle name="Normal 2 3 2 2" xfId="24991"/>
    <cellStyle name="Normal 2 3 3" xfId="24992"/>
    <cellStyle name="Normal 2 3 3 2" xfId="14209"/>
    <cellStyle name="Normal 2 3 4" xfId="24993"/>
    <cellStyle name="Normal 2 30" xfId="10265"/>
    <cellStyle name="Normal 2 30 2" xfId="24994"/>
    <cellStyle name="Normal 2 31" xfId="10278"/>
    <cellStyle name="Normal 2 31 2" xfId="24995"/>
    <cellStyle name="Normal 2 32" xfId="10218"/>
    <cellStyle name="Normal 2 32 2" xfId="24996"/>
    <cellStyle name="Normal 2 33" xfId="10280"/>
    <cellStyle name="Normal 2 33 2" xfId="24997"/>
    <cellStyle name="Normal 2 34" xfId="10167"/>
    <cellStyle name="Normal 2 34 2" xfId="24998"/>
    <cellStyle name="Normal 2 35" xfId="11032"/>
    <cellStyle name="Normal 2 35 2" xfId="24999"/>
    <cellStyle name="Normal 2 36" xfId="11080"/>
    <cellStyle name="Normal 2 36 2" xfId="25000"/>
    <cellStyle name="Normal 2 37" xfId="11280"/>
    <cellStyle name="Normal 2 37 2" xfId="25001"/>
    <cellStyle name="Normal 2 38" xfId="13942"/>
    <cellStyle name="Normal 2 38 2" xfId="25002"/>
    <cellStyle name="Normal 2 39" xfId="11095"/>
    <cellStyle name="Normal 2 39 2" xfId="25003"/>
    <cellStyle name="Normal 2 4" xfId="12"/>
    <cellStyle name="Normal 2 4 2" xfId="9847"/>
    <cellStyle name="Normal 2 4 2 2" xfId="25006"/>
    <cellStyle name="Normal 2 4 3" xfId="25007"/>
    <cellStyle name="Normal 2 4 3 2" xfId="14154"/>
    <cellStyle name="Normal 2 4 4" xfId="25008"/>
    <cellStyle name="Normal 2 40" xfId="13944"/>
    <cellStyle name="Normal 2 40 2" xfId="25009"/>
    <cellStyle name="Normal 2 41" xfId="11045"/>
    <cellStyle name="Normal 2 41 2" xfId="25010"/>
    <cellStyle name="Normal 2 42" xfId="13972"/>
    <cellStyle name="Normal 2 42 2" xfId="25011"/>
    <cellStyle name="Normal 2 43" xfId="11271"/>
    <cellStyle name="Normal 2 43 2" xfId="25012"/>
    <cellStyle name="Normal 2 44" xfId="11285"/>
    <cellStyle name="Normal 2 44 2" xfId="25013"/>
    <cellStyle name="Normal 2 45" xfId="13970"/>
    <cellStyle name="Normal 2 45 2" xfId="25014"/>
    <cellStyle name="Normal 2 46" xfId="13949"/>
    <cellStyle name="Normal 2 46 2" xfId="25015"/>
    <cellStyle name="Normal 2 47" xfId="11263"/>
    <cellStyle name="Normal 2 47 2" xfId="25016"/>
    <cellStyle name="Normal 2 48" xfId="13964"/>
    <cellStyle name="Normal 2 48 2" xfId="25017"/>
    <cellStyle name="Normal 2 49" xfId="6480"/>
    <cellStyle name="Normal 2 49 2" xfId="25018"/>
    <cellStyle name="Normal 2 5" xfId="899"/>
    <cellStyle name="Normal 2 5 2" xfId="9835"/>
    <cellStyle name="Normal 2 5 2 2" xfId="25021"/>
    <cellStyle name="Normal 2 5 3" xfId="25022"/>
    <cellStyle name="Normal 2 5 3 2" xfId="14315"/>
    <cellStyle name="Normal 2 5 4" xfId="25023"/>
    <cellStyle name="Normal 2 50" xfId="6476"/>
    <cellStyle name="Normal 2 50 2" xfId="25024"/>
    <cellStyle name="Normal 2 51" xfId="14002"/>
    <cellStyle name="Normal 2 51 2" xfId="25025"/>
    <cellStyle name="Normal 2 52" xfId="13988"/>
    <cellStyle name="Normal 2 52 2" xfId="33746"/>
    <cellStyle name="Normal 2 52 3" xfId="25026"/>
    <cellStyle name="Normal 2 53" xfId="14007"/>
    <cellStyle name="Normal 2 53 2" xfId="33649"/>
    <cellStyle name="Normal 2 53 3" xfId="25027"/>
    <cellStyle name="Normal 2 54" xfId="14009"/>
    <cellStyle name="Normal 2 54 2" xfId="33487"/>
    <cellStyle name="Normal 2 54 3" xfId="25028"/>
    <cellStyle name="Normal 2 55" xfId="13997"/>
    <cellStyle name="Normal 2 55 2" xfId="33955"/>
    <cellStyle name="Normal 2 55 3" xfId="25029"/>
    <cellStyle name="Normal 2 56" xfId="13995"/>
    <cellStyle name="Normal 2 56 2" xfId="33565"/>
    <cellStyle name="Normal 2 56 3" xfId="25030"/>
    <cellStyle name="Normal 2 57" xfId="13989"/>
    <cellStyle name="Normal 2 57 2" xfId="33452"/>
    <cellStyle name="Normal 2 57 3" xfId="25031"/>
    <cellStyle name="Normal 2 58" xfId="13999"/>
    <cellStyle name="Normal 2 58 2" xfId="36310"/>
    <cellStyle name="Normal 2 58 3" xfId="25032"/>
    <cellStyle name="Normal 2 59" xfId="25033"/>
    <cellStyle name="Normal 2 6" xfId="715"/>
    <cellStyle name="Normal 2 6 2" xfId="6931"/>
    <cellStyle name="Normal 2 6 2 2" xfId="25036"/>
    <cellStyle name="Normal 2 6 3" xfId="25037"/>
    <cellStyle name="Normal 2 6 3 2" xfId="14560"/>
    <cellStyle name="Normal 2 6 4" xfId="25038"/>
    <cellStyle name="Normal 2 60" xfId="25039"/>
    <cellStyle name="Normal 2 61" xfId="25040"/>
    <cellStyle name="Normal 2 62" xfId="25041"/>
    <cellStyle name="Normal 2 63" xfId="25042"/>
    <cellStyle name="Normal 2 64" xfId="25043"/>
    <cellStyle name="Normal 2 65" xfId="25044"/>
    <cellStyle name="Normal 2 66" xfId="24951"/>
    <cellStyle name="Normal 2 67" xfId="34640"/>
    <cellStyle name="Normal 2 68" xfId="34936"/>
    <cellStyle name="Normal 2 69" xfId="14040"/>
    <cellStyle name="Normal 2 7" xfId="16"/>
    <cellStyle name="Normal 2 7 2" xfId="9664"/>
    <cellStyle name="Normal 2 7 2 2" xfId="25047"/>
    <cellStyle name="Normal 2 7 3" xfId="25048"/>
    <cellStyle name="Normal 2 7 3 2" xfId="14551"/>
    <cellStyle name="Normal 2 7 4" xfId="25049"/>
    <cellStyle name="Normal 2 7 5" xfId="676"/>
    <cellStyle name="Normal 2 70" xfId="34863"/>
    <cellStyle name="Normal 2 71" xfId="25758"/>
    <cellStyle name="Normal 2 72" xfId="14026"/>
    <cellStyle name="Normal 2 73" xfId="34823"/>
    <cellStyle name="Normal 2 74" xfId="34046"/>
    <cellStyle name="Normal 2 75" xfId="35032"/>
    <cellStyle name="Normal 2 76" xfId="34847"/>
    <cellStyle name="Normal 2 77" xfId="35402"/>
    <cellStyle name="Normal 2 78" xfId="35653"/>
    <cellStyle name="Normal 2 79" xfId="35735"/>
    <cellStyle name="Normal 2 8" xfId="9853"/>
    <cellStyle name="Normal 2 8 2" xfId="25050"/>
    <cellStyle name="Normal 2 80" xfId="35555"/>
    <cellStyle name="Normal 2 81" xfId="35600"/>
    <cellStyle name="Normal 2 82" xfId="35589"/>
    <cellStyle name="Normal 2 83" xfId="35785"/>
    <cellStyle name="Normal 2 84" xfId="35695"/>
    <cellStyle name="Normal 2 9" xfId="9790"/>
    <cellStyle name="Normal 2 9 2" xfId="25051"/>
    <cellStyle name="Normal 2_2011-08 Cross TX-HOURS Detail" xfId="493"/>
    <cellStyle name="Normal 20" xfId="494"/>
    <cellStyle name="normal' 20" xfId="25052"/>
    <cellStyle name="Normal 20 10" xfId="6088"/>
    <cellStyle name="normal' 20 10" xfId="34857"/>
    <cellStyle name="Normal 20 10 2" xfId="9454"/>
    <cellStyle name="Normal 20 10 2 2" xfId="25054"/>
    <cellStyle name="Normal 20 10 3" xfId="13741"/>
    <cellStyle name="Normal 20 10 3 2" xfId="25055"/>
    <cellStyle name="Normal 20 10 4" xfId="25056"/>
    <cellStyle name="Normal 20 11" xfId="4924"/>
    <cellStyle name="normal' 20 11" xfId="35963"/>
    <cellStyle name="Normal 20 11 2" xfId="8326"/>
    <cellStyle name="Normal 20 11 2 2" xfId="25058"/>
    <cellStyle name="Normal 20 11 3" xfId="12618"/>
    <cellStyle name="Normal 20 11 3 2" xfId="25059"/>
    <cellStyle name="Normal 20 11 4" xfId="25060"/>
    <cellStyle name="Normal 20 12" xfId="6553"/>
    <cellStyle name="normal' 20 12" xfId="35447"/>
    <cellStyle name="Normal 20 12 2" xfId="25061"/>
    <cellStyle name="Normal 20 13" xfId="11060"/>
    <cellStyle name="normal' 20 13" xfId="35561"/>
    <cellStyle name="Normal 20 13 2" xfId="25063"/>
    <cellStyle name="Normal 20 14" xfId="25064"/>
    <cellStyle name="normal' 20 14" xfId="35736"/>
    <cellStyle name="normal' 20 15" xfId="35607"/>
    <cellStyle name="normal' 20 16" xfId="35775"/>
    <cellStyle name="normal' 20 17" xfId="35614"/>
    <cellStyle name="normal' 20 18" xfId="35745"/>
    <cellStyle name="Normal 20 2" xfId="745"/>
    <cellStyle name="normal' 20 2" xfId="33550"/>
    <cellStyle name="Normal 20 2 10" xfId="6330"/>
    <cellStyle name="Normal 20 2 10 2" xfId="25067"/>
    <cellStyle name="Normal 20 2 11" xfId="6616"/>
    <cellStyle name="Normal 20 2 11 2" xfId="25069"/>
    <cellStyle name="Normal 20 2 12" xfId="11116"/>
    <cellStyle name="Normal 20 2 12 2" xfId="25070"/>
    <cellStyle name="Normal 20 2 13" xfId="25071"/>
    <cellStyle name="Normal 20 2 2" xfId="879"/>
    <cellStyle name="Normal 20 2 2 10" xfId="6728"/>
    <cellStyle name="Normal 20 2 2 10 2" xfId="25072"/>
    <cellStyle name="Normal 20 2 2 11" xfId="11227"/>
    <cellStyle name="Normal 20 2 2 11 2" xfId="25073"/>
    <cellStyle name="Normal 20 2 2 12" xfId="25074"/>
    <cellStyle name="Normal 20 2 2 2" xfId="3755"/>
    <cellStyle name="Normal 20 2 2 2 2" xfId="4133"/>
    <cellStyle name="Normal 20 2 2 2 2 2" xfId="7538"/>
    <cellStyle name="Normal 20 2 2 2 2 2 2" xfId="25075"/>
    <cellStyle name="Normal 20 2 2 2 2 3" xfId="11830"/>
    <cellStyle name="Normal 20 2 2 2 2 3 2" xfId="25077"/>
    <cellStyle name="Normal 20 2 2 2 2 4" xfId="25078"/>
    <cellStyle name="Normal 20 2 2 2 3" xfId="4696"/>
    <cellStyle name="Normal 20 2 2 2 3 2" xfId="8099"/>
    <cellStyle name="Normal 20 2 2 2 3 2 2" xfId="25080"/>
    <cellStyle name="Normal 20 2 2 2 3 3" xfId="12391"/>
    <cellStyle name="Normal 20 2 2 2 3 3 2" xfId="25082"/>
    <cellStyle name="Normal 20 2 2 2 3 4" xfId="25083"/>
    <cellStyle name="Normal 20 2 2 2 4" xfId="5258"/>
    <cellStyle name="Normal 20 2 2 2 4 2" xfId="8660"/>
    <cellStyle name="Normal 20 2 2 2 4 2 2" xfId="25084"/>
    <cellStyle name="Normal 20 2 2 2 4 3" xfId="12952"/>
    <cellStyle name="Normal 20 2 2 2 4 3 2" xfId="25085"/>
    <cellStyle name="Normal 20 2 2 2 4 4" xfId="25086"/>
    <cellStyle name="Normal 20 2 2 2 5" xfId="7164"/>
    <cellStyle name="Normal 20 2 2 2 5 2" xfId="25087"/>
    <cellStyle name="Normal 20 2 2 2 6" xfId="11456"/>
    <cellStyle name="Normal 20 2 2 2 6 2" xfId="25089"/>
    <cellStyle name="Normal 20 2 2 2 7" xfId="25090"/>
    <cellStyle name="Normal 20 2 2 3" xfId="4322"/>
    <cellStyle name="Normal 20 2 2 3 2" xfId="4883"/>
    <cellStyle name="Normal 20 2 2 3 2 2" xfId="8286"/>
    <cellStyle name="Normal 20 2 2 3 2 2 2" xfId="25093"/>
    <cellStyle name="Normal 20 2 2 3 2 3" xfId="12578"/>
    <cellStyle name="Normal 20 2 2 3 2 3 2" xfId="25094"/>
    <cellStyle name="Normal 20 2 2 3 2 4" xfId="25095"/>
    <cellStyle name="Normal 20 2 2 3 3" xfId="5445"/>
    <cellStyle name="Normal 20 2 2 3 3 2" xfId="8847"/>
    <cellStyle name="Normal 20 2 2 3 3 2 2" xfId="25097"/>
    <cellStyle name="Normal 20 2 2 3 3 3" xfId="13139"/>
    <cellStyle name="Normal 20 2 2 3 3 3 2" xfId="25099"/>
    <cellStyle name="Normal 20 2 2 3 3 4" xfId="25100"/>
    <cellStyle name="Normal 20 2 2 3 4" xfId="7725"/>
    <cellStyle name="Normal 20 2 2 3 4 2" xfId="25101"/>
    <cellStyle name="Normal 20 2 2 3 5" xfId="12017"/>
    <cellStyle name="Normal 20 2 2 3 5 2" xfId="25103"/>
    <cellStyle name="Normal 20 2 2 3 6" xfId="25104"/>
    <cellStyle name="Normal 20 2 2 4" xfId="3946"/>
    <cellStyle name="Normal 20 2 2 4 2" xfId="5644"/>
    <cellStyle name="Normal 20 2 2 4 2 2" xfId="9034"/>
    <cellStyle name="Normal 20 2 2 4 2 2 2" xfId="25106"/>
    <cellStyle name="Normal 20 2 2 4 2 3" xfId="13327"/>
    <cellStyle name="Normal 20 2 2 4 2 3 2" xfId="25107"/>
    <cellStyle name="Normal 20 2 2 4 2 4" xfId="25108"/>
    <cellStyle name="Normal 20 2 2 4 3" xfId="7351"/>
    <cellStyle name="Normal 20 2 2 4 3 2" xfId="25109"/>
    <cellStyle name="Normal 20 2 2 4 4" xfId="11643"/>
    <cellStyle name="Normal 20 2 2 4 4 2" xfId="25110"/>
    <cellStyle name="Normal 20 2 2 4 5" xfId="25111"/>
    <cellStyle name="Normal 20 2 2 5" xfId="4509"/>
    <cellStyle name="Normal 20 2 2 5 2" xfId="5844"/>
    <cellStyle name="Normal 20 2 2 5 2 2" xfId="9224"/>
    <cellStyle name="Normal 20 2 2 5 2 2 2" xfId="25114"/>
    <cellStyle name="Normal 20 2 2 5 2 3" xfId="13514"/>
    <cellStyle name="Normal 20 2 2 5 2 3 2" xfId="25115"/>
    <cellStyle name="Normal 20 2 2 5 2 4" xfId="25116"/>
    <cellStyle name="Normal 20 2 2 5 3" xfId="7912"/>
    <cellStyle name="Normal 20 2 2 5 3 2" xfId="25118"/>
    <cellStyle name="Normal 20 2 2 5 4" xfId="12204"/>
    <cellStyle name="Normal 20 2 2 5 4 2" xfId="25119"/>
    <cellStyle name="Normal 20 2 2 5 5" xfId="25120"/>
    <cellStyle name="Normal 20 2 2 6" xfId="6041"/>
    <cellStyle name="Normal 20 2 2 6 2" xfId="9413"/>
    <cellStyle name="Normal 20 2 2 6 2 2" xfId="25122"/>
    <cellStyle name="Normal 20 2 2 6 3" xfId="13701"/>
    <cellStyle name="Normal 20 2 2 6 3 2" xfId="25124"/>
    <cellStyle name="Normal 20 2 2 6 4" xfId="25125"/>
    <cellStyle name="Normal 20 2 2 7" xfId="6239"/>
    <cellStyle name="Normal 20 2 2 7 2" xfId="9601"/>
    <cellStyle name="Normal 20 2 2 7 2 2" xfId="25127"/>
    <cellStyle name="Normal 20 2 2 7 3" xfId="13889"/>
    <cellStyle name="Normal 20 2 2 7 3 2" xfId="25129"/>
    <cellStyle name="Normal 20 2 2 7 4" xfId="25130"/>
    <cellStyle name="Normal 20 2 2 8" xfId="5071"/>
    <cellStyle name="Normal 20 2 2 8 2" xfId="8473"/>
    <cellStyle name="Normal 20 2 2 8 2 2" xfId="25133"/>
    <cellStyle name="Normal 20 2 2 8 3" xfId="12765"/>
    <cellStyle name="Normal 20 2 2 8 3 2" xfId="25134"/>
    <cellStyle name="Normal 20 2 2 8 4" xfId="25135"/>
    <cellStyle name="Normal 20 2 2 9" xfId="6441"/>
    <cellStyle name="Normal 20 2 2 9 2" xfId="25136"/>
    <cellStyle name="Normal 20 2 3" xfId="3643"/>
    <cellStyle name="Normal 20 2 3 2" xfId="4022"/>
    <cellStyle name="Normal 20 2 3 2 2" xfId="7427"/>
    <cellStyle name="Normal 20 2 3 2 2 2" xfId="25137"/>
    <cellStyle name="Normal 20 2 3 2 3" xfId="11719"/>
    <cellStyle name="Normal 20 2 3 2 3 2" xfId="25138"/>
    <cellStyle name="Normal 20 2 3 2 4" xfId="25139"/>
    <cellStyle name="Normal 20 2 3 3" xfId="4585"/>
    <cellStyle name="Normal 20 2 3 3 2" xfId="7988"/>
    <cellStyle name="Normal 20 2 3 3 2 2" xfId="25140"/>
    <cellStyle name="Normal 20 2 3 3 3" xfId="12280"/>
    <cellStyle name="Normal 20 2 3 3 3 2" xfId="25141"/>
    <cellStyle name="Normal 20 2 3 3 4" xfId="25142"/>
    <cellStyle name="Normal 20 2 3 4" xfId="5147"/>
    <cellStyle name="Normal 20 2 3 4 2" xfId="8549"/>
    <cellStyle name="Normal 20 2 3 4 2 2" xfId="25145"/>
    <cellStyle name="Normal 20 2 3 4 3" xfId="12841"/>
    <cellStyle name="Normal 20 2 3 4 3 2" xfId="25147"/>
    <cellStyle name="Normal 20 2 3 4 4" xfId="25148"/>
    <cellStyle name="Normal 20 2 3 5" xfId="7052"/>
    <cellStyle name="Normal 20 2 3 5 2" xfId="25150"/>
    <cellStyle name="Normal 20 2 3 6" xfId="11345"/>
    <cellStyle name="Normal 20 2 3 6 2" xfId="25152"/>
    <cellStyle name="Normal 20 2 3 7" xfId="25153"/>
    <cellStyle name="Normal 20 2 4" xfId="4211"/>
    <cellStyle name="Normal 20 2 4 2" xfId="4772"/>
    <cellStyle name="Normal 20 2 4 2 2" xfId="8175"/>
    <cellStyle name="Normal 20 2 4 2 2 2" xfId="25157"/>
    <cellStyle name="Normal 20 2 4 2 3" xfId="12467"/>
    <cellStyle name="Normal 20 2 4 2 3 2" xfId="25158"/>
    <cellStyle name="Normal 20 2 4 2 4" xfId="25159"/>
    <cellStyle name="Normal 20 2 4 3" xfId="5334"/>
    <cellStyle name="Normal 20 2 4 3 2" xfId="8736"/>
    <cellStyle name="Normal 20 2 4 3 2 2" xfId="25160"/>
    <cellStyle name="Normal 20 2 4 3 3" xfId="13028"/>
    <cellStyle name="Normal 20 2 4 3 3 2" xfId="25161"/>
    <cellStyle name="Normal 20 2 4 3 4" xfId="25162"/>
    <cellStyle name="Normal 20 2 4 4" xfId="7614"/>
    <cellStyle name="Normal 20 2 4 4 2" xfId="25163"/>
    <cellStyle name="Normal 20 2 4 5" xfId="11906"/>
    <cellStyle name="Normal 20 2 4 5 2" xfId="25164"/>
    <cellStyle name="Normal 20 2 4 6" xfId="25165"/>
    <cellStyle name="Normal 20 2 5" xfId="3835"/>
    <cellStyle name="Normal 20 2 5 2" xfId="5531"/>
    <cellStyle name="Normal 20 2 5 2 2" xfId="8923"/>
    <cellStyle name="Normal 20 2 5 2 2 2" xfId="25166"/>
    <cellStyle name="Normal 20 2 5 2 3" xfId="13216"/>
    <cellStyle name="Normal 20 2 5 2 3 2" xfId="25167"/>
    <cellStyle name="Normal 20 2 5 2 4" xfId="25168"/>
    <cellStyle name="Normal 20 2 5 3" xfId="7240"/>
    <cellStyle name="Normal 20 2 5 3 2" xfId="25170"/>
    <cellStyle name="Normal 20 2 5 4" xfId="11532"/>
    <cellStyle name="Normal 20 2 5 4 2" xfId="25172"/>
    <cellStyle name="Normal 20 2 5 5" xfId="25173"/>
    <cellStyle name="Normal 20 2 6" xfId="4398"/>
    <cellStyle name="Normal 20 2 6 2" xfId="5733"/>
    <cellStyle name="Normal 20 2 6 2 2" xfId="9113"/>
    <cellStyle name="Normal 20 2 6 2 2 2" xfId="25176"/>
    <cellStyle name="Normal 20 2 6 2 3" xfId="13403"/>
    <cellStyle name="Normal 20 2 6 2 3 2" xfId="25177"/>
    <cellStyle name="Normal 20 2 6 2 4" xfId="25178"/>
    <cellStyle name="Normal 20 2 6 3" xfId="7801"/>
    <cellStyle name="Normal 20 2 6 3 2" xfId="25179"/>
    <cellStyle name="Normal 20 2 6 4" xfId="12093"/>
    <cellStyle name="Normal 20 2 6 4 2" xfId="25180"/>
    <cellStyle name="Normal 20 2 6 5" xfId="25181"/>
    <cellStyle name="Normal 20 2 7" xfId="5928"/>
    <cellStyle name="Normal 20 2 7 2" xfId="9301"/>
    <cellStyle name="Normal 20 2 7 2 2" xfId="25182"/>
    <cellStyle name="Normal 20 2 7 3" xfId="13590"/>
    <cellStyle name="Normal 20 2 7 3 2" xfId="25184"/>
    <cellStyle name="Normal 20 2 7 4" xfId="25185"/>
    <cellStyle name="Normal 20 2 8" xfId="6126"/>
    <cellStyle name="Normal 20 2 8 2" xfId="9490"/>
    <cellStyle name="Normal 20 2 8 2 2" xfId="25188"/>
    <cellStyle name="Normal 20 2 8 3" xfId="13778"/>
    <cellStyle name="Normal 20 2 8 3 2" xfId="25190"/>
    <cellStyle name="Normal 20 2 8 4" xfId="25191"/>
    <cellStyle name="Normal 20 2 9" xfId="4960"/>
    <cellStyle name="Normal 20 2 9 2" xfId="8362"/>
    <cellStyle name="Normal 20 2 9 2 2" xfId="25194"/>
    <cellStyle name="Normal 20 2 9 3" xfId="12654"/>
    <cellStyle name="Normal 20 2 9 3 2" xfId="25196"/>
    <cellStyle name="Normal 20 2 9 4" xfId="25197"/>
    <cellStyle name="Normal 20 3" xfId="774"/>
    <cellStyle name="normal' 20 3" xfId="35055"/>
    <cellStyle name="Normal 20 3 10" xfId="6645"/>
    <cellStyle name="Normal 20 3 10 2" xfId="25200"/>
    <cellStyle name="Normal 20 3 11" xfId="11145"/>
    <cellStyle name="Normal 20 3 11 2" xfId="25201"/>
    <cellStyle name="Normal 20 3 12" xfId="25202"/>
    <cellStyle name="Normal 20 3 2" xfId="3672"/>
    <cellStyle name="Normal 20 3 2 2" xfId="4051"/>
    <cellStyle name="Normal 20 3 2 2 2" xfId="7456"/>
    <cellStyle name="Normal 20 3 2 2 2 2" xfId="25203"/>
    <cellStyle name="Normal 20 3 2 2 3" xfId="11748"/>
    <cellStyle name="Normal 20 3 2 2 3 2" xfId="25204"/>
    <cellStyle name="Normal 20 3 2 2 4" xfId="25205"/>
    <cellStyle name="Normal 20 3 2 3" xfId="4614"/>
    <cellStyle name="Normal 20 3 2 3 2" xfId="8017"/>
    <cellStyle name="Normal 20 3 2 3 2 2" xfId="25206"/>
    <cellStyle name="Normal 20 3 2 3 3" xfId="12309"/>
    <cellStyle name="Normal 20 3 2 3 3 2" xfId="25207"/>
    <cellStyle name="Normal 20 3 2 3 4" xfId="25208"/>
    <cellStyle name="Normal 20 3 2 4" xfId="5176"/>
    <cellStyle name="Normal 20 3 2 4 2" xfId="8578"/>
    <cellStyle name="Normal 20 3 2 4 2 2" xfId="25209"/>
    <cellStyle name="Normal 20 3 2 4 3" xfId="12870"/>
    <cellStyle name="Normal 20 3 2 4 3 2" xfId="25211"/>
    <cellStyle name="Normal 20 3 2 4 4" xfId="25212"/>
    <cellStyle name="Normal 20 3 2 5" xfId="7081"/>
    <cellStyle name="Normal 20 3 2 5 2" xfId="25214"/>
    <cellStyle name="Normal 20 3 2 6" xfId="11374"/>
    <cellStyle name="Normal 20 3 2 6 2" xfId="25216"/>
    <cellStyle name="Normal 20 3 2 7" xfId="25217"/>
    <cellStyle name="Normal 20 3 3" xfId="4240"/>
    <cellStyle name="Normal 20 3 3 2" xfId="4801"/>
    <cellStyle name="Normal 20 3 3 2 2" xfId="8204"/>
    <cellStyle name="Normal 20 3 3 2 2 2" xfId="25219"/>
    <cellStyle name="Normal 20 3 3 2 3" xfId="12496"/>
    <cellStyle name="Normal 20 3 3 2 3 2" xfId="25221"/>
    <cellStyle name="Normal 20 3 3 2 4" xfId="25222"/>
    <cellStyle name="Normal 20 3 3 3" xfId="5363"/>
    <cellStyle name="Normal 20 3 3 3 2" xfId="8765"/>
    <cellStyle name="Normal 20 3 3 3 2 2" xfId="25224"/>
    <cellStyle name="Normal 20 3 3 3 3" xfId="13057"/>
    <cellStyle name="Normal 20 3 3 3 3 2" xfId="25226"/>
    <cellStyle name="Normal 20 3 3 3 4" xfId="25227"/>
    <cellStyle name="Normal 20 3 3 4" xfId="7643"/>
    <cellStyle name="Normal 20 3 3 4 2" xfId="25228"/>
    <cellStyle name="Normal 20 3 3 5" xfId="11935"/>
    <cellStyle name="Normal 20 3 3 5 2" xfId="25229"/>
    <cellStyle name="Normal 20 3 3 6" xfId="25230"/>
    <cellStyle name="Normal 20 3 4" xfId="3864"/>
    <cellStyle name="Normal 20 3 4 2" xfId="5560"/>
    <cellStyle name="Normal 20 3 4 2 2" xfId="8952"/>
    <cellStyle name="Normal 20 3 4 2 2 2" xfId="25231"/>
    <cellStyle name="Normal 20 3 4 2 3" xfId="13245"/>
    <cellStyle name="Normal 20 3 4 2 3 2" xfId="25232"/>
    <cellStyle name="Normal 20 3 4 2 4" xfId="25233"/>
    <cellStyle name="Normal 20 3 4 3" xfId="7269"/>
    <cellStyle name="Normal 20 3 4 3 2" xfId="25234"/>
    <cellStyle name="Normal 20 3 4 4" xfId="11561"/>
    <cellStyle name="Normal 20 3 4 4 2" xfId="25235"/>
    <cellStyle name="Normal 20 3 4 5" xfId="25236"/>
    <cellStyle name="Normal 20 3 5" xfId="4427"/>
    <cellStyle name="Normal 20 3 5 2" xfId="5762"/>
    <cellStyle name="Normal 20 3 5 2 2" xfId="9142"/>
    <cellStyle name="Normal 20 3 5 2 2 2" xfId="25237"/>
    <cellStyle name="Normal 20 3 5 2 3" xfId="13432"/>
    <cellStyle name="Normal 20 3 5 2 3 2" xfId="25238"/>
    <cellStyle name="Normal 20 3 5 2 4" xfId="25239"/>
    <cellStyle name="Normal 20 3 5 3" xfId="7830"/>
    <cellStyle name="Normal 20 3 5 3 2" xfId="25240"/>
    <cellStyle name="Normal 20 3 5 4" xfId="12122"/>
    <cellStyle name="Normal 20 3 5 4 2" xfId="25241"/>
    <cellStyle name="Normal 20 3 5 5" xfId="25242"/>
    <cellStyle name="Normal 20 3 6" xfId="5957"/>
    <cellStyle name="Normal 20 3 6 2" xfId="9330"/>
    <cellStyle name="Normal 20 3 6 2 2" xfId="25245"/>
    <cellStyle name="Normal 20 3 6 3" xfId="13619"/>
    <cellStyle name="Normal 20 3 6 3 2" xfId="25247"/>
    <cellStyle name="Normal 20 3 6 4" xfId="25248"/>
    <cellStyle name="Normal 20 3 7" xfId="6155"/>
    <cellStyle name="Normal 20 3 7 2" xfId="9519"/>
    <cellStyle name="Normal 20 3 7 2 2" xfId="25251"/>
    <cellStyle name="Normal 20 3 7 3" xfId="13807"/>
    <cellStyle name="Normal 20 3 7 3 2" xfId="25253"/>
    <cellStyle name="Normal 20 3 7 4" xfId="25254"/>
    <cellStyle name="Normal 20 3 8" xfId="4989"/>
    <cellStyle name="Normal 20 3 8 2" xfId="8391"/>
    <cellStyle name="Normal 20 3 8 2 2" xfId="25257"/>
    <cellStyle name="Normal 20 3 8 3" xfId="12683"/>
    <cellStyle name="Normal 20 3 8 3 2" xfId="25259"/>
    <cellStyle name="Normal 20 3 8 4" xfId="25260"/>
    <cellStyle name="Normal 20 3 9" xfId="6359"/>
    <cellStyle name="Normal 20 3 9 2" xfId="25261"/>
    <cellStyle name="Normal 20 4" xfId="818"/>
    <cellStyle name="normal' 20 4" xfId="34727"/>
    <cellStyle name="Normal 20 4 10" xfId="6689"/>
    <cellStyle name="Normal 20 4 10 2" xfId="25262"/>
    <cellStyle name="Normal 20 4 11" xfId="11189"/>
    <cellStyle name="Normal 20 4 11 2" xfId="25264"/>
    <cellStyle name="Normal 20 4 12" xfId="25265"/>
    <cellStyle name="Normal 20 4 2" xfId="3716"/>
    <cellStyle name="Normal 20 4 2 2" xfId="4095"/>
    <cellStyle name="Normal 20 4 2 2 2" xfId="7500"/>
    <cellStyle name="Normal 20 4 2 2 2 2" xfId="25266"/>
    <cellStyle name="Normal 20 4 2 2 3" xfId="11792"/>
    <cellStyle name="Normal 20 4 2 2 3 2" xfId="25267"/>
    <cellStyle name="Normal 20 4 2 2 4" xfId="25268"/>
    <cellStyle name="Normal 20 4 2 3" xfId="4658"/>
    <cellStyle name="Normal 20 4 2 3 2" xfId="8061"/>
    <cellStyle name="Normal 20 4 2 3 2 2" xfId="25269"/>
    <cellStyle name="Normal 20 4 2 3 3" xfId="12353"/>
    <cellStyle name="Normal 20 4 2 3 3 2" xfId="25270"/>
    <cellStyle name="Normal 20 4 2 3 4" xfId="25271"/>
    <cellStyle name="Normal 20 4 2 4" xfId="5220"/>
    <cellStyle name="Normal 20 4 2 4 2" xfId="8622"/>
    <cellStyle name="Normal 20 4 2 4 2 2" xfId="25273"/>
    <cellStyle name="Normal 20 4 2 4 3" xfId="12914"/>
    <cellStyle name="Normal 20 4 2 4 3 2" xfId="25275"/>
    <cellStyle name="Normal 20 4 2 4 4" xfId="25276"/>
    <cellStyle name="Normal 20 4 2 5" xfId="7125"/>
    <cellStyle name="Normal 20 4 2 5 2" xfId="25278"/>
    <cellStyle name="Normal 20 4 2 6" xfId="11418"/>
    <cellStyle name="Normal 20 4 2 6 2" xfId="25280"/>
    <cellStyle name="Normal 20 4 2 7" xfId="25281"/>
    <cellStyle name="Normal 20 4 3" xfId="4284"/>
    <cellStyle name="Normal 20 4 3 2" xfId="4845"/>
    <cellStyle name="Normal 20 4 3 2 2" xfId="8248"/>
    <cellStyle name="Normal 20 4 3 2 2 2" xfId="25282"/>
    <cellStyle name="Normal 20 4 3 2 3" xfId="12540"/>
    <cellStyle name="Normal 20 4 3 2 3 2" xfId="25283"/>
    <cellStyle name="Normal 20 4 3 2 4" xfId="25284"/>
    <cellStyle name="Normal 20 4 3 3" xfId="5407"/>
    <cellStyle name="Normal 20 4 3 3 2" xfId="8809"/>
    <cellStyle name="Normal 20 4 3 3 2 2" xfId="25285"/>
    <cellStyle name="Normal 20 4 3 3 3" xfId="13101"/>
    <cellStyle name="Normal 20 4 3 3 3 2" xfId="25286"/>
    <cellStyle name="Normal 20 4 3 3 4" xfId="25287"/>
    <cellStyle name="Normal 20 4 3 4" xfId="7687"/>
    <cellStyle name="Normal 20 4 3 4 2" xfId="25288"/>
    <cellStyle name="Normal 20 4 3 5" xfId="11979"/>
    <cellStyle name="Normal 20 4 3 5 2" xfId="25289"/>
    <cellStyle name="Normal 20 4 3 6" xfId="25290"/>
    <cellStyle name="Normal 20 4 4" xfId="3908"/>
    <cellStyle name="Normal 20 4 4 2" xfId="5604"/>
    <cellStyle name="Normal 20 4 4 2 2" xfId="8996"/>
    <cellStyle name="Normal 20 4 4 2 2 2" xfId="25291"/>
    <cellStyle name="Normal 20 4 4 2 3" xfId="13289"/>
    <cellStyle name="Normal 20 4 4 2 3 2" xfId="25292"/>
    <cellStyle name="Normal 20 4 4 2 4" xfId="25293"/>
    <cellStyle name="Normal 20 4 4 3" xfId="7313"/>
    <cellStyle name="Normal 20 4 4 3 2" xfId="25294"/>
    <cellStyle name="Normal 20 4 4 4" xfId="11605"/>
    <cellStyle name="Normal 20 4 4 4 2" xfId="25295"/>
    <cellStyle name="Normal 20 4 4 5" xfId="25296"/>
    <cellStyle name="Normal 20 4 5" xfId="4471"/>
    <cellStyle name="Normal 20 4 5 2" xfId="5806"/>
    <cellStyle name="Normal 20 4 5 2 2" xfId="9186"/>
    <cellStyle name="Normal 20 4 5 2 2 2" xfId="25300"/>
    <cellStyle name="Normal 20 4 5 2 3" xfId="13476"/>
    <cellStyle name="Normal 20 4 5 2 3 2" xfId="25302"/>
    <cellStyle name="Normal 20 4 5 2 4" xfId="25303"/>
    <cellStyle name="Normal 20 4 5 3" xfId="7874"/>
    <cellStyle name="Normal 20 4 5 3 2" xfId="25305"/>
    <cellStyle name="Normal 20 4 5 4" xfId="12166"/>
    <cellStyle name="Normal 20 4 5 4 2" xfId="25307"/>
    <cellStyle name="Normal 20 4 5 5" xfId="25308"/>
    <cellStyle name="Normal 20 4 6" xfId="6001"/>
    <cellStyle name="Normal 20 4 6 2" xfId="9374"/>
    <cellStyle name="Normal 20 4 6 2 2" xfId="25311"/>
    <cellStyle name="Normal 20 4 6 3" xfId="13663"/>
    <cellStyle name="Normal 20 4 6 3 2" xfId="25312"/>
    <cellStyle name="Normal 20 4 6 4" xfId="25313"/>
    <cellStyle name="Normal 20 4 7" xfId="6199"/>
    <cellStyle name="Normal 20 4 7 2" xfId="9563"/>
    <cellStyle name="Normal 20 4 7 2 2" xfId="25314"/>
    <cellStyle name="Normal 20 4 7 3" xfId="13851"/>
    <cellStyle name="Normal 20 4 7 3 2" xfId="25315"/>
    <cellStyle name="Normal 20 4 7 4" xfId="25316"/>
    <cellStyle name="Normal 20 4 8" xfId="5033"/>
    <cellStyle name="Normal 20 4 8 2" xfId="8435"/>
    <cellStyle name="Normal 20 4 8 2 2" xfId="25317"/>
    <cellStyle name="Normal 20 4 8 3" xfId="12727"/>
    <cellStyle name="Normal 20 4 8 3 2" xfId="25318"/>
    <cellStyle name="Normal 20 4 8 4" xfId="25319"/>
    <cellStyle name="Normal 20 4 9" xfId="6403"/>
    <cellStyle name="Normal 20 4 9 2" xfId="25320"/>
    <cellStyle name="Normal 20 5" xfId="3606"/>
    <cellStyle name="normal' 20 5" xfId="34743"/>
    <cellStyle name="Normal 20 5 2" xfId="3986"/>
    <cellStyle name="Normal 20 5 2 2" xfId="7391"/>
    <cellStyle name="Normal 20 5 2 2 2" xfId="25322"/>
    <cellStyle name="Normal 20 5 2 3" xfId="11683"/>
    <cellStyle name="Normal 20 5 2 3 2" xfId="25324"/>
    <cellStyle name="Normal 20 5 2 4" xfId="25325"/>
    <cellStyle name="Normal 20 5 3" xfId="4549"/>
    <cellStyle name="Normal 20 5 3 2" xfId="7952"/>
    <cellStyle name="Normal 20 5 3 2 2" xfId="25328"/>
    <cellStyle name="Normal 20 5 3 3" xfId="12244"/>
    <cellStyle name="Normal 20 5 3 3 2" xfId="25329"/>
    <cellStyle name="Normal 20 5 3 4" xfId="25330"/>
    <cellStyle name="Normal 20 5 4" xfId="5111"/>
    <cellStyle name="Normal 20 5 4 2" xfId="8513"/>
    <cellStyle name="Normal 20 5 4 2 2" xfId="25332"/>
    <cellStyle name="Normal 20 5 4 3" xfId="12805"/>
    <cellStyle name="Normal 20 5 4 3 2" xfId="25333"/>
    <cellStyle name="Normal 20 5 4 4" xfId="25334"/>
    <cellStyle name="Normal 20 5 5" xfId="7016"/>
    <cellStyle name="Normal 20 5 5 2" xfId="25335"/>
    <cellStyle name="Normal 20 5 6" xfId="11309"/>
    <cellStyle name="Normal 20 5 6 2" xfId="25336"/>
    <cellStyle name="Normal 20 5 7" xfId="25337"/>
    <cellStyle name="Normal 20 6" xfId="4173"/>
    <cellStyle name="normal' 20 6" xfId="34909"/>
    <cellStyle name="Normal 20 6 2" xfId="4736"/>
    <cellStyle name="Normal 20 6 2 2" xfId="8139"/>
    <cellStyle name="Normal 20 6 2 2 2" xfId="25339"/>
    <cellStyle name="Normal 20 6 2 3" xfId="12431"/>
    <cellStyle name="Normal 20 6 2 3 2" xfId="25341"/>
    <cellStyle name="Normal 20 6 2 4" xfId="25342"/>
    <cellStyle name="Normal 20 6 3" xfId="5298"/>
    <cellStyle name="Normal 20 6 3 2" xfId="8700"/>
    <cellStyle name="Normal 20 6 3 2 2" xfId="25344"/>
    <cellStyle name="Normal 20 6 3 3" xfId="12992"/>
    <cellStyle name="Normal 20 6 3 3 2" xfId="25345"/>
    <cellStyle name="Normal 20 6 3 4" xfId="25346"/>
    <cellStyle name="Normal 20 6 4" xfId="7578"/>
    <cellStyle name="Normal 20 6 4 2" xfId="25347"/>
    <cellStyle name="Normal 20 6 5" xfId="11870"/>
    <cellStyle name="Normal 20 6 5 2" xfId="25348"/>
    <cellStyle name="Normal 20 6 6" xfId="25349"/>
    <cellStyle name="Normal 20 7" xfId="3799"/>
    <cellStyle name="normal' 20 7" xfId="34024"/>
    <cellStyle name="Normal 20 7 2" xfId="5492"/>
    <cellStyle name="Normal 20 7 2 2" xfId="8887"/>
    <cellStyle name="Normal 20 7 2 2 2" xfId="25352"/>
    <cellStyle name="Normal 20 7 2 3" xfId="13179"/>
    <cellStyle name="Normal 20 7 2 3 2" xfId="25353"/>
    <cellStyle name="Normal 20 7 2 4" xfId="25354"/>
    <cellStyle name="Normal 20 7 3" xfId="7204"/>
    <cellStyle name="Normal 20 7 3 2" xfId="25355"/>
    <cellStyle name="Normal 20 7 4" xfId="11496"/>
    <cellStyle name="Normal 20 7 4 2" xfId="25356"/>
    <cellStyle name="Normal 20 7 5" xfId="25357"/>
    <cellStyle name="Normal 20 8" xfId="4362"/>
    <cellStyle name="normal' 20 8" xfId="34887"/>
    <cellStyle name="Normal 20 8 2" xfId="5695"/>
    <cellStyle name="Normal 20 8 2 2" xfId="9076"/>
    <cellStyle name="Normal 20 8 2 2 2" xfId="25360"/>
    <cellStyle name="Normal 20 8 2 3" xfId="13367"/>
    <cellStyle name="Normal 20 8 2 3 2" xfId="25362"/>
    <cellStyle name="Normal 20 8 2 4" xfId="25363"/>
    <cellStyle name="Normal 20 8 3" xfId="7765"/>
    <cellStyle name="Normal 20 8 3 2" xfId="25364"/>
    <cellStyle name="Normal 20 8 4" xfId="12057"/>
    <cellStyle name="Normal 20 8 4 2" xfId="25365"/>
    <cellStyle name="Normal 20 8 5" xfId="25366"/>
    <cellStyle name="Normal 20 9" xfId="5889"/>
    <cellStyle name="normal' 20 9" xfId="35022"/>
    <cellStyle name="Normal 20 9 2" xfId="9265"/>
    <cellStyle name="Normal 20 9 2 2" xfId="25368"/>
    <cellStyle name="Normal 20 9 3" xfId="13554"/>
    <cellStyle name="Normal 20 9 3 2" xfId="25369"/>
    <cellStyle name="Normal 20 9 4" xfId="25370"/>
    <cellStyle name="Normal 21" xfId="495"/>
    <cellStyle name="normal' 21" xfId="25371"/>
    <cellStyle name="Normal 21 10" xfId="6091"/>
    <cellStyle name="normal' 21 10" xfId="35382"/>
    <cellStyle name="Normal 21 10 2" xfId="9455"/>
    <cellStyle name="Normal 21 10 2 2" xfId="25373"/>
    <cellStyle name="Normal 21 10 3" xfId="13743"/>
    <cellStyle name="Normal 21 10 3 2" xfId="25374"/>
    <cellStyle name="Normal 21 10 4" xfId="25375"/>
    <cellStyle name="Normal 21 11" xfId="4925"/>
    <cellStyle name="normal' 21 11" xfId="36025"/>
    <cellStyle name="Normal 21 11 2" xfId="8327"/>
    <cellStyle name="Normal 21 11 2 2" xfId="25377"/>
    <cellStyle name="Normal 21 11 3" xfId="12619"/>
    <cellStyle name="Normal 21 11 3 2" xfId="25379"/>
    <cellStyle name="Normal 21 11 4" xfId="25380"/>
    <cellStyle name="Normal 21 12" xfId="6554"/>
    <cellStyle name="normal' 21 12" xfId="36066"/>
    <cellStyle name="Normal 21 12 2" xfId="25381"/>
    <cellStyle name="Normal 21 13" xfId="11061"/>
    <cellStyle name="normal' 21 13" xfId="36105"/>
    <cellStyle name="Normal 21 13 2" xfId="25383"/>
    <cellStyle name="Normal 21 14" xfId="25384"/>
    <cellStyle name="normal' 21 14" xfId="36146"/>
    <cellStyle name="normal' 21 15" xfId="36183"/>
    <cellStyle name="normal' 21 16" xfId="36220"/>
    <cellStyle name="normal' 21 17" xfId="36257"/>
    <cellStyle name="normal' 21 18" xfId="36294"/>
    <cellStyle name="Normal 21 2" xfId="746"/>
    <cellStyle name="normal' 21 2" xfId="33936"/>
    <cellStyle name="Normal 21 2 10" xfId="6331"/>
    <cellStyle name="Normal 21 2 10 2" xfId="25386"/>
    <cellStyle name="Normal 21 2 11" xfId="6617"/>
    <cellStyle name="Normal 21 2 11 2" xfId="25387"/>
    <cellStyle name="Normal 21 2 12" xfId="11117"/>
    <cellStyle name="Normal 21 2 12 2" xfId="25389"/>
    <cellStyle name="Normal 21 2 13" xfId="25390"/>
    <cellStyle name="Normal 21 2 2" xfId="880"/>
    <cellStyle name="Normal 21 2 2 10" xfId="6729"/>
    <cellStyle name="Normal 21 2 2 10 2" xfId="25393"/>
    <cellStyle name="Normal 21 2 2 11" xfId="11228"/>
    <cellStyle name="Normal 21 2 2 11 2" xfId="25395"/>
    <cellStyle name="Normal 21 2 2 12" xfId="25396"/>
    <cellStyle name="Normal 21 2 2 2" xfId="3756"/>
    <cellStyle name="Normal 21 2 2 2 2" xfId="4134"/>
    <cellStyle name="Normal 21 2 2 2 2 2" xfId="7539"/>
    <cellStyle name="Normal 21 2 2 2 2 2 2" xfId="25397"/>
    <cellStyle name="Normal 21 2 2 2 2 3" xfId="11831"/>
    <cellStyle name="Normal 21 2 2 2 2 3 2" xfId="25398"/>
    <cellStyle name="Normal 21 2 2 2 2 4" xfId="25399"/>
    <cellStyle name="Normal 21 2 2 2 3" xfId="4697"/>
    <cellStyle name="Normal 21 2 2 2 3 2" xfId="8100"/>
    <cellStyle name="Normal 21 2 2 2 3 2 2" xfId="25400"/>
    <cellStyle name="Normal 21 2 2 2 3 3" xfId="12392"/>
    <cellStyle name="Normal 21 2 2 2 3 3 2" xfId="25401"/>
    <cellStyle name="Normal 21 2 2 2 3 4" xfId="25402"/>
    <cellStyle name="Normal 21 2 2 2 4" xfId="5259"/>
    <cellStyle name="Normal 21 2 2 2 4 2" xfId="8661"/>
    <cellStyle name="Normal 21 2 2 2 4 2 2" xfId="25403"/>
    <cellStyle name="Normal 21 2 2 2 4 3" xfId="12953"/>
    <cellStyle name="Normal 21 2 2 2 4 3 2" xfId="25405"/>
    <cellStyle name="Normal 21 2 2 2 4 4" xfId="25406"/>
    <cellStyle name="Normal 21 2 2 2 5" xfId="7165"/>
    <cellStyle name="Normal 21 2 2 2 5 2" xfId="25408"/>
    <cellStyle name="Normal 21 2 2 2 6" xfId="11457"/>
    <cellStyle name="Normal 21 2 2 2 6 2" xfId="25410"/>
    <cellStyle name="Normal 21 2 2 2 7" xfId="25411"/>
    <cellStyle name="Normal 21 2 2 3" xfId="4323"/>
    <cellStyle name="Normal 21 2 2 3 2" xfId="4884"/>
    <cellStyle name="Normal 21 2 2 3 2 2" xfId="8287"/>
    <cellStyle name="Normal 21 2 2 3 2 2 2" xfId="25415"/>
    <cellStyle name="Normal 21 2 2 3 2 3" xfId="12579"/>
    <cellStyle name="Normal 21 2 2 3 2 3 2" xfId="25417"/>
    <cellStyle name="Normal 21 2 2 3 2 4" xfId="25418"/>
    <cellStyle name="Normal 21 2 2 3 3" xfId="5446"/>
    <cellStyle name="Normal 21 2 2 3 3 2" xfId="8848"/>
    <cellStyle name="Normal 21 2 2 3 3 2 2" xfId="25420"/>
    <cellStyle name="Normal 21 2 2 3 3 3" xfId="13140"/>
    <cellStyle name="Normal 21 2 2 3 3 3 2" xfId="25421"/>
    <cellStyle name="Normal 21 2 2 3 3 4" xfId="25422"/>
    <cellStyle name="Normal 21 2 2 3 4" xfId="7726"/>
    <cellStyle name="Normal 21 2 2 3 4 2" xfId="25423"/>
    <cellStyle name="Normal 21 2 2 3 5" xfId="12018"/>
    <cellStyle name="Normal 21 2 2 3 5 2" xfId="25424"/>
    <cellStyle name="Normal 21 2 2 3 6" xfId="25425"/>
    <cellStyle name="Normal 21 2 2 4" xfId="3947"/>
    <cellStyle name="Normal 21 2 2 4 2" xfId="5645"/>
    <cellStyle name="Normal 21 2 2 4 2 2" xfId="9035"/>
    <cellStyle name="Normal 21 2 2 4 2 2 2" xfId="25426"/>
    <cellStyle name="Normal 21 2 2 4 2 3" xfId="13328"/>
    <cellStyle name="Normal 21 2 2 4 2 3 2" xfId="25427"/>
    <cellStyle name="Normal 21 2 2 4 2 4" xfId="25428"/>
    <cellStyle name="Normal 21 2 2 4 3" xfId="7352"/>
    <cellStyle name="Normal 21 2 2 4 3 2" xfId="25429"/>
    <cellStyle name="Normal 21 2 2 4 4" xfId="11644"/>
    <cellStyle name="Normal 21 2 2 4 4 2" xfId="25430"/>
    <cellStyle name="Normal 21 2 2 4 5" xfId="25431"/>
    <cellStyle name="Normal 21 2 2 5" xfId="4510"/>
    <cellStyle name="Normal 21 2 2 5 2" xfId="5845"/>
    <cellStyle name="Normal 21 2 2 5 2 2" xfId="9225"/>
    <cellStyle name="Normal 21 2 2 5 2 2 2" xfId="25435"/>
    <cellStyle name="Normal 21 2 2 5 2 3" xfId="13515"/>
    <cellStyle name="Normal 21 2 2 5 2 3 2" xfId="25437"/>
    <cellStyle name="Normal 21 2 2 5 2 4" xfId="25438"/>
    <cellStyle name="Normal 21 2 2 5 3" xfId="7913"/>
    <cellStyle name="Normal 21 2 2 5 3 2" xfId="25439"/>
    <cellStyle name="Normal 21 2 2 5 4" xfId="12205"/>
    <cellStyle name="Normal 21 2 2 5 4 2" xfId="25440"/>
    <cellStyle name="Normal 21 2 2 5 5" xfId="25441"/>
    <cellStyle name="Normal 21 2 2 6" xfId="6042"/>
    <cellStyle name="Normal 21 2 2 6 2" xfId="9414"/>
    <cellStyle name="Normal 21 2 2 6 2 2" xfId="25442"/>
    <cellStyle name="Normal 21 2 2 6 3" xfId="13702"/>
    <cellStyle name="Normal 21 2 2 6 3 2" xfId="25443"/>
    <cellStyle name="Normal 21 2 2 6 4" xfId="25444"/>
    <cellStyle name="Normal 21 2 2 7" xfId="6240"/>
    <cellStyle name="Normal 21 2 2 7 2" xfId="9602"/>
    <cellStyle name="Normal 21 2 2 7 2 2" xfId="25446"/>
    <cellStyle name="Normal 21 2 2 7 3" xfId="13890"/>
    <cellStyle name="Normal 21 2 2 7 3 2" xfId="25448"/>
    <cellStyle name="Normal 21 2 2 7 4" xfId="25449"/>
    <cellStyle name="Normal 21 2 2 8" xfId="5072"/>
    <cellStyle name="Normal 21 2 2 8 2" xfId="8474"/>
    <cellStyle name="Normal 21 2 2 8 2 2" xfId="25452"/>
    <cellStyle name="Normal 21 2 2 8 3" xfId="12766"/>
    <cellStyle name="Normal 21 2 2 8 3 2" xfId="25454"/>
    <cellStyle name="Normal 21 2 2 8 4" xfId="25455"/>
    <cellStyle name="Normal 21 2 2 9" xfId="6442"/>
    <cellStyle name="Normal 21 2 2 9 2" xfId="25457"/>
    <cellStyle name="Normal 21 2 3" xfId="3644"/>
    <cellStyle name="Normal 21 2 3 2" xfId="4023"/>
    <cellStyle name="Normal 21 2 3 2 2" xfId="7428"/>
    <cellStyle name="Normal 21 2 3 2 2 2" xfId="25461"/>
    <cellStyle name="Normal 21 2 3 2 3" xfId="11720"/>
    <cellStyle name="Normal 21 2 3 2 3 2" xfId="25462"/>
    <cellStyle name="Normal 21 2 3 2 4" xfId="25463"/>
    <cellStyle name="Normal 21 2 3 3" xfId="4586"/>
    <cellStyle name="Normal 21 2 3 3 2" xfId="7989"/>
    <cellStyle name="Normal 21 2 3 3 2 2" xfId="25464"/>
    <cellStyle name="Normal 21 2 3 3 3" xfId="12281"/>
    <cellStyle name="Normal 21 2 3 3 3 2" xfId="25465"/>
    <cellStyle name="Normal 21 2 3 3 4" xfId="25466"/>
    <cellStyle name="Normal 21 2 3 4" xfId="5148"/>
    <cellStyle name="Normal 21 2 3 4 2" xfId="8550"/>
    <cellStyle name="Normal 21 2 3 4 2 2" xfId="25467"/>
    <cellStyle name="Normal 21 2 3 4 3" xfId="12842"/>
    <cellStyle name="Normal 21 2 3 4 3 2" xfId="25468"/>
    <cellStyle name="Normal 21 2 3 4 4" xfId="25469"/>
    <cellStyle name="Normal 21 2 3 5" xfId="7053"/>
    <cellStyle name="Normal 21 2 3 5 2" xfId="25470"/>
    <cellStyle name="Normal 21 2 3 6" xfId="11346"/>
    <cellStyle name="Normal 21 2 3 6 2" xfId="25471"/>
    <cellStyle name="Normal 21 2 3 7" xfId="25472"/>
    <cellStyle name="Normal 21 2 4" xfId="4212"/>
    <cellStyle name="Normal 21 2 4 2" xfId="4773"/>
    <cellStyle name="Normal 21 2 4 2 2" xfId="8176"/>
    <cellStyle name="Normal 21 2 4 2 2 2" xfId="25475"/>
    <cellStyle name="Normal 21 2 4 2 3" xfId="12468"/>
    <cellStyle name="Normal 21 2 4 2 3 2" xfId="25477"/>
    <cellStyle name="Normal 21 2 4 2 4" xfId="25478"/>
    <cellStyle name="Normal 21 2 4 3" xfId="5335"/>
    <cellStyle name="Normal 21 2 4 3 2" xfId="8737"/>
    <cellStyle name="Normal 21 2 4 3 2 2" xfId="25480"/>
    <cellStyle name="Normal 21 2 4 3 3" xfId="13029"/>
    <cellStyle name="Normal 21 2 4 3 3 2" xfId="25481"/>
    <cellStyle name="Normal 21 2 4 3 4" xfId="25482"/>
    <cellStyle name="Normal 21 2 4 4" xfId="7615"/>
    <cellStyle name="Normal 21 2 4 4 2" xfId="25484"/>
    <cellStyle name="Normal 21 2 4 5" xfId="11907"/>
    <cellStyle name="Normal 21 2 4 5 2" xfId="25486"/>
    <cellStyle name="Normal 21 2 4 6" xfId="25487"/>
    <cellStyle name="Normal 21 2 5" xfId="3836"/>
    <cellStyle name="Normal 21 2 5 2" xfId="5532"/>
    <cellStyle name="Normal 21 2 5 2 2" xfId="8924"/>
    <cellStyle name="Normal 21 2 5 2 2 2" xfId="25489"/>
    <cellStyle name="Normal 21 2 5 2 3" xfId="13217"/>
    <cellStyle name="Normal 21 2 5 2 3 2" xfId="25490"/>
    <cellStyle name="Normal 21 2 5 2 4" xfId="25491"/>
    <cellStyle name="Normal 21 2 5 3" xfId="7241"/>
    <cellStyle name="Normal 21 2 5 3 2" xfId="25492"/>
    <cellStyle name="Normal 21 2 5 4" xfId="11533"/>
    <cellStyle name="Normal 21 2 5 4 2" xfId="25493"/>
    <cellStyle name="Normal 21 2 5 5" xfId="25494"/>
    <cellStyle name="Normal 21 2 6" xfId="4399"/>
    <cellStyle name="Normal 21 2 6 2" xfId="5734"/>
    <cellStyle name="Normal 21 2 6 2 2" xfId="9114"/>
    <cellStyle name="Normal 21 2 6 2 2 2" xfId="25495"/>
    <cellStyle name="Normal 21 2 6 2 3" xfId="13404"/>
    <cellStyle name="Normal 21 2 6 2 3 2" xfId="25496"/>
    <cellStyle name="Normal 21 2 6 2 4" xfId="25497"/>
    <cellStyle name="Normal 21 2 6 3" xfId="7802"/>
    <cellStyle name="Normal 21 2 6 3 2" xfId="25498"/>
    <cellStyle name="Normal 21 2 6 4" xfId="12094"/>
    <cellStyle name="Normal 21 2 6 4 2" xfId="25499"/>
    <cellStyle name="Normal 21 2 6 5" xfId="25500"/>
    <cellStyle name="Normal 21 2 7" xfId="5929"/>
    <cellStyle name="Normal 21 2 7 2" xfId="9302"/>
    <cellStyle name="Normal 21 2 7 2 2" xfId="25501"/>
    <cellStyle name="Normal 21 2 7 3" xfId="13591"/>
    <cellStyle name="Normal 21 2 7 3 2" xfId="25502"/>
    <cellStyle name="Normal 21 2 7 4" xfId="25503"/>
    <cellStyle name="Normal 21 2 8" xfId="6127"/>
    <cellStyle name="Normal 21 2 8 2" xfId="9491"/>
    <cellStyle name="Normal 21 2 8 2 2" xfId="25505"/>
    <cellStyle name="Normal 21 2 8 3" xfId="13779"/>
    <cellStyle name="Normal 21 2 8 3 2" xfId="25507"/>
    <cellStyle name="Normal 21 2 8 4" xfId="25508"/>
    <cellStyle name="Normal 21 2 9" xfId="4961"/>
    <cellStyle name="Normal 21 2 9 2" xfId="8363"/>
    <cellStyle name="Normal 21 2 9 2 2" xfId="25511"/>
    <cellStyle name="Normal 21 2 9 3" xfId="12655"/>
    <cellStyle name="Normal 21 2 9 3 2" xfId="25513"/>
    <cellStyle name="Normal 21 2 9 4" xfId="25514"/>
    <cellStyle name="Normal 21 3" xfId="775"/>
    <cellStyle name="normal' 21 3" xfId="35118"/>
    <cellStyle name="Normal 21 3 10" xfId="6646"/>
    <cellStyle name="Normal 21 3 10 2" xfId="25517"/>
    <cellStyle name="Normal 21 3 11" xfId="11146"/>
    <cellStyle name="Normal 21 3 11 2" xfId="25519"/>
    <cellStyle name="Normal 21 3 12" xfId="25520"/>
    <cellStyle name="Normal 21 3 2" xfId="3673"/>
    <cellStyle name="Normal 21 3 2 2" xfId="4052"/>
    <cellStyle name="Normal 21 3 2 2 2" xfId="7457"/>
    <cellStyle name="Normal 21 3 2 2 2 2" xfId="25523"/>
    <cellStyle name="Normal 21 3 2 2 3" xfId="11749"/>
    <cellStyle name="Normal 21 3 2 2 3 2" xfId="25524"/>
    <cellStyle name="Normal 21 3 2 2 4" xfId="25525"/>
    <cellStyle name="Normal 21 3 2 3" xfId="4615"/>
    <cellStyle name="Normal 21 3 2 3 2" xfId="8018"/>
    <cellStyle name="Normal 21 3 2 3 2 2" xfId="25526"/>
    <cellStyle name="Normal 21 3 2 3 3" xfId="12310"/>
    <cellStyle name="Normal 21 3 2 3 3 2" xfId="25527"/>
    <cellStyle name="Normal 21 3 2 3 4" xfId="25528"/>
    <cellStyle name="Normal 21 3 2 4" xfId="5177"/>
    <cellStyle name="Normal 21 3 2 4 2" xfId="8579"/>
    <cellStyle name="Normal 21 3 2 4 2 2" xfId="25529"/>
    <cellStyle name="Normal 21 3 2 4 3" xfId="12871"/>
    <cellStyle name="Normal 21 3 2 4 3 2" xfId="25530"/>
    <cellStyle name="Normal 21 3 2 4 4" xfId="25531"/>
    <cellStyle name="Normal 21 3 2 5" xfId="7082"/>
    <cellStyle name="Normal 21 3 2 5 2" xfId="25532"/>
    <cellStyle name="Normal 21 3 2 6" xfId="11375"/>
    <cellStyle name="Normal 21 3 2 6 2" xfId="25533"/>
    <cellStyle name="Normal 21 3 2 7" xfId="25534"/>
    <cellStyle name="Normal 21 3 3" xfId="4241"/>
    <cellStyle name="Normal 21 3 3 2" xfId="4802"/>
    <cellStyle name="Normal 21 3 3 2 2" xfId="8205"/>
    <cellStyle name="Normal 21 3 3 2 2 2" xfId="25537"/>
    <cellStyle name="Normal 21 3 3 2 3" xfId="12497"/>
    <cellStyle name="Normal 21 3 3 2 3 2" xfId="25539"/>
    <cellStyle name="Normal 21 3 3 2 4" xfId="25540"/>
    <cellStyle name="Normal 21 3 3 3" xfId="5364"/>
    <cellStyle name="Normal 21 3 3 3 2" xfId="8766"/>
    <cellStyle name="Normal 21 3 3 3 2 2" xfId="25542"/>
    <cellStyle name="Normal 21 3 3 3 3" xfId="13058"/>
    <cellStyle name="Normal 21 3 3 3 3 2" xfId="25543"/>
    <cellStyle name="Normal 21 3 3 3 4" xfId="25544"/>
    <cellStyle name="Normal 21 3 3 4" xfId="7644"/>
    <cellStyle name="Normal 21 3 3 4 2" xfId="25545"/>
    <cellStyle name="Normal 21 3 3 5" xfId="11936"/>
    <cellStyle name="Normal 21 3 3 5 2" xfId="25546"/>
    <cellStyle name="Normal 21 3 3 6" xfId="25547"/>
    <cellStyle name="Normal 21 3 4" xfId="3865"/>
    <cellStyle name="Normal 21 3 4 2" xfId="5561"/>
    <cellStyle name="Normal 21 3 4 2 2" xfId="8953"/>
    <cellStyle name="Normal 21 3 4 2 2 2" xfId="25548"/>
    <cellStyle name="Normal 21 3 4 2 3" xfId="13246"/>
    <cellStyle name="Normal 21 3 4 2 3 2" xfId="25549"/>
    <cellStyle name="Normal 21 3 4 2 4" xfId="25550"/>
    <cellStyle name="Normal 21 3 4 3" xfId="7270"/>
    <cellStyle name="Normal 21 3 4 3 2" xfId="25551"/>
    <cellStyle name="Normal 21 3 4 4" xfId="11562"/>
    <cellStyle name="Normal 21 3 4 4 2" xfId="25552"/>
    <cellStyle name="Normal 21 3 4 5" xfId="25553"/>
    <cellStyle name="Normal 21 3 5" xfId="4428"/>
    <cellStyle name="Normal 21 3 5 2" xfId="5763"/>
    <cellStyle name="Normal 21 3 5 2 2" xfId="9143"/>
    <cellStyle name="Normal 21 3 5 2 2 2" xfId="25554"/>
    <cellStyle name="Normal 21 3 5 2 3" xfId="13433"/>
    <cellStyle name="Normal 21 3 5 2 3 2" xfId="25555"/>
    <cellStyle name="Normal 21 3 5 2 4" xfId="25556"/>
    <cellStyle name="Normal 21 3 5 3" xfId="7831"/>
    <cellStyle name="Normal 21 3 5 3 2" xfId="25557"/>
    <cellStyle name="Normal 21 3 5 4" xfId="12123"/>
    <cellStyle name="Normal 21 3 5 4 2" xfId="25559"/>
    <cellStyle name="Normal 21 3 5 5" xfId="25560"/>
    <cellStyle name="Normal 21 3 6" xfId="5958"/>
    <cellStyle name="Normal 21 3 6 2" xfId="9331"/>
    <cellStyle name="Normal 21 3 6 2 2" xfId="25563"/>
    <cellStyle name="Normal 21 3 6 3" xfId="13620"/>
    <cellStyle name="Normal 21 3 6 3 2" xfId="25565"/>
    <cellStyle name="Normal 21 3 6 4" xfId="25566"/>
    <cellStyle name="Normal 21 3 7" xfId="6156"/>
    <cellStyle name="Normal 21 3 7 2" xfId="9520"/>
    <cellStyle name="Normal 21 3 7 2 2" xfId="25569"/>
    <cellStyle name="Normal 21 3 7 3" xfId="13808"/>
    <cellStyle name="Normal 21 3 7 3 2" xfId="25571"/>
    <cellStyle name="Normal 21 3 7 4" xfId="25572"/>
    <cellStyle name="Normal 21 3 8" xfId="4990"/>
    <cellStyle name="Normal 21 3 8 2" xfId="8392"/>
    <cellStyle name="Normal 21 3 8 2 2" xfId="25574"/>
    <cellStyle name="Normal 21 3 8 3" xfId="12684"/>
    <cellStyle name="Normal 21 3 8 3 2" xfId="25575"/>
    <cellStyle name="Normal 21 3 8 4" xfId="25576"/>
    <cellStyle name="Normal 21 3 9" xfId="6360"/>
    <cellStyle name="Normal 21 3 9 2" xfId="25577"/>
    <cellStyle name="Normal 21 4" xfId="819"/>
    <cellStyle name="normal' 21 4" xfId="35156"/>
    <cellStyle name="Normal 21 4 10" xfId="6690"/>
    <cellStyle name="Normal 21 4 10 2" xfId="25578"/>
    <cellStyle name="Normal 21 4 11" xfId="11190"/>
    <cellStyle name="Normal 21 4 11 2" xfId="25579"/>
    <cellStyle name="Normal 21 4 12" xfId="25580"/>
    <cellStyle name="Normal 21 4 2" xfId="3717"/>
    <cellStyle name="Normal 21 4 2 2" xfId="4096"/>
    <cellStyle name="Normal 21 4 2 2 2" xfId="7501"/>
    <cellStyle name="Normal 21 4 2 2 2 2" xfId="25581"/>
    <cellStyle name="Normal 21 4 2 2 3" xfId="11793"/>
    <cellStyle name="Normal 21 4 2 2 3 2" xfId="25582"/>
    <cellStyle name="Normal 21 4 2 2 4" xfId="25583"/>
    <cellStyle name="Normal 21 4 2 3" xfId="4659"/>
    <cellStyle name="Normal 21 4 2 3 2" xfId="8062"/>
    <cellStyle name="Normal 21 4 2 3 2 2" xfId="25586"/>
    <cellStyle name="Normal 21 4 2 3 3" xfId="12354"/>
    <cellStyle name="Normal 21 4 2 3 3 2" xfId="25588"/>
    <cellStyle name="Normal 21 4 2 3 4" xfId="25589"/>
    <cellStyle name="Normal 21 4 2 4" xfId="5221"/>
    <cellStyle name="Normal 21 4 2 4 2" xfId="8623"/>
    <cellStyle name="Normal 21 4 2 4 2 2" xfId="25591"/>
    <cellStyle name="Normal 21 4 2 4 3" xfId="12915"/>
    <cellStyle name="Normal 21 4 2 4 3 2" xfId="25592"/>
    <cellStyle name="Normal 21 4 2 4 4" xfId="25593"/>
    <cellStyle name="Normal 21 4 2 5" xfId="7126"/>
    <cellStyle name="Normal 21 4 2 5 2" xfId="25594"/>
    <cellStyle name="Normal 21 4 2 6" xfId="11419"/>
    <cellStyle name="Normal 21 4 2 6 2" xfId="25595"/>
    <cellStyle name="Normal 21 4 2 7" xfId="25596"/>
    <cellStyle name="Normal 21 4 3" xfId="4285"/>
    <cellStyle name="Normal 21 4 3 2" xfId="4846"/>
    <cellStyle name="Normal 21 4 3 2 2" xfId="8249"/>
    <cellStyle name="Normal 21 4 3 2 2 2" xfId="25597"/>
    <cellStyle name="Normal 21 4 3 2 3" xfId="12541"/>
    <cellStyle name="Normal 21 4 3 2 3 2" xfId="25599"/>
    <cellStyle name="Normal 21 4 3 2 4" xfId="25600"/>
    <cellStyle name="Normal 21 4 3 3" xfId="5408"/>
    <cellStyle name="Normal 21 4 3 3 2" xfId="8810"/>
    <cellStyle name="Normal 21 4 3 3 2 2" xfId="25602"/>
    <cellStyle name="Normal 21 4 3 3 3" xfId="13102"/>
    <cellStyle name="Normal 21 4 3 3 3 2" xfId="25604"/>
    <cellStyle name="Normal 21 4 3 3 4" xfId="25605"/>
    <cellStyle name="Normal 21 4 3 4" xfId="7688"/>
    <cellStyle name="Normal 21 4 3 4 2" xfId="25606"/>
    <cellStyle name="Normal 21 4 3 5" xfId="11980"/>
    <cellStyle name="Normal 21 4 3 5 2" xfId="25607"/>
    <cellStyle name="Normal 21 4 3 6" xfId="25608"/>
    <cellStyle name="Normal 21 4 4" xfId="3909"/>
    <cellStyle name="Normal 21 4 4 2" xfId="5605"/>
    <cellStyle name="Normal 21 4 4 2 2" xfId="8997"/>
    <cellStyle name="Normal 21 4 4 2 2 2" xfId="25610"/>
    <cellStyle name="Normal 21 4 4 2 3" xfId="13290"/>
    <cellStyle name="Normal 21 4 4 2 3 2" xfId="25612"/>
    <cellStyle name="Normal 21 4 4 2 4" xfId="25613"/>
    <cellStyle name="Normal 21 4 4 3" xfId="7314"/>
    <cellStyle name="Normal 21 4 4 3 2" xfId="25614"/>
    <cellStyle name="Normal 21 4 4 4" xfId="11606"/>
    <cellStyle name="Normal 21 4 4 4 2" xfId="25615"/>
    <cellStyle name="Normal 21 4 4 5" xfId="25616"/>
    <cellStyle name="Normal 21 4 5" xfId="4472"/>
    <cellStyle name="Normal 21 4 5 2" xfId="5807"/>
    <cellStyle name="Normal 21 4 5 2 2" xfId="9187"/>
    <cellStyle name="Normal 21 4 5 2 2 2" xfId="25618"/>
    <cellStyle name="Normal 21 4 5 2 3" xfId="13477"/>
    <cellStyle name="Normal 21 4 5 2 3 2" xfId="25620"/>
    <cellStyle name="Normal 21 4 5 2 4" xfId="25621"/>
    <cellStyle name="Normal 21 4 5 3" xfId="7875"/>
    <cellStyle name="Normal 21 4 5 3 2" xfId="25622"/>
    <cellStyle name="Normal 21 4 5 4" xfId="12167"/>
    <cellStyle name="Normal 21 4 5 4 2" xfId="25624"/>
    <cellStyle name="Normal 21 4 5 5" xfId="25625"/>
    <cellStyle name="Normal 21 4 6" xfId="6002"/>
    <cellStyle name="Normal 21 4 6 2" xfId="9375"/>
    <cellStyle name="Normal 21 4 6 2 2" xfId="25626"/>
    <cellStyle name="Normal 21 4 6 3" xfId="13664"/>
    <cellStyle name="Normal 21 4 6 3 2" xfId="25628"/>
    <cellStyle name="Normal 21 4 6 4" xfId="25629"/>
    <cellStyle name="Normal 21 4 7" xfId="6200"/>
    <cellStyle name="Normal 21 4 7 2" xfId="9564"/>
    <cellStyle name="Normal 21 4 7 2 2" xfId="25630"/>
    <cellStyle name="Normal 21 4 7 3" xfId="13852"/>
    <cellStyle name="Normal 21 4 7 3 2" xfId="25631"/>
    <cellStyle name="Normal 21 4 7 4" xfId="25632"/>
    <cellStyle name="Normal 21 4 8" xfId="5034"/>
    <cellStyle name="Normal 21 4 8 2" xfId="8436"/>
    <cellStyle name="Normal 21 4 8 2 2" xfId="25634"/>
    <cellStyle name="Normal 21 4 8 3" xfId="12728"/>
    <cellStyle name="Normal 21 4 8 3 2" xfId="25635"/>
    <cellStyle name="Normal 21 4 8 4" xfId="25636"/>
    <cellStyle name="Normal 21 4 9" xfId="6404"/>
    <cellStyle name="Normal 21 4 9 2" xfId="25638"/>
    <cellStyle name="Normal 21 5" xfId="3607"/>
    <cellStyle name="normal' 21 5" xfId="35194"/>
    <cellStyle name="Normal 21 5 2" xfId="3987"/>
    <cellStyle name="Normal 21 5 2 2" xfId="7392"/>
    <cellStyle name="Normal 21 5 2 2 2" xfId="25640"/>
    <cellStyle name="Normal 21 5 2 3" xfId="11684"/>
    <cellStyle name="Normal 21 5 2 3 2" xfId="25642"/>
    <cellStyle name="Normal 21 5 2 4" xfId="25643"/>
    <cellStyle name="Normal 21 5 3" xfId="4550"/>
    <cellStyle name="Normal 21 5 3 2" xfId="7953"/>
    <cellStyle name="Normal 21 5 3 2 2" xfId="25645"/>
    <cellStyle name="Normal 21 5 3 3" xfId="12245"/>
    <cellStyle name="Normal 21 5 3 3 2" xfId="25646"/>
    <cellStyle name="Normal 21 5 3 4" xfId="25647"/>
    <cellStyle name="Normal 21 5 4" xfId="5112"/>
    <cellStyle name="Normal 21 5 4 2" xfId="8514"/>
    <cellStyle name="Normal 21 5 4 2 2" xfId="25650"/>
    <cellStyle name="Normal 21 5 4 3" xfId="12806"/>
    <cellStyle name="Normal 21 5 4 3 2" xfId="25652"/>
    <cellStyle name="Normal 21 5 4 4" xfId="25653"/>
    <cellStyle name="Normal 21 5 5" xfId="7017"/>
    <cellStyle name="Normal 21 5 5 2" xfId="25655"/>
    <cellStyle name="Normal 21 5 6" xfId="11310"/>
    <cellStyle name="Normal 21 5 6 2" xfId="25656"/>
    <cellStyle name="Normal 21 5 7" xfId="25657"/>
    <cellStyle name="Normal 21 6" xfId="4176"/>
    <cellStyle name="normal' 21 6" xfId="35234"/>
    <cellStyle name="Normal 21 6 2" xfId="4737"/>
    <cellStyle name="Normal 21 6 2 2" xfId="8140"/>
    <cellStyle name="Normal 21 6 2 2 2" xfId="25658"/>
    <cellStyle name="Normal 21 6 2 3" xfId="12432"/>
    <cellStyle name="Normal 21 6 2 3 2" xfId="25659"/>
    <cellStyle name="Normal 21 6 2 4" xfId="25660"/>
    <cellStyle name="Normal 21 6 3" xfId="5299"/>
    <cellStyle name="Normal 21 6 3 2" xfId="8701"/>
    <cellStyle name="Normal 21 6 3 2 2" xfId="25661"/>
    <cellStyle name="Normal 21 6 3 3" xfId="12993"/>
    <cellStyle name="Normal 21 6 3 3 2" xfId="25662"/>
    <cellStyle name="Normal 21 6 3 4" xfId="25663"/>
    <cellStyle name="Normal 21 6 4" xfId="7579"/>
    <cellStyle name="Normal 21 6 4 2" xfId="25664"/>
    <cellStyle name="Normal 21 6 5" xfId="11871"/>
    <cellStyle name="Normal 21 6 5 2" xfId="25666"/>
    <cellStyle name="Normal 21 6 6" xfId="25667"/>
    <cellStyle name="Normal 21 7" xfId="3800"/>
    <cellStyle name="normal' 21 7" xfId="35271"/>
    <cellStyle name="Normal 21 7 2" xfId="5495"/>
    <cellStyle name="Normal 21 7 2 2" xfId="8888"/>
    <cellStyle name="Normal 21 7 2 2 2" xfId="25671"/>
    <cellStyle name="Normal 21 7 2 3" xfId="13181"/>
    <cellStyle name="Normal 21 7 2 3 2" xfId="25673"/>
    <cellStyle name="Normal 21 7 2 4" xfId="25674"/>
    <cellStyle name="Normal 21 7 3" xfId="7205"/>
    <cellStyle name="Normal 21 7 3 2" xfId="25676"/>
    <cellStyle name="Normal 21 7 4" xfId="11497"/>
    <cellStyle name="Normal 21 7 4 2" xfId="25678"/>
    <cellStyle name="Normal 21 7 5" xfId="25679"/>
    <cellStyle name="Normal 21 8" xfId="4363"/>
    <cellStyle name="normal' 21 8" xfId="35308"/>
    <cellStyle name="Normal 21 8 2" xfId="5698"/>
    <cellStyle name="Normal 21 8 2 2" xfId="9078"/>
    <cellStyle name="Normal 21 8 2 2 2" xfId="25681"/>
    <cellStyle name="Normal 21 8 2 3" xfId="13368"/>
    <cellStyle name="Normal 21 8 2 3 2" xfId="25682"/>
    <cellStyle name="Normal 21 8 2 4" xfId="25683"/>
    <cellStyle name="Normal 21 8 3" xfId="7766"/>
    <cellStyle name="Normal 21 8 3 2" xfId="25684"/>
    <cellStyle name="Normal 21 8 4" xfId="12058"/>
    <cellStyle name="Normal 21 8 4 2" xfId="25685"/>
    <cellStyle name="Normal 21 8 5" xfId="25686"/>
    <cellStyle name="Normal 21 9" xfId="5892"/>
    <cellStyle name="normal' 21 9" xfId="35345"/>
    <cellStyle name="Normal 21 9 2" xfId="9266"/>
    <cellStyle name="Normal 21 9 2 2" xfId="25687"/>
    <cellStyle name="Normal 21 9 3" xfId="13555"/>
    <cellStyle name="Normal 21 9 3 2" xfId="25688"/>
    <cellStyle name="Normal 21 9 4" xfId="25689"/>
    <cellStyle name="Normal 22" xfId="496"/>
    <cellStyle name="normal' 22" xfId="25690"/>
    <cellStyle name="Normal 22 10" xfId="6106"/>
    <cellStyle name="normal' 22 10" xfId="14038"/>
    <cellStyle name="Normal 22 10 2" xfId="9470"/>
    <cellStyle name="Normal 22 10 2 2" xfId="25692"/>
    <cellStyle name="Normal 22 10 3" xfId="13758"/>
    <cellStyle name="Normal 22 10 3 2" xfId="25694"/>
    <cellStyle name="Normal 22 10 4" xfId="25695"/>
    <cellStyle name="Normal 22 11" xfId="4940"/>
    <cellStyle name="normal' 22 11" xfId="35962"/>
    <cellStyle name="Normal 22 11 2" xfId="8342"/>
    <cellStyle name="Normal 22 11 2 2" xfId="25698"/>
    <cellStyle name="Normal 22 11 3" xfId="12634"/>
    <cellStyle name="Normal 22 11 3 2" xfId="25699"/>
    <cellStyle name="Normal 22 11 4" xfId="25700"/>
    <cellStyle name="Normal 22 12" xfId="6555"/>
    <cellStyle name="normal' 22 12" xfId="35448"/>
    <cellStyle name="Normal 22 12 2" xfId="25701"/>
    <cellStyle name="Normal 22 13" xfId="11062"/>
    <cellStyle name="normal' 22 13" xfId="35767"/>
    <cellStyle name="Normal 22 13 2" xfId="25702"/>
    <cellStyle name="Normal 22 14" xfId="25703"/>
    <cellStyle name="normal' 22 14" xfId="35549"/>
    <cellStyle name="normal' 22 15" xfId="35621"/>
    <cellStyle name="normal' 22 16" xfId="35918"/>
    <cellStyle name="normal' 22 17" xfId="35496"/>
    <cellStyle name="normal' 22 18" xfId="35748"/>
    <cellStyle name="Normal 22 2" xfId="747"/>
    <cellStyle name="normal' 22 2" xfId="33549"/>
    <cellStyle name="Normal 22 2 10" xfId="6332"/>
    <cellStyle name="Normal 22 2 10 2" xfId="25704"/>
    <cellStyle name="Normal 22 2 11" xfId="6618"/>
    <cellStyle name="Normal 22 2 11 2" xfId="25705"/>
    <cellStyle name="Normal 22 2 12" xfId="11118"/>
    <cellStyle name="Normal 22 2 12 2" xfId="25707"/>
    <cellStyle name="Normal 22 2 13" xfId="25708"/>
    <cellStyle name="Normal 22 2 2" xfId="881"/>
    <cellStyle name="Normal 22 2 2 10" xfId="6730"/>
    <cellStyle name="Normal 22 2 2 10 2" xfId="25711"/>
    <cellStyle name="Normal 22 2 2 11" xfId="11229"/>
    <cellStyle name="Normal 22 2 2 11 2" xfId="25713"/>
    <cellStyle name="Normal 22 2 2 12" xfId="25714"/>
    <cellStyle name="Normal 22 2 2 2" xfId="3757"/>
    <cellStyle name="Normal 22 2 2 2 2" xfId="4135"/>
    <cellStyle name="Normal 22 2 2 2 2 2" xfId="7540"/>
    <cellStyle name="Normal 22 2 2 2 2 2 2" xfId="25718"/>
    <cellStyle name="Normal 22 2 2 2 2 3" xfId="11832"/>
    <cellStyle name="Normal 22 2 2 2 2 3 2" xfId="25720"/>
    <cellStyle name="Normal 22 2 2 2 2 4" xfId="25721"/>
    <cellStyle name="Normal 22 2 2 2 3" xfId="4698"/>
    <cellStyle name="Normal 22 2 2 2 3 2" xfId="8101"/>
    <cellStyle name="Normal 22 2 2 2 3 2 2" xfId="25723"/>
    <cellStyle name="Normal 22 2 2 2 3 3" xfId="12393"/>
    <cellStyle name="Normal 22 2 2 2 3 3 2" xfId="25724"/>
    <cellStyle name="Normal 22 2 2 2 3 4" xfId="25725"/>
    <cellStyle name="Normal 22 2 2 2 4" xfId="5260"/>
    <cellStyle name="Normal 22 2 2 2 4 2" xfId="8662"/>
    <cellStyle name="Normal 22 2 2 2 4 2 2" xfId="25726"/>
    <cellStyle name="Normal 22 2 2 2 4 3" xfId="12954"/>
    <cellStyle name="Normal 22 2 2 2 4 3 2" xfId="25727"/>
    <cellStyle name="Normal 22 2 2 2 4 4" xfId="25728"/>
    <cellStyle name="Normal 22 2 2 2 5" xfId="7166"/>
    <cellStyle name="Normal 22 2 2 2 5 2" xfId="25729"/>
    <cellStyle name="Normal 22 2 2 2 6" xfId="11458"/>
    <cellStyle name="Normal 22 2 2 2 6 2" xfId="25730"/>
    <cellStyle name="Normal 22 2 2 2 7" xfId="25731"/>
    <cellStyle name="Normal 22 2 2 3" xfId="4324"/>
    <cellStyle name="Normal 22 2 2 3 2" xfId="4885"/>
    <cellStyle name="Normal 22 2 2 3 2 2" xfId="8288"/>
    <cellStyle name="Normal 22 2 2 3 2 2 2" xfId="25732"/>
    <cellStyle name="Normal 22 2 2 3 2 3" xfId="12580"/>
    <cellStyle name="Normal 22 2 2 3 2 3 2" xfId="25734"/>
    <cellStyle name="Normal 22 2 2 3 2 4" xfId="25735"/>
    <cellStyle name="Normal 22 2 2 3 3" xfId="5447"/>
    <cellStyle name="Normal 22 2 2 3 3 2" xfId="8849"/>
    <cellStyle name="Normal 22 2 2 3 3 2 2" xfId="25738"/>
    <cellStyle name="Normal 22 2 2 3 3 3" xfId="13141"/>
    <cellStyle name="Normal 22 2 2 3 3 3 2" xfId="25740"/>
    <cellStyle name="Normal 22 2 2 3 3 4" xfId="25741"/>
    <cellStyle name="Normal 22 2 2 3 4" xfId="7727"/>
    <cellStyle name="Normal 22 2 2 3 4 2" xfId="25742"/>
    <cellStyle name="Normal 22 2 2 3 5" xfId="12019"/>
    <cellStyle name="Normal 22 2 2 3 5 2" xfId="25743"/>
    <cellStyle name="Normal 22 2 2 3 6" xfId="25744"/>
    <cellStyle name="Normal 22 2 2 4" xfId="3948"/>
    <cellStyle name="Normal 22 2 2 4 2" xfId="5646"/>
    <cellStyle name="Normal 22 2 2 4 2 2" xfId="9036"/>
    <cellStyle name="Normal 22 2 2 4 2 2 2" xfId="25747"/>
    <cellStyle name="Normal 22 2 2 4 2 3" xfId="13329"/>
    <cellStyle name="Normal 22 2 2 4 2 3 2" xfId="25749"/>
    <cellStyle name="Normal 22 2 2 4 2 4" xfId="25750"/>
    <cellStyle name="Normal 22 2 2 4 3" xfId="7353"/>
    <cellStyle name="Normal 22 2 2 4 3 2" xfId="25751"/>
    <cellStyle name="Normal 22 2 2 4 4" xfId="11645"/>
    <cellStyle name="Normal 22 2 2 4 4 2" xfId="25752"/>
    <cellStyle name="Normal 22 2 2 4 5" xfId="25753"/>
    <cellStyle name="Normal 22 2 2 5" xfId="4511"/>
    <cellStyle name="Normal 22 2 2 5 2" xfId="5846"/>
    <cellStyle name="Normal 22 2 2 5 2 2" xfId="9226"/>
    <cellStyle name="Normal 22 2 2 5 2 2 2" xfId="25754"/>
    <cellStyle name="Normal 22 2 2 5 2 3" xfId="13516"/>
    <cellStyle name="Normal 22 2 2 5 2 3 2" xfId="25755"/>
    <cellStyle name="Normal 22 2 2 5 2 4" xfId="25756"/>
    <cellStyle name="Normal 22 2 2 5 3" xfId="7914"/>
    <cellStyle name="Normal 22 2 2 5 3 2" xfId="25757"/>
    <cellStyle name="Normal 22 2 2 5 4" xfId="12206"/>
    <cellStyle name="Normal 22 2 2 5 4 2" xfId="25759"/>
    <cellStyle name="Normal 22 2 2 5 5" xfId="25760"/>
    <cellStyle name="Normal 22 2 2 6" xfId="6043"/>
    <cellStyle name="Normal 22 2 2 6 2" xfId="9415"/>
    <cellStyle name="Normal 22 2 2 6 2 2" xfId="25761"/>
    <cellStyle name="Normal 22 2 2 6 3" xfId="13703"/>
    <cellStyle name="Normal 22 2 2 6 3 2" xfId="25762"/>
    <cellStyle name="Normal 22 2 2 6 4" xfId="25763"/>
    <cellStyle name="Normal 22 2 2 7" xfId="6241"/>
    <cellStyle name="Normal 22 2 2 7 2" xfId="9603"/>
    <cellStyle name="Normal 22 2 2 7 2 2" xfId="25764"/>
    <cellStyle name="Normal 22 2 2 7 3" xfId="13891"/>
    <cellStyle name="Normal 22 2 2 7 3 2" xfId="25765"/>
    <cellStyle name="Normal 22 2 2 7 4" xfId="25766"/>
    <cellStyle name="Normal 22 2 2 8" xfId="5073"/>
    <cellStyle name="Normal 22 2 2 8 2" xfId="8475"/>
    <cellStyle name="Normal 22 2 2 8 2 2" xfId="25769"/>
    <cellStyle name="Normal 22 2 2 8 3" xfId="12767"/>
    <cellStyle name="Normal 22 2 2 8 3 2" xfId="25771"/>
    <cellStyle name="Normal 22 2 2 8 4" xfId="25772"/>
    <cellStyle name="Normal 22 2 2 9" xfId="6443"/>
    <cellStyle name="Normal 22 2 2 9 2" xfId="25774"/>
    <cellStyle name="Normal 22 2 3" xfId="3645"/>
    <cellStyle name="Normal 22 2 3 2" xfId="4024"/>
    <cellStyle name="Normal 22 2 3 2 2" xfId="7429"/>
    <cellStyle name="Normal 22 2 3 2 2 2" xfId="25778"/>
    <cellStyle name="Normal 22 2 3 2 3" xfId="11721"/>
    <cellStyle name="Normal 22 2 3 2 3 2" xfId="25780"/>
    <cellStyle name="Normal 22 2 3 2 4" xfId="25781"/>
    <cellStyle name="Normal 22 2 3 3" xfId="4587"/>
    <cellStyle name="Normal 22 2 3 3 2" xfId="7990"/>
    <cellStyle name="Normal 22 2 3 3 2 2" xfId="25783"/>
    <cellStyle name="Normal 22 2 3 3 3" xfId="12282"/>
    <cellStyle name="Normal 22 2 3 3 3 2" xfId="25784"/>
    <cellStyle name="Normal 22 2 3 3 4" xfId="25785"/>
    <cellStyle name="Normal 22 2 3 4" xfId="5149"/>
    <cellStyle name="Normal 22 2 3 4 2" xfId="8551"/>
    <cellStyle name="Normal 22 2 3 4 2 2" xfId="25786"/>
    <cellStyle name="Normal 22 2 3 4 3" xfId="12843"/>
    <cellStyle name="Normal 22 2 3 4 3 2" xfId="25787"/>
    <cellStyle name="Normal 22 2 3 4 4" xfId="25788"/>
    <cellStyle name="Normal 22 2 3 5" xfId="7054"/>
    <cellStyle name="Normal 22 2 3 5 2" xfId="25789"/>
    <cellStyle name="Normal 22 2 3 6" xfId="11347"/>
    <cellStyle name="Normal 22 2 3 6 2" xfId="25790"/>
    <cellStyle name="Normal 22 2 3 7" xfId="25791"/>
    <cellStyle name="Normal 22 2 4" xfId="4213"/>
    <cellStyle name="Normal 22 2 4 2" xfId="4774"/>
    <cellStyle name="Normal 22 2 4 2 2" xfId="8177"/>
    <cellStyle name="Normal 22 2 4 2 2 2" xfId="25792"/>
    <cellStyle name="Normal 22 2 4 2 3" xfId="12469"/>
    <cellStyle name="Normal 22 2 4 2 3 2" xfId="25793"/>
    <cellStyle name="Normal 22 2 4 2 4" xfId="25794"/>
    <cellStyle name="Normal 22 2 4 3" xfId="5336"/>
    <cellStyle name="Normal 22 2 4 3 2" xfId="8738"/>
    <cellStyle name="Normal 22 2 4 3 2 2" xfId="25796"/>
    <cellStyle name="Normal 22 2 4 3 3" xfId="13030"/>
    <cellStyle name="Normal 22 2 4 3 3 2" xfId="25798"/>
    <cellStyle name="Normal 22 2 4 3 4" xfId="25799"/>
    <cellStyle name="Normal 22 2 4 4" xfId="7616"/>
    <cellStyle name="Normal 22 2 4 4 2" xfId="25801"/>
    <cellStyle name="Normal 22 2 4 5" xfId="11908"/>
    <cellStyle name="Normal 22 2 4 5 2" xfId="25803"/>
    <cellStyle name="Normal 22 2 4 6" xfId="25804"/>
    <cellStyle name="Normal 22 2 5" xfId="3837"/>
    <cellStyle name="Normal 22 2 5 2" xfId="5533"/>
    <cellStyle name="Normal 22 2 5 2 2" xfId="8925"/>
    <cellStyle name="Normal 22 2 5 2 2 2" xfId="25805"/>
    <cellStyle name="Normal 22 2 5 2 3" xfId="13218"/>
    <cellStyle name="Normal 22 2 5 2 3 2" xfId="25806"/>
    <cellStyle name="Normal 22 2 5 2 4" xfId="25807"/>
    <cellStyle name="Normal 22 2 5 3" xfId="7242"/>
    <cellStyle name="Normal 22 2 5 3 2" xfId="25808"/>
    <cellStyle name="Normal 22 2 5 4" xfId="11534"/>
    <cellStyle name="Normal 22 2 5 4 2" xfId="25809"/>
    <cellStyle name="Normal 22 2 5 5" xfId="25810"/>
    <cellStyle name="Normal 22 2 6" xfId="4400"/>
    <cellStyle name="Normal 22 2 6 2" xfId="5735"/>
    <cellStyle name="Normal 22 2 6 2 2" xfId="9115"/>
    <cellStyle name="Normal 22 2 6 2 2 2" xfId="25811"/>
    <cellStyle name="Normal 22 2 6 2 3" xfId="13405"/>
    <cellStyle name="Normal 22 2 6 2 3 2" xfId="25812"/>
    <cellStyle name="Normal 22 2 6 2 4" xfId="25813"/>
    <cellStyle name="Normal 22 2 6 3" xfId="7803"/>
    <cellStyle name="Normal 22 2 6 3 2" xfId="25814"/>
    <cellStyle name="Normal 22 2 6 4" xfId="12095"/>
    <cellStyle name="Normal 22 2 6 4 2" xfId="25815"/>
    <cellStyle name="Normal 22 2 6 5" xfId="25816"/>
    <cellStyle name="Normal 22 2 7" xfId="5930"/>
    <cellStyle name="Normal 22 2 7 2" xfId="9303"/>
    <cellStyle name="Normal 22 2 7 2 2" xfId="25817"/>
    <cellStyle name="Normal 22 2 7 3" xfId="13592"/>
    <cellStyle name="Normal 22 2 7 3 2" xfId="25818"/>
    <cellStyle name="Normal 22 2 7 4" xfId="25819"/>
    <cellStyle name="Normal 22 2 8" xfId="6128"/>
    <cellStyle name="Normal 22 2 8 2" xfId="9492"/>
    <cellStyle name="Normal 22 2 8 2 2" xfId="25822"/>
    <cellStyle name="Normal 22 2 8 3" xfId="13780"/>
    <cellStyle name="Normal 22 2 8 3 2" xfId="25824"/>
    <cellStyle name="Normal 22 2 8 4" xfId="25825"/>
    <cellStyle name="Normal 22 2 9" xfId="4962"/>
    <cellStyle name="Normal 22 2 9 2" xfId="8364"/>
    <cellStyle name="Normal 22 2 9 2 2" xfId="25828"/>
    <cellStyle name="Normal 22 2 9 3" xfId="12656"/>
    <cellStyle name="Normal 22 2 9 3 2" xfId="25830"/>
    <cellStyle name="Normal 22 2 9 4" xfId="25831"/>
    <cellStyle name="Normal 22 3" xfId="776"/>
    <cellStyle name="normal' 22 3" xfId="35054"/>
    <cellStyle name="Normal 22 3 10" xfId="6647"/>
    <cellStyle name="Normal 22 3 10 2" xfId="25834"/>
    <cellStyle name="Normal 22 3 11" xfId="11147"/>
    <cellStyle name="Normal 22 3 11 2" xfId="25835"/>
    <cellStyle name="Normal 22 3 12" xfId="25836"/>
    <cellStyle name="Normal 22 3 2" xfId="3674"/>
    <cellStyle name="Normal 22 3 2 2" xfId="4053"/>
    <cellStyle name="Normal 22 3 2 2 2" xfId="7458"/>
    <cellStyle name="Normal 22 3 2 2 2 2" xfId="25837"/>
    <cellStyle name="Normal 22 3 2 2 3" xfId="11750"/>
    <cellStyle name="Normal 22 3 2 2 3 2" xfId="25838"/>
    <cellStyle name="Normal 22 3 2 2 4" xfId="25839"/>
    <cellStyle name="Normal 22 3 2 3" xfId="4616"/>
    <cellStyle name="Normal 22 3 2 3 2" xfId="8019"/>
    <cellStyle name="Normal 22 3 2 3 2 2" xfId="25840"/>
    <cellStyle name="Normal 22 3 2 3 3" xfId="12311"/>
    <cellStyle name="Normal 22 3 2 3 3 2" xfId="25841"/>
    <cellStyle name="Normal 22 3 2 3 4" xfId="25842"/>
    <cellStyle name="Normal 22 3 2 4" xfId="5178"/>
    <cellStyle name="Normal 22 3 2 4 2" xfId="8580"/>
    <cellStyle name="Normal 22 3 2 4 2 2" xfId="25843"/>
    <cellStyle name="Normal 22 3 2 4 3" xfId="12872"/>
    <cellStyle name="Normal 22 3 2 4 3 2" xfId="25845"/>
    <cellStyle name="Normal 22 3 2 4 4" xfId="25846"/>
    <cellStyle name="Normal 22 3 2 5" xfId="7083"/>
    <cellStyle name="Normal 22 3 2 5 2" xfId="25848"/>
    <cellStyle name="Normal 22 3 2 6" xfId="11376"/>
    <cellStyle name="Normal 22 3 2 6 2" xfId="25850"/>
    <cellStyle name="Normal 22 3 2 7" xfId="25851"/>
    <cellStyle name="Normal 22 3 3" xfId="4242"/>
    <cellStyle name="Normal 22 3 3 2" xfId="4803"/>
    <cellStyle name="Normal 22 3 3 2 2" xfId="8206"/>
    <cellStyle name="Normal 22 3 3 2 2 2" xfId="25853"/>
    <cellStyle name="Normal 22 3 3 2 3" xfId="12498"/>
    <cellStyle name="Normal 22 3 3 2 3 2" xfId="25854"/>
    <cellStyle name="Normal 22 3 3 2 4" xfId="25855"/>
    <cellStyle name="Normal 22 3 3 3" xfId="5365"/>
    <cellStyle name="Normal 22 3 3 3 2" xfId="8767"/>
    <cellStyle name="Normal 22 3 3 3 2 2" xfId="25856"/>
    <cellStyle name="Normal 22 3 3 3 3" xfId="13059"/>
    <cellStyle name="Normal 22 3 3 3 3 2" xfId="25857"/>
    <cellStyle name="Normal 22 3 3 3 4" xfId="25858"/>
    <cellStyle name="Normal 22 3 3 4" xfId="7645"/>
    <cellStyle name="Normal 22 3 3 4 2" xfId="25859"/>
    <cellStyle name="Normal 22 3 3 5" xfId="11937"/>
    <cellStyle name="Normal 22 3 3 5 2" xfId="25861"/>
    <cellStyle name="Normal 22 3 3 6" xfId="25862"/>
    <cellStyle name="Normal 22 3 4" xfId="3866"/>
    <cellStyle name="Normal 22 3 4 2" xfId="5562"/>
    <cellStyle name="Normal 22 3 4 2 2" xfId="8954"/>
    <cellStyle name="Normal 22 3 4 2 2 2" xfId="25865"/>
    <cellStyle name="Normal 22 3 4 2 3" xfId="13247"/>
    <cellStyle name="Normal 22 3 4 2 3 2" xfId="25866"/>
    <cellStyle name="Normal 22 3 4 2 4" xfId="25867"/>
    <cellStyle name="Normal 22 3 4 3" xfId="7271"/>
    <cellStyle name="Normal 22 3 4 3 2" xfId="25868"/>
    <cellStyle name="Normal 22 3 4 4" xfId="11563"/>
    <cellStyle name="Normal 22 3 4 4 2" xfId="25869"/>
    <cellStyle name="Normal 22 3 4 5" xfId="25870"/>
    <cellStyle name="Normal 22 3 5" xfId="4429"/>
    <cellStyle name="Normal 22 3 5 2" xfId="5764"/>
    <cellStyle name="Normal 22 3 5 2 2" xfId="9144"/>
    <cellStyle name="Normal 22 3 5 2 2 2" xfId="25873"/>
    <cellStyle name="Normal 22 3 5 2 3" xfId="13434"/>
    <cellStyle name="Normal 22 3 5 2 3 2" xfId="25874"/>
    <cellStyle name="Normal 22 3 5 2 4" xfId="25875"/>
    <cellStyle name="Normal 22 3 5 3" xfId="7832"/>
    <cellStyle name="Normal 22 3 5 3 2" xfId="25876"/>
    <cellStyle name="Normal 22 3 5 4" xfId="12124"/>
    <cellStyle name="Normal 22 3 5 4 2" xfId="25877"/>
    <cellStyle name="Normal 22 3 5 5" xfId="25878"/>
    <cellStyle name="Normal 22 3 6" xfId="5959"/>
    <cellStyle name="Normal 22 3 6 2" xfId="9332"/>
    <cellStyle name="Normal 22 3 6 2 2" xfId="25880"/>
    <cellStyle name="Normal 22 3 6 3" xfId="13621"/>
    <cellStyle name="Normal 22 3 6 3 2" xfId="25882"/>
    <cellStyle name="Normal 22 3 6 4" xfId="25883"/>
    <cellStyle name="Normal 22 3 7" xfId="6157"/>
    <cellStyle name="Normal 22 3 7 2" xfId="9521"/>
    <cellStyle name="Normal 22 3 7 2 2" xfId="25885"/>
    <cellStyle name="Normal 22 3 7 3" xfId="13809"/>
    <cellStyle name="Normal 22 3 7 3 2" xfId="25886"/>
    <cellStyle name="Normal 22 3 7 4" xfId="25887"/>
    <cellStyle name="Normal 22 3 8" xfId="4991"/>
    <cellStyle name="Normal 22 3 8 2" xfId="8393"/>
    <cellStyle name="Normal 22 3 8 2 2" xfId="25889"/>
    <cellStyle name="Normal 22 3 8 3" xfId="12685"/>
    <cellStyle name="Normal 22 3 8 3 2" xfId="25890"/>
    <cellStyle name="Normal 22 3 8 4" xfId="25891"/>
    <cellStyle name="Normal 22 3 9" xfId="6361"/>
    <cellStyle name="Normal 22 3 9 2" xfId="25892"/>
    <cellStyle name="Normal 22 4" xfId="820"/>
    <cellStyle name="normal' 22 4" xfId="34812"/>
    <cellStyle name="Normal 22 4 10" xfId="6691"/>
    <cellStyle name="Normal 22 4 10 2" xfId="25894"/>
    <cellStyle name="Normal 22 4 11" xfId="11191"/>
    <cellStyle name="Normal 22 4 11 2" xfId="25895"/>
    <cellStyle name="Normal 22 4 12" xfId="25896"/>
    <cellStyle name="Normal 22 4 2" xfId="3718"/>
    <cellStyle name="Normal 22 4 2 2" xfId="4097"/>
    <cellStyle name="Normal 22 4 2 2 2" xfId="7502"/>
    <cellStyle name="Normal 22 4 2 2 2 2" xfId="25899"/>
    <cellStyle name="Normal 22 4 2 2 3" xfId="11794"/>
    <cellStyle name="Normal 22 4 2 2 3 2" xfId="25900"/>
    <cellStyle name="Normal 22 4 2 2 4" xfId="25901"/>
    <cellStyle name="Normal 22 4 2 3" xfId="4660"/>
    <cellStyle name="Normal 22 4 2 3 2" xfId="8063"/>
    <cellStyle name="Normal 22 4 2 3 2 2" xfId="25903"/>
    <cellStyle name="Normal 22 4 2 3 3" xfId="12355"/>
    <cellStyle name="Normal 22 4 2 3 3 2" xfId="25905"/>
    <cellStyle name="Normal 22 4 2 3 4" xfId="25906"/>
    <cellStyle name="Normal 22 4 2 4" xfId="5222"/>
    <cellStyle name="Normal 22 4 2 4 2" xfId="8624"/>
    <cellStyle name="Normal 22 4 2 4 2 2" xfId="25908"/>
    <cellStyle name="Normal 22 4 2 4 3" xfId="12916"/>
    <cellStyle name="Normal 22 4 2 4 3 2" xfId="25909"/>
    <cellStyle name="Normal 22 4 2 4 4" xfId="25910"/>
    <cellStyle name="Normal 22 4 2 5" xfId="7127"/>
    <cellStyle name="Normal 22 4 2 5 2" xfId="25912"/>
    <cellStyle name="Normal 22 4 2 6" xfId="11420"/>
    <cellStyle name="Normal 22 4 2 6 2" xfId="25914"/>
    <cellStyle name="Normal 22 4 2 7" xfId="25915"/>
    <cellStyle name="Normal 22 4 3" xfId="4286"/>
    <cellStyle name="Normal 22 4 3 2" xfId="4847"/>
    <cellStyle name="Normal 22 4 3 2 2" xfId="8250"/>
    <cellStyle name="Normal 22 4 3 2 2 2" xfId="25916"/>
    <cellStyle name="Normal 22 4 3 2 3" xfId="12542"/>
    <cellStyle name="Normal 22 4 3 2 3 2" xfId="25917"/>
    <cellStyle name="Normal 22 4 3 2 4" xfId="25918"/>
    <cellStyle name="Normal 22 4 3 3" xfId="5409"/>
    <cellStyle name="Normal 22 4 3 3 2" xfId="8811"/>
    <cellStyle name="Normal 22 4 3 3 2 2" xfId="25919"/>
    <cellStyle name="Normal 22 4 3 3 3" xfId="13103"/>
    <cellStyle name="Normal 22 4 3 3 3 2" xfId="25920"/>
    <cellStyle name="Normal 22 4 3 3 4" xfId="25921"/>
    <cellStyle name="Normal 22 4 3 4" xfId="7689"/>
    <cellStyle name="Normal 22 4 3 4 2" xfId="25922"/>
    <cellStyle name="Normal 22 4 3 5" xfId="11981"/>
    <cellStyle name="Normal 22 4 3 5 2" xfId="25923"/>
    <cellStyle name="Normal 22 4 3 6" xfId="25924"/>
    <cellStyle name="Normal 22 4 4" xfId="3910"/>
    <cellStyle name="Normal 22 4 4 2" xfId="5606"/>
    <cellStyle name="Normal 22 4 4 2 2" xfId="8998"/>
    <cellStyle name="Normal 22 4 4 2 2 2" xfId="25928"/>
    <cellStyle name="Normal 22 4 4 2 3" xfId="13291"/>
    <cellStyle name="Normal 22 4 4 2 3 2" xfId="25930"/>
    <cellStyle name="Normal 22 4 4 2 4" xfId="25931"/>
    <cellStyle name="Normal 22 4 4 3" xfId="7315"/>
    <cellStyle name="Normal 22 4 4 3 2" xfId="25933"/>
    <cellStyle name="Normal 22 4 4 4" xfId="11607"/>
    <cellStyle name="Normal 22 4 4 4 2" xfId="25935"/>
    <cellStyle name="Normal 22 4 4 5" xfId="25936"/>
    <cellStyle name="Normal 22 4 5" xfId="4473"/>
    <cellStyle name="Normal 22 4 5 2" xfId="5808"/>
    <cellStyle name="Normal 22 4 5 2 2" xfId="9188"/>
    <cellStyle name="Normal 22 4 5 2 2 2" xfId="25939"/>
    <cellStyle name="Normal 22 4 5 2 3" xfId="13478"/>
    <cellStyle name="Normal 22 4 5 2 3 2" xfId="25940"/>
    <cellStyle name="Normal 22 4 5 2 4" xfId="25941"/>
    <cellStyle name="Normal 22 4 5 3" xfId="7876"/>
    <cellStyle name="Normal 22 4 5 3 2" xfId="25942"/>
    <cellStyle name="Normal 22 4 5 4" xfId="12168"/>
    <cellStyle name="Normal 22 4 5 4 2" xfId="25943"/>
    <cellStyle name="Normal 22 4 5 5" xfId="25944"/>
    <cellStyle name="Normal 22 4 6" xfId="6003"/>
    <cellStyle name="Normal 22 4 6 2" xfId="9376"/>
    <cellStyle name="Normal 22 4 6 2 2" xfId="25945"/>
    <cellStyle name="Normal 22 4 6 3" xfId="13665"/>
    <cellStyle name="Normal 22 4 6 3 2" xfId="25946"/>
    <cellStyle name="Normal 22 4 6 4" xfId="25947"/>
    <cellStyle name="Normal 22 4 7" xfId="6201"/>
    <cellStyle name="Normal 22 4 7 2" xfId="9565"/>
    <cellStyle name="Normal 22 4 7 2 2" xfId="25948"/>
    <cellStyle name="Normal 22 4 7 3" xfId="13853"/>
    <cellStyle name="Normal 22 4 7 3 2" xfId="25949"/>
    <cellStyle name="Normal 22 4 7 4" xfId="25950"/>
    <cellStyle name="Normal 22 4 8" xfId="5035"/>
    <cellStyle name="Normal 22 4 8 2" xfId="8437"/>
    <cellStyle name="Normal 22 4 8 2 2" xfId="25953"/>
    <cellStyle name="Normal 22 4 8 3" xfId="12729"/>
    <cellStyle name="Normal 22 4 8 3 2" xfId="25955"/>
    <cellStyle name="Normal 22 4 8 4" xfId="25956"/>
    <cellStyle name="Normal 22 4 9" xfId="6405"/>
    <cellStyle name="Normal 22 4 9 2" xfId="25958"/>
    <cellStyle name="Normal 22 5" xfId="3623"/>
    <cellStyle name="normal' 22 5" xfId="34660"/>
    <cellStyle name="Normal 22 5 2" xfId="4002"/>
    <cellStyle name="Normal 22 5 2 2" xfId="7407"/>
    <cellStyle name="Normal 22 5 2 2 2" xfId="25959"/>
    <cellStyle name="Normal 22 5 2 3" xfId="11699"/>
    <cellStyle name="Normal 22 5 2 3 2" xfId="25960"/>
    <cellStyle name="Normal 22 5 2 4" xfId="25961"/>
    <cellStyle name="Normal 22 5 3" xfId="4565"/>
    <cellStyle name="Normal 22 5 3 2" xfId="7968"/>
    <cellStyle name="Normal 22 5 3 2 2" xfId="25962"/>
    <cellStyle name="Normal 22 5 3 3" xfId="12260"/>
    <cellStyle name="Normal 22 5 3 3 2" xfId="25964"/>
    <cellStyle name="Normal 22 5 3 4" xfId="25965"/>
    <cellStyle name="Normal 22 5 4" xfId="5127"/>
    <cellStyle name="Normal 22 5 4 2" xfId="8529"/>
    <cellStyle name="Normal 22 5 4 2 2" xfId="25968"/>
    <cellStyle name="Normal 22 5 4 3" xfId="12821"/>
    <cellStyle name="Normal 22 5 4 3 2" xfId="25970"/>
    <cellStyle name="Normal 22 5 4 4" xfId="25971"/>
    <cellStyle name="Normal 22 5 5" xfId="7032"/>
    <cellStyle name="Normal 22 5 5 2" xfId="25973"/>
    <cellStyle name="Normal 22 5 6" xfId="11325"/>
    <cellStyle name="Normal 22 5 6 2" xfId="25975"/>
    <cellStyle name="Normal 22 5 7" xfId="25976"/>
    <cellStyle name="Normal 22 6" xfId="4191"/>
    <cellStyle name="normal' 22 6" xfId="34630"/>
    <cellStyle name="Normal 22 6 2" xfId="4752"/>
    <cellStyle name="Normal 22 6 2 2" xfId="8155"/>
    <cellStyle name="Normal 22 6 2 2 2" xfId="25980"/>
    <cellStyle name="Normal 22 6 2 3" xfId="12447"/>
    <cellStyle name="Normal 22 6 2 3 2" xfId="25981"/>
    <cellStyle name="Normal 22 6 2 4" xfId="25982"/>
    <cellStyle name="Normal 22 6 3" xfId="5314"/>
    <cellStyle name="Normal 22 6 3 2" xfId="8716"/>
    <cellStyle name="Normal 22 6 3 2 2" xfId="25983"/>
    <cellStyle name="Normal 22 6 3 3" xfId="13008"/>
    <cellStyle name="Normal 22 6 3 3 2" xfId="25985"/>
    <cellStyle name="Normal 22 6 3 4" xfId="25986"/>
    <cellStyle name="Normal 22 6 4" xfId="7594"/>
    <cellStyle name="Normal 22 6 4 2" xfId="25987"/>
    <cellStyle name="Normal 22 6 5" xfId="11886"/>
    <cellStyle name="Normal 22 6 5 2" xfId="25988"/>
    <cellStyle name="Normal 22 6 6" xfId="25989"/>
    <cellStyle name="Normal 22 7" xfId="3815"/>
    <cellStyle name="normal' 22 7" xfId="34782"/>
    <cellStyle name="Normal 22 7 2" xfId="5511"/>
    <cellStyle name="Normal 22 7 2 2" xfId="8903"/>
    <cellStyle name="Normal 22 7 2 2 2" xfId="25991"/>
    <cellStyle name="Normal 22 7 2 3" xfId="13196"/>
    <cellStyle name="Normal 22 7 2 3 2" xfId="25992"/>
    <cellStyle name="Normal 22 7 2 4" xfId="25993"/>
    <cellStyle name="Normal 22 7 3" xfId="7220"/>
    <cellStyle name="Normal 22 7 3 2" xfId="25995"/>
    <cellStyle name="Normal 22 7 4" xfId="11512"/>
    <cellStyle name="Normal 22 7 4 2" xfId="25997"/>
    <cellStyle name="Normal 22 7 5" xfId="25998"/>
    <cellStyle name="Normal 22 8" xfId="4378"/>
    <cellStyle name="normal' 22 8" xfId="34632"/>
    <cellStyle name="Normal 22 8 2" xfId="5713"/>
    <cellStyle name="Normal 22 8 2 2" xfId="9093"/>
    <cellStyle name="Normal 22 8 2 2 2" xfId="26001"/>
    <cellStyle name="Normal 22 8 2 3" xfId="13383"/>
    <cellStyle name="Normal 22 8 2 3 2" xfId="26002"/>
    <cellStyle name="Normal 22 8 2 4" xfId="26003"/>
    <cellStyle name="Normal 22 8 3" xfId="7781"/>
    <cellStyle name="Normal 22 8 3 2" xfId="26005"/>
    <cellStyle name="Normal 22 8 4" xfId="12073"/>
    <cellStyle name="Normal 22 8 4 2" xfId="26007"/>
    <cellStyle name="Normal 22 8 5" xfId="26008"/>
    <cellStyle name="Normal 22 9" xfId="5908"/>
    <cellStyle name="normal' 22 9" xfId="34617"/>
    <cellStyle name="Normal 22 9 2" xfId="9281"/>
    <cellStyle name="Normal 22 9 2 2" xfId="26010"/>
    <cellStyle name="Normal 22 9 3" xfId="13570"/>
    <cellStyle name="Normal 22 9 3 2" xfId="26011"/>
    <cellStyle name="Normal 22 9 4" xfId="26012"/>
    <cellStyle name="Normal 23" xfId="723"/>
    <cellStyle name="normal' 23" xfId="26013"/>
    <cellStyle name="Normal 23 10" xfId="4941"/>
    <cellStyle name="normal' 23 10" xfId="34034"/>
    <cellStyle name="Normal 23 10 2" xfId="8343"/>
    <cellStyle name="Normal 23 10 2 2" xfId="26014"/>
    <cellStyle name="Normal 23 10 3" xfId="12635"/>
    <cellStyle name="Normal 23 10 3 2" xfId="26015"/>
    <cellStyle name="Normal 23 10 4" xfId="26016"/>
    <cellStyle name="Normal 23 11" xfId="6311"/>
    <cellStyle name="normal' 23 11" xfId="35988"/>
    <cellStyle name="Normal 23 11 2" xfId="26017"/>
    <cellStyle name="Normal 23 12" xfId="6596"/>
    <cellStyle name="normal' 23 12" xfId="35424"/>
    <cellStyle name="Normal 23 12 2" xfId="26018"/>
    <cellStyle name="Normal 23 13" xfId="11097"/>
    <cellStyle name="normal' 23 13" xfId="35565"/>
    <cellStyle name="Normal 23 13 2" xfId="26019"/>
    <cellStyle name="Normal 23 14" xfId="26020"/>
    <cellStyle name="normal' 23 14" xfId="35591"/>
    <cellStyle name="normal' 23 15" xfId="35913"/>
    <cellStyle name="normal' 23 16" xfId="35477"/>
    <cellStyle name="normal' 23 17" xfId="35908"/>
    <cellStyle name="normal' 23 18" xfId="35489"/>
    <cellStyle name="Normal 23 2" xfId="724"/>
    <cellStyle name="normal' 23 2" xfId="33717"/>
    <cellStyle name="Normal 23 2 2" xfId="10163"/>
    <cellStyle name="Normal 23 2 2 2" xfId="26021"/>
    <cellStyle name="Normal 23 2 3" xfId="26022"/>
    <cellStyle name="Normal 23 2 3 2" xfId="14269"/>
    <cellStyle name="Normal 23 2 4" xfId="26023"/>
    <cellStyle name="Normal 23 3" xfId="860"/>
    <cellStyle name="normal' 23 3" xfId="35080"/>
    <cellStyle name="Normal 23 3 10" xfId="6709"/>
    <cellStyle name="Normal 23 3 10 2" xfId="26024"/>
    <cellStyle name="Normal 23 3 11" xfId="11208"/>
    <cellStyle name="Normal 23 3 11 2" xfId="26025"/>
    <cellStyle name="Normal 23 3 12" xfId="26026"/>
    <cellStyle name="Normal 23 3 2" xfId="3736"/>
    <cellStyle name="Normal 23 3 2 2" xfId="4114"/>
    <cellStyle name="Normal 23 3 2 2 2" xfId="7519"/>
    <cellStyle name="Normal 23 3 2 2 2 2" xfId="26029"/>
    <cellStyle name="Normal 23 3 2 2 3" xfId="11811"/>
    <cellStyle name="Normal 23 3 2 2 3 2" xfId="26031"/>
    <cellStyle name="Normal 23 3 2 2 4" xfId="26032"/>
    <cellStyle name="Normal 23 3 2 3" xfId="4677"/>
    <cellStyle name="Normal 23 3 2 3 2" xfId="8080"/>
    <cellStyle name="Normal 23 3 2 3 2 2" xfId="26035"/>
    <cellStyle name="Normal 23 3 2 3 3" xfId="12372"/>
    <cellStyle name="Normal 23 3 2 3 3 2" xfId="26037"/>
    <cellStyle name="Normal 23 3 2 3 4" xfId="26038"/>
    <cellStyle name="Normal 23 3 2 4" xfId="5239"/>
    <cellStyle name="Normal 23 3 2 4 2" xfId="8641"/>
    <cellStyle name="Normal 23 3 2 4 2 2" xfId="26041"/>
    <cellStyle name="Normal 23 3 2 4 3" xfId="12933"/>
    <cellStyle name="Normal 23 3 2 4 3 2" xfId="26043"/>
    <cellStyle name="Normal 23 3 2 4 4" xfId="26044"/>
    <cellStyle name="Normal 23 3 2 5" xfId="7145"/>
    <cellStyle name="Normal 23 3 2 5 2" xfId="26045"/>
    <cellStyle name="Normal 23 3 2 6" xfId="11437"/>
    <cellStyle name="Normal 23 3 2 6 2" xfId="26046"/>
    <cellStyle name="Normal 23 3 2 7" xfId="26047"/>
    <cellStyle name="Normal 23 3 3" xfId="4303"/>
    <cellStyle name="Normal 23 3 3 2" xfId="4864"/>
    <cellStyle name="Normal 23 3 3 2 2" xfId="8267"/>
    <cellStyle name="Normal 23 3 3 2 2 2" xfId="26048"/>
    <cellStyle name="Normal 23 3 3 2 3" xfId="12559"/>
    <cellStyle name="Normal 23 3 3 2 3 2" xfId="26049"/>
    <cellStyle name="Normal 23 3 3 2 4" xfId="26050"/>
    <cellStyle name="Normal 23 3 3 3" xfId="5426"/>
    <cellStyle name="Normal 23 3 3 3 2" xfId="8828"/>
    <cellStyle name="Normal 23 3 3 3 2 2" xfId="26051"/>
    <cellStyle name="Normal 23 3 3 3 3" xfId="13120"/>
    <cellStyle name="Normal 23 3 3 3 3 2" xfId="26052"/>
    <cellStyle name="Normal 23 3 3 3 4" xfId="26053"/>
    <cellStyle name="Normal 23 3 3 4" xfId="7706"/>
    <cellStyle name="Normal 23 3 3 4 2" xfId="26054"/>
    <cellStyle name="Normal 23 3 3 5" xfId="11998"/>
    <cellStyle name="Normal 23 3 3 5 2" xfId="26055"/>
    <cellStyle name="Normal 23 3 3 6" xfId="26056"/>
    <cellStyle name="Normal 23 3 4" xfId="3927"/>
    <cellStyle name="Normal 23 3 4 2" xfId="5625"/>
    <cellStyle name="Normal 23 3 4 2 2" xfId="9015"/>
    <cellStyle name="Normal 23 3 4 2 2 2" xfId="26059"/>
    <cellStyle name="Normal 23 3 4 2 3" xfId="13308"/>
    <cellStyle name="Normal 23 3 4 2 3 2" xfId="26061"/>
    <cellStyle name="Normal 23 3 4 2 4" xfId="26062"/>
    <cellStyle name="Normal 23 3 4 3" xfId="7332"/>
    <cellStyle name="Normal 23 3 4 3 2" xfId="26064"/>
    <cellStyle name="Normal 23 3 4 4" xfId="11624"/>
    <cellStyle name="Normal 23 3 4 4 2" xfId="26065"/>
    <cellStyle name="Normal 23 3 4 5" xfId="26066"/>
    <cellStyle name="Normal 23 3 5" xfId="4490"/>
    <cellStyle name="Normal 23 3 5 2" xfId="5825"/>
    <cellStyle name="Normal 23 3 5 2 2" xfId="9205"/>
    <cellStyle name="Normal 23 3 5 2 2 2" xfId="26067"/>
    <cellStyle name="Normal 23 3 5 2 3" xfId="13495"/>
    <cellStyle name="Normal 23 3 5 2 3 2" xfId="26068"/>
    <cellStyle name="Normal 23 3 5 2 4" xfId="26069"/>
    <cellStyle name="Normal 23 3 5 3" xfId="7893"/>
    <cellStyle name="Normal 23 3 5 3 2" xfId="26070"/>
    <cellStyle name="Normal 23 3 5 4" xfId="12185"/>
    <cellStyle name="Normal 23 3 5 4 2" xfId="26071"/>
    <cellStyle name="Normal 23 3 5 5" xfId="26072"/>
    <cellStyle name="Normal 23 3 6" xfId="6022"/>
    <cellStyle name="Normal 23 3 6 2" xfId="9394"/>
    <cellStyle name="Normal 23 3 6 2 2" xfId="26073"/>
    <cellStyle name="Normal 23 3 6 3" xfId="13682"/>
    <cellStyle name="Normal 23 3 6 3 2" xfId="26074"/>
    <cellStyle name="Normal 23 3 6 4" xfId="26075"/>
    <cellStyle name="Normal 23 3 7" xfId="6220"/>
    <cellStyle name="Normal 23 3 7 2" xfId="9582"/>
    <cellStyle name="Normal 23 3 7 2 2" xfId="26076"/>
    <cellStyle name="Normal 23 3 7 3" xfId="13870"/>
    <cellStyle name="Normal 23 3 7 3 2" xfId="26077"/>
    <cellStyle name="Normal 23 3 7 4" xfId="26078"/>
    <cellStyle name="Normal 23 3 8" xfId="5052"/>
    <cellStyle name="Normal 23 3 8 2" xfId="8454"/>
    <cellStyle name="Normal 23 3 8 2 2" xfId="26079"/>
    <cellStyle name="Normal 23 3 8 3" xfId="12746"/>
    <cellStyle name="Normal 23 3 8 3 2" xfId="26081"/>
    <cellStyle name="Normal 23 3 8 4" xfId="26082"/>
    <cellStyle name="Normal 23 3 9" xfId="6422"/>
    <cellStyle name="Normal 23 3 9 2" xfId="26084"/>
    <cellStyle name="Normal 23 4" xfId="3624"/>
    <cellStyle name="normal' 23 4" xfId="34685"/>
    <cellStyle name="Normal 23 4 2" xfId="4003"/>
    <cellStyle name="Normal 23 4 2 2" xfId="7408"/>
    <cellStyle name="Normal 23 4 2 2 2" xfId="26088"/>
    <cellStyle name="Normal 23 4 2 3" xfId="11700"/>
    <cellStyle name="Normal 23 4 2 3 2" xfId="26090"/>
    <cellStyle name="Normal 23 4 2 4" xfId="26091"/>
    <cellStyle name="Normal 23 4 3" xfId="4566"/>
    <cellStyle name="Normal 23 4 3 2" xfId="7969"/>
    <cellStyle name="Normal 23 4 3 2 2" xfId="26094"/>
    <cellStyle name="Normal 23 4 3 3" xfId="12261"/>
    <cellStyle name="Normal 23 4 3 3 2" xfId="26095"/>
    <cellStyle name="Normal 23 4 3 4" xfId="26096"/>
    <cellStyle name="Normal 23 4 4" xfId="5128"/>
    <cellStyle name="Normal 23 4 4 2" xfId="8530"/>
    <cellStyle name="Normal 23 4 4 2 2" xfId="26097"/>
    <cellStyle name="Normal 23 4 4 3" xfId="12822"/>
    <cellStyle name="Normal 23 4 4 3 2" xfId="26098"/>
    <cellStyle name="Normal 23 4 4 4" xfId="26099"/>
    <cellStyle name="Normal 23 4 5" xfId="7033"/>
    <cellStyle name="Normal 23 4 5 2" xfId="26100"/>
    <cellStyle name="Normal 23 4 6" xfId="11326"/>
    <cellStyle name="Normal 23 4 6 2" xfId="26101"/>
    <cellStyle name="Normal 23 4 7" xfId="26102"/>
    <cellStyle name="Normal 23 5" xfId="4192"/>
    <cellStyle name="normal' 23 5" xfId="34852"/>
    <cellStyle name="Normal 23 5 2" xfId="4753"/>
    <cellStyle name="Normal 23 5 2 2" xfId="8156"/>
    <cellStyle name="Normal 23 5 2 2 2" xfId="26103"/>
    <cellStyle name="Normal 23 5 2 3" xfId="12448"/>
    <cellStyle name="Normal 23 5 2 3 2" xfId="26104"/>
    <cellStyle name="Normal 23 5 2 4" xfId="26105"/>
    <cellStyle name="Normal 23 5 3" xfId="5315"/>
    <cellStyle name="Normal 23 5 3 2" xfId="8717"/>
    <cellStyle name="Normal 23 5 3 2 2" xfId="26108"/>
    <cellStyle name="Normal 23 5 3 3" xfId="13009"/>
    <cellStyle name="Normal 23 5 3 3 2" xfId="26110"/>
    <cellStyle name="Normal 23 5 3 4" xfId="26111"/>
    <cellStyle name="Normal 23 5 4" xfId="7595"/>
    <cellStyle name="Normal 23 5 4 2" xfId="26113"/>
    <cellStyle name="Normal 23 5 5" xfId="11887"/>
    <cellStyle name="Normal 23 5 5 2" xfId="26114"/>
    <cellStyle name="Normal 23 5 6" xfId="26115"/>
    <cellStyle name="Normal 23 6" xfId="3816"/>
    <cellStyle name="normal' 23 6" xfId="35008"/>
    <cellStyle name="Normal 23 6 2" xfId="5512"/>
    <cellStyle name="Normal 23 6 2 2" xfId="8904"/>
    <cellStyle name="Normal 23 6 2 2 2" xfId="26116"/>
    <cellStyle name="Normal 23 6 2 3" xfId="13197"/>
    <cellStyle name="Normal 23 6 2 3 2" xfId="26117"/>
    <cellStyle name="Normal 23 6 2 4" xfId="26118"/>
    <cellStyle name="Normal 23 6 3" xfId="7221"/>
    <cellStyle name="Normal 23 6 3 2" xfId="26119"/>
    <cellStyle name="Normal 23 6 4" xfId="11513"/>
    <cellStyle name="Normal 23 6 4 2" xfId="26120"/>
    <cellStyle name="Normal 23 6 5" xfId="26121"/>
    <cellStyle name="Normal 23 7" xfId="4379"/>
    <cellStyle name="normal' 23 7" xfId="34050"/>
    <cellStyle name="Normal 23 7 2" xfId="5714"/>
    <cellStyle name="Normal 23 7 2 2" xfId="9094"/>
    <cellStyle name="Normal 23 7 2 2 2" xfId="26124"/>
    <cellStyle name="Normal 23 7 2 3" xfId="13384"/>
    <cellStyle name="Normal 23 7 2 3 2" xfId="26126"/>
    <cellStyle name="Normal 23 7 2 4" xfId="26127"/>
    <cellStyle name="Normal 23 7 3" xfId="7782"/>
    <cellStyle name="Normal 23 7 3 2" xfId="26128"/>
    <cellStyle name="Normal 23 7 4" xfId="12074"/>
    <cellStyle name="Normal 23 7 4 2" xfId="26129"/>
    <cellStyle name="Normal 23 7 5" xfId="26130"/>
    <cellStyle name="Normal 23 8" xfId="5909"/>
    <cellStyle name="normal' 23 8" xfId="34845"/>
    <cellStyle name="Normal 23 8 2" xfId="9282"/>
    <cellStyle name="Normal 23 8 2 2" xfId="26131"/>
    <cellStyle name="Normal 23 8 3" xfId="13571"/>
    <cellStyle name="Normal 23 8 3 2" xfId="26133"/>
    <cellStyle name="Normal 23 8 4" xfId="26134"/>
    <cellStyle name="Normal 23 9" xfId="6107"/>
    <cellStyle name="normal' 23 9" xfId="34634"/>
    <cellStyle name="Normal 23 9 2" xfId="9471"/>
    <cellStyle name="Normal 23 9 2 2" xfId="26136"/>
    <cellStyle name="Normal 23 9 3" xfId="13759"/>
    <cellStyle name="Normal 23 9 3 2" xfId="26138"/>
    <cellStyle name="Normal 23 9 4" xfId="26139"/>
    <cellStyle name="Normal 24" xfId="727"/>
    <cellStyle name="normal' 24" xfId="26141"/>
    <cellStyle name="Normal 24 10" xfId="6312"/>
    <cellStyle name="normal' 24 10" xfId="34626"/>
    <cellStyle name="Normal 24 10 2" xfId="26143"/>
    <cellStyle name="Normal 24 11" xfId="6598"/>
    <cellStyle name="normal' 24 11" xfId="35941"/>
    <cellStyle name="Normal 24 11 2" xfId="26145"/>
    <cellStyle name="Normal 24 12" xfId="11098"/>
    <cellStyle name="normal' 24 12" xfId="35469"/>
    <cellStyle name="Normal 24 12 2" xfId="26147"/>
    <cellStyle name="Normal 24 13" xfId="26148"/>
    <cellStyle name="normal' 24 13" xfId="35509"/>
    <cellStyle name="normal' 24 14" xfId="35656"/>
    <cellStyle name="normal' 24 15" xfId="35679"/>
    <cellStyle name="normal' 24 16" xfId="35738"/>
    <cellStyle name="normal' 24 17" xfId="35610"/>
    <cellStyle name="normal' 24 18" xfId="35706"/>
    <cellStyle name="Normal 24 2" xfId="861"/>
    <cellStyle name="normal' 24 2" xfId="33433"/>
    <cellStyle name="Normal 24 2 10" xfId="6710"/>
    <cellStyle name="Normal 24 2 10 2" xfId="26151"/>
    <cellStyle name="Normal 24 2 11" xfId="11209"/>
    <cellStyle name="Normal 24 2 11 2" xfId="26153"/>
    <cellStyle name="Normal 24 2 12" xfId="26154"/>
    <cellStyle name="Normal 24 2 2" xfId="3737"/>
    <cellStyle name="Normal 24 2 2 2" xfId="4115"/>
    <cellStyle name="Normal 24 2 2 2 2" xfId="7520"/>
    <cellStyle name="Normal 24 2 2 2 2 2" xfId="26155"/>
    <cellStyle name="Normal 24 2 2 2 3" xfId="11812"/>
    <cellStyle name="Normal 24 2 2 2 3 2" xfId="26156"/>
    <cellStyle name="Normal 24 2 2 2 4" xfId="26157"/>
    <cellStyle name="Normal 24 2 2 3" xfId="4678"/>
    <cellStyle name="Normal 24 2 2 3 2" xfId="8081"/>
    <cellStyle name="Normal 24 2 2 3 2 2" xfId="26158"/>
    <cellStyle name="Normal 24 2 2 3 3" xfId="12373"/>
    <cellStyle name="Normal 24 2 2 3 3 2" xfId="26160"/>
    <cellStyle name="Normal 24 2 2 3 4" xfId="26161"/>
    <cellStyle name="Normal 24 2 2 4" xfId="5240"/>
    <cellStyle name="Normal 24 2 2 4 2" xfId="8642"/>
    <cellStyle name="Normal 24 2 2 4 2 2" xfId="26162"/>
    <cellStyle name="Normal 24 2 2 4 3" xfId="12934"/>
    <cellStyle name="Normal 24 2 2 4 3 2" xfId="26164"/>
    <cellStyle name="Normal 24 2 2 4 4" xfId="26165"/>
    <cellStyle name="Normal 24 2 2 5" xfId="7146"/>
    <cellStyle name="Normal 24 2 2 5 2" xfId="26167"/>
    <cellStyle name="Normal 24 2 2 6" xfId="11438"/>
    <cellStyle name="Normal 24 2 2 6 2" xfId="26168"/>
    <cellStyle name="Normal 24 2 2 7" xfId="26169"/>
    <cellStyle name="Normal 24 2 3" xfId="4304"/>
    <cellStyle name="Normal 24 2 3 2" xfId="4865"/>
    <cellStyle name="Normal 24 2 3 2 2" xfId="8268"/>
    <cellStyle name="Normal 24 2 3 2 2 2" xfId="26171"/>
    <cellStyle name="Normal 24 2 3 2 3" xfId="12560"/>
    <cellStyle name="Normal 24 2 3 2 3 2" xfId="26172"/>
    <cellStyle name="Normal 24 2 3 2 4" xfId="26173"/>
    <cellStyle name="Normal 24 2 3 3" xfId="5427"/>
    <cellStyle name="Normal 24 2 3 3 2" xfId="8829"/>
    <cellStyle name="Normal 24 2 3 3 2 2" xfId="26175"/>
    <cellStyle name="Normal 24 2 3 3 3" xfId="13121"/>
    <cellStyle name="Normal 24 2 3 3 3 2" xfId="26177"/>
    <cellStyle name="Normal 24 2 3 3 4" xfId="26178"/>
    <cellStyle name="Normal 24 2 3 4" xfId="7707"/>
    <cellStyle name="Normal 24 2 3 4 2" xfId="26179"/>
    <cellStyle name="Normal 24 2 3 5" xfId="11999"/>
    <cellStyle name="Normal 24 2 3 5 2" xfId="26181"/>
    <cellStyle name="Normal 24 2 3 6" xfId="26182"/>
    <cellStyle name="Normal 24 2 4" xfId="3928"/>
    <cellStyle name="Normal 24 2 4 2" xfId="5626"/>
    <cellStyle name="Normal 24 2 4 2 2" xfId="9016"/>
    <cellStyle name="Normal 24 2 4 2 2 2" xfId="26184"/>
    <cellStyle name="Normal 24 2 4 2 3" xfId="13309"/>
    <cellStyle name="Normal 24 2 4 2 3 2" xfId="26185"/>
    <cellStyle name="Normal 24 2 4 2 4" xfId="26186"/>
    <cellStyle name="Normal 24 2 4 3" xfId="7333"/>
    <cellStyle name="Normal 24 2 4 3 2" xfId="26188"/>
    <cellStyle name="Normal 24 2 4 4" xfId="11625"/>
    <cellStyle name="Normal 24 2 4 4 2" xfId="26189"/>
    <cellStyle name="Normal 24 2 4 5" xfId="26190"/>
    <cellStyle name="Normal 24 2 5" xfId="4491"/>
    <cellStyle name="Normal 24 2 5 2" xfId="5826"/>
    <cellStyle name="Normal 24 2 5 2 2" xfId="9206"/>
    <cellStyle name="Normal 24 2 5 2 2 2" xfId="26191"/>
    <cellStyle name="Normal 24 2 5 2 3" xfId="13496"/>
    <cellStyle name="Normal 24 2 5 2 3 2" xfId="26192"/>
    <cellStyle name="Normal 24 2 5 2 4" xfId="26193"/>
    <cellStyle name="Normal 24 2 5 3" xfId="7894"/>
    <cellStyle name="Normal 24 2 5 3 2" xfId="26194"/>
    <cellStyle name="Normal 24 2 5 4" xfId="12186"/>
    <cellStyle name="Normal 24 2 5 4 2" xfId="26195"/>
    <cellStyle name="Normal 24 2 5 5" xfId="26196"/>
    <cellStyle name="Normal 24 2 6" xfId="6023"/>
    <cellStyle name="Normal 24 2 6 2" xfId="9395"/>
    <cellStyle name="Normal 24 2 6 2 2" xfId="26197"/>
    <cellStyle name="Normal 24 2 6 3" xfId="13683"/>
    <cellStyle name="Normal 24 2 6 3 2" xfId="26198"/>
    <cellStyle name="Normal 24 2 6 4" xfId="26199"/>
    <cellStyle name="Normal 24 2 7" xfId="6221"/>
    <cellStyle name="Normal 24 2 7 2" xfId="9583"/>
    <cellStyle name="Normal 24 2 7 2 2" xfId="26201"/>
    <cellStyle name="Normal 24 2 7 3" xfId="13871"/>
    <cellStyle name="Normal 24 2 7 3 2" xfId="26202"/>
    <cellStyle name="Normal 24 2 7 4" xfId="26203"/>
    <cellStyle name="Normal 24 2 8" xfId="5053"/>
    <cellStyle name="Normal 24 2 8 2" xfId="8455"/>
    <cellStyle name="Normal 24 2 8 2 2" xfId="26204"/>
    <cellStyle name="Normal 24 2 8 3" xfId="12747"/>
    <cellStyle name="Normal 24 2 8 3 2" xfId="26205"/>
    <cellStyle name="Normal 24 2 8 4" xfId="26206"/>
    <cellStyle name="Normal 24 2 9" xfId="6423"/>
    <cellStyle name="Normal 24 2 9 2" xfId="26207"/>
    <cellStyle name="Normal 24 3" xfId="3625"/>
    <cellStyle name="normal' 24 3" xfId="35033"/>
    <cellStyle name="Normal 24 3 2" xfId="4004"/>
    <cellStyle name="Normal 24 3 2 2" xfId="7409"/>
    <cellStyle name="Normal 24 3 2 2 2" xfId="26208"/>
    <cellStyle name="Normal 24 3 2 3" xfId="11701"/>
    <cellStyle name="Normal 24 3 2 3 2" xfId="26209"/>
    <cellStyle name="Normal 24 3 2 4" xfId="26210"/>
    <cellStyle name="Normal 24 3 3" xfId="4567"/>
    <cellStyle name="Normal 24 3 3 2" xfId="7970"/>
    <cellStyle name="Normal 24 3 3 2 2" xfId="26212"/>
    <cellStyle name="Normal 24 3 3 3" xfId="12262"/>
    <cellStyle name="Normal 24 3 3 3 2" xfId="26213"/>
    <cellStyle name="Normal 24 3 3 4" xfId="26214"/>
    <cellStyle name="Normal 24 3 4" xfId="5129"/>
    <cellStyle name="Normal 24 3 4 2" xfId="8531"/>
    <cellStyle name="Normal 24 3 4 2 2" xfId="26215"/>
    <cellStyle name="Normal 24 3 4 3" xfId="12823"/>
    <cellStyle name="Normal 24 3 4 3 2" xfId="26216"/>
    <cellStyle name="Normal 24 3 4 4" xfId="26217"/>
    <cellStyle name="Normal 24 3 5" xfId="7034"/>
    <cellStyle name="Normal 24 3 5 2" xfId="26218"/>
    <cellStyle name="Normal 24 3 6" xfId="11327"/>
    <cellStyle name="Normal 24 3 6 2" xfId="26220"/>
    <cellStyle name="Normal 24 3 7" xfId="26221"/>
    <cellStyle name="Normal 24 4" xfId="4193"/>
    <cellStyle name="normal' 24 4" xfId="27009"/>
    <cellStyle name="Normal 24 4 2" xfId="4754"/>
    <cellStyle name="Normal 24 4 2 2" xfId="8157"/>
    <cellStyle name="Normal 24 4 2 2 2" xfId="26224"/>
    <cellStyle name="Normal 24 4 2 3" xfId="12449"/>
    <cellStyle name="Normal 24 4 2 3 2" xfId="26225"/>
    <cellStyle name="Normal 24 4 2 4" xfId="26226"/>
    <cellStyle name="Normal 24 4 3" xfId="5316"/>
    <cellStyle name="Normal 24 4 3 2" xfId="8718"/>
    <cellStyle name="Normal 24 4 3 2 2" xfId="26229"/>
    <cellStyle name="Normal 24 4 3 3" xfId="13010"/>
    <cellStyle name="Normal 24 4 3 3 2" xfId="26231"/>
    <cellStyle name="Normal 24 4 3 4" xfId="26232"/>
    <cellStyle name="Normal 24 4 4" xfId="7596"/>
    <cellStyle name="Normal 24 4 4 2" xfId="26233"/>
    <cellStyle name="Normal 24 4 5" xfId="11888"/>
    <cellStyle name="Normal 24 4 5 2" xfId="26234"/>
    <cellStyle name="Normal 24 4 6" xfId="26235"/>
    <cellStyle name="Normal 24 5" xfId="3817"/>
    <cellStyle name="normal' 24 5" xfId="34751"/>
    <cellStyle name="Normal 24 5 2" xfId="5513"/>
    <cellStyle name="Normal 24 5 2 2" xfId="8905"/>
    <cellStyle name="Normal 24 5 2 2 2" xfId="26238"/>
    <cellStyle name="Normal 24 5 2 3" xfId="13198"/>
    <cellStyle name="Normal 24 5 2 3 2" xfId="26239"/>
    <cellStyle name="Normal 24 5 2 4" xfId="26240"/>
    <cellStyle name="Normal 24 5 3" xfId="7222"/>
    <cellStyle name="Normal 24 5 3 2" xfId="26241"/>
    <cellStyle name="Normal 24 5 4" xfId="11514"/>
    <cellStyle name="Normal 24 5 4 2" xfId="26243"/>
    <cellStyle name="Normal 24 5 5" xfId="26244"/>
    <cellStyle name="Normal 24 6" xfId="4380"/>
    <cellStyle name="normal' 24 6" xfId="34784"/>
    <cellStyle name="Normal 24 6 2" xfId="5715"/>
    <cellStyle name="Normal 24 6 2 2" xfId="9095"/>
    <cellStyle name="Normal 24 6 2 2 2" xfId="26246"/>
    <cellStyle name="Normal 24 6 2 3" xfId="13385"/>
    <cellStyle name="Normal 24 6 2 3 2" xfId="26247"/>
    <cellStyle name="Normal 24 6 2 4" xfId="26248"/>
    <cellStyle name="Normal 24 6 3" xfId="7783"/>
    <cellStyle name="Normal 24 6 3 2" xfId="26249"/>
    <cellStyle name="Normal 24 6 4" xfId="12075"/>
    <cellStyle name="Normal 24 6 4 2" xfId="26250"/>
    <cellStyle name="Normal 24 6 5" xfId="26251"/>
    <cellStyle name="Normal 24 7" xfId="5910"/>
    <cellStyle name="normal' 24 7" xfId="34858"/>
    <cellStyle name="Normal 24 7 2" xfId="9283"/>
    <cellStyle name="Normal 24 7 2 2" xfId="26253"/>
    <cellStyle name="Normal 24 7 3" xfId="13572"/>
    <cellStyle name="Normal 24 7 3 2" xfId="26255"/>
    <cellStyle name="Normal 24 7 4" xfId="26256"/>
    <cellStyle name="Normal 24 8" xfId="6108"/>
    <cellStyle name="normal' 24 8" xfId="34692"/>
    <cellStyle name="Normal 24 8 2" xfId="9472"/>
    <cellStyle name="Normal 24 8 2 2" xfId="26259"/>
    <cellStyle name="Normal 24 8 3" xfId="13760"/>
    <cellStyle name="Normal 24 8 3 2" xfId="26261"/>
    <cellStyle name="Normal 24 8 4" xfId="26262"/>
    <cellStyle name="Normal 24 9" xfId="4942"/>
    <cellStyle name="normal' 24 9" xfId="26845"/>
    <cellStyle name="Normal 24 9 2" xfId="8344"/>
    <cellStyle name="Normal 24 9 2 2" xfId="26265"/>
    <cellStyle name="Normal 24 9 3" xfId="12636"/>
    <cellStyle name="Normal 24 9 3 2" xfId="26267"/>
    <cellStyle name="Normal 24 9 4" xfId="26268"/>
    <cellStyle name="Normal 25" xfId="756"/>
    <cellStyle name="normal' 25" xfId="26270"/>
    <cellStyle name="Normal 25 10" xfId="6341"/>
    <cellStyle name="normal' 25 10" xfId="35354"/>
    <cellStyle name="Normal 25 10 2" xfId="26271"/>
    <cellStyle name="Normal 25 11" xfId="6627"/>
    <cellStyle name="normal' 25 11" xfId="35997"/>
    <cellStyle name="Normal 25 11 2" xfId="26272"/>
    <cellStyle name="Normal 25 12" xfId="11127"/>
    <cellStyle name="normal' 25 12" xfId="36038"/>
    <cellStyle name="Normal 25 12 2" xfId="26273"/>
    <cellStyle name="Normal 25 13" xfId="26274"/>
    <cellStyle name="normal' 25 13" xfId="36076"/>
    <cellStyle name="Normal 25 14" xfId="26275"/>
    <cellStyle name="normal' 25 14" xfId="36117"/>
    <cellStyle name="Normal 25 15" xfId="26276"/>
    <cellStyle name="normal' 25 15" xfId="36155"/>
    <cellStyle name="Normal 25 16" xfId="26277"/>
    <cellStyle name="normal' 25 16" xfId="36192"/>
    <cellStyle name="Normal 25 17" xfId="26278"/>
    <cellStyle name="normal' 25 17" xfId="36229"/>
    <cellStyle name="Normal 25 18" xfId="26279"/>
    <cellStyle name="normal' 25 18" xfId="36266"/>
    <cellStyle name="Normal 25 19" xfId="26280"/>
    <cellStyle name="Normal 25 2" xfId="837"/>
    <cellStyle name="normal' 25 2" xfId="33772"/>
    <cellStyle name="Normal 25 2 2" xfId="10174"/>
    <cellStyle name="Normal 25 2 2 2" xfId="26282"/>
    <cellStyle name="Normal 25 2 3" xfId="26283"/>
    <cellStyle name="Normal 25 2 3 2" xfId="14292"/>
    <cellStyle name="Normal 25 2 4" xfId="26284"/>
    <cellStyle name="Normal 25 20" xfId="26285"/>
    <cellStyle name="Normal 25 3" xfId="3654"/>
    <cellStyle name="normal' 25 3" xfId="35089"/>
    <cellStyle name="Normal 25 3 2" xfId="4033"/>
    <cellStyle name="Normal 25 3 2 2" xfId="7438"/>
    <cellStyle name="Normal 25 3 2 2 2" xfId="26289"/>
    <cellStyle name="Normal 25 3 2 3" xfId="11730"/>
    <cellStyle name="Normal 25 3 2 3 2" xfId="26291"/>
    <cellStyle name="Normal 25 3 2 4" xfId="26292"/>
    <cellStyle name="Normal 25 3 3" xfId="4596"/>
    <cellStyle name="Normal 25 3 3 2" xfId="7999"/>
    <cellStyle name="Normal 25 3 3 2 2" xfId="26293"/>
    <cellStyle name="Normal 25 3 3 3" xfId="12291"/>
    <cellStyle name="Normal 25 3 3 3 2" xfId="26294"/>
    <cellStyle name="Normal 25 3 3 4" xfId="26295"/>
    <cellStyle name="Normal 25 3 4" xfId="5158"/>
    <cellStyle name="Normal 25 3 4 2" xfId="8560"/>
    <cellStyle name="Normal 25 3 4 2 2" xfId="26297"/>
    <cellStyle name="Normal 25 3 4 3" xfId="12852"/>
    <cellStyle name="Normal 25 3 4 3 2" xfId="26298"/>
    <cellStyle name="Normal 25 3 4 4" xfId="26299"/>
    <cellStyle name="Normal 25 3 5" xfId="7063"/>
    <cellStyle name="Normal 25 3 5 2" xfId="26300"/>
    <cellStyle name="Normal 25 3 6" xfId="11356"/>
    <cellStyle name="Normal 25 3 6 2" xfId="26301"/>
    <cellStyle name="Normal 25 3 7" xfId="26302"/>
    <cellStyle name="Normal 25 4" xfId="4222"/>
    <cellStyle name="normal' 25 4" xfId="35128"/>
    <cellStyle name="Normal 25 4 2" xfId="4783"/>
    <cellStyle name="Normal 25 4 2 2" xfId="8186"/>
    <cellStyle name="Normal 25 4 2 2 2" xfId="26303"/>
    <cellStyle name="Normal 25 4 2 3" xfId="12478"/>
    <cellStyle name="Normal 25 4 2 3 2" xfId="26304"/>
    <cellStyle name="Normal 25 4 2 4" xfId="26305"/>
    <cellStyle name="Normal 25 4 3" xfId="5345"/>
    <cellStyle name="Normal 25 4 3 2" xfId="8747"/>
    <cellStyle name="Normal 25 4 3 2 2" xfId="26306"/>
    <cellStyle name="Normal 25 4 3 3" xfId="13039"/>
    <cellStyle name="Normal 25 4 3 3 2" xfId="26307"/>
    <cellStyle name="Normal 25 4 3 4" xfId="26308"/>
    <cellStyle name="Normal 25 4 4" xfId="7625"/>
    <cellStyle name="Normal 25 4 4 2" xfId="26309"/>
    <cellStyle name="Normal 25 4 5" xfId="11917"/>
    <cellStyle name="Normal 25 4 5 2" xfId="26310"/>
    <cellStyle name="Normal 25 4 6" xfId="26311"/>
    <cellStyle name="Normal 25 5" xfId="3846"/>
    <cellStyle name="normal' 25 5" xfId="35165"/>
    <cellStyle name="Normal 25 5 2" xfId="5542"/>
    <cellStyle name="Normal 25 5 2 2" xfId="8934"/>
    <cellStyle name="Normal 25 5 2 2 2" xfId="26312"/>
    <cellStyle name="Normal 25 5 2 3" xfId="13227"/>
    <cellStyle name="Normal 25 5 2 3 2" xfId="26313"/>
    <cellStyle name="Normal 25 5 2 4" xfId="26314"/>
    <cellStyle name="Normal 25 5 3" xfId="7251"/>
    <cellStyle name="Normal 25 5 3 2" xfId="26315"/>
    <cellStyle name="Normal 25 5 4" xfId="11543"/>
    <cellStyle name="Normal 25 5 4 2" xfId="26316"/>
    <cellStyle name="Normal 25 5 5" xfId="26317"/>
    <cellStyle name="Normal 25 6" xfId="4409"/>
    <cellStyle name="normal' 25 6" xfId="35205"/>
    <cellStyle name="Normal 25 6 2" xfId="5744"/>
    <cellStyle name="Normal 25 6 2 2" xfId="9124"/>
    <cellStyle name="Normal 25 6 2 2 2" xfId="26318"/>
    <cellStyle name="Normal 25 6 2 3" xfId="13414"/>
    <cellStyle name="Normal 25 6 2 3 2" xfId="26319"/>
    <cellStyle name="Normal 25 6 2 4" xfId="26320"/>
    <cellStyle name="Normal 25 6 3" xfId="7812"/>
    <cellStyle name="Normal 25 6 3 2" xfId="26321"/>
    <cellStyle name="Normal 25 6 4" xfId="12104"/>
    <cellStyle name="Normal 25 6 4 2" xfId="26322"/>
    <cellStyle name="Normal 25 6 5" xfId="26323"/>
    <cellStyle name="Normal 25 7" xfId="5939"/>
    <cellStyle name="normal' 25 7" xfId="35243"/>
    <cellStyle name="Normal 25 7 2" xfId="9312"/>
    <cellStyle name="Normal 25 7 2 2" xfId="26324"/>
    <cellStyle name="Normal 25 7 3" xfId="13601"/>
    <cellStyle name="Normal 25 7 3 2" xfId="26325"/>
    <cellStyle name="Normal 25 7 4" xfId="26326"/>
    <cellStyle name="Normal 25 8" xfId="6137"/>
    <cellStyle name="normal' 25 8" xfId="35280"/>
    <cellStyle name="Normal 25 8 2" xfId="9501"/>
    <cellStyle name="Normal 25 8 2 2" xfId="26327"/>
    <cellStyle name="Normal 25 8 3" xfId="13789"/>
    <cellStyle name="Normal 25 8 3 2" xfId="26328"/>
    <cellStyle name="Normal 25 8 4" xfId="26329"/>
    <cellStyle name="Normal 25 9" xfId="4971"/>
    <cellStyle name="normal' 25 9" xfId="35317"/>
    <cellStyle name="Normal 25 9 2" xfId="8373"/>
    <cellStyle name="Normal 25 9 2 2" xfId="26330"/>
    <cellStyle name="Normal 25 9 3" xfId="12665"/>
    <cellStyle name="Normal 25 9 3 2" xfId="26331"/>
    <cellStyle name="Normal 25 9 4" xfId="26332"/>
    <cellStyle name="Normal 26" xfId="785"/>
    <cellStyle name="normal' 26" xfId="26334"/>
    <cellStyle name="Normal 26 10" xfId="6370"/>
    <cellStyle name="normal' 26 10" xfId="35387"/>
    <cellStyle name="Normal 26 10 2" xfId="26335"/>
    <cellStyle name="Normal 26 11" xfId="6656"/>
    <cellStyle name="normal' 26 11" xfId="36030"/>
    <cellStyle name="Normal 26 11 2" xfId="26336"/>
    <cellStyle name="Normal 26 12" xfId="11156"/>
    <cellStyle name="normal' 26 12" xfId="36072"/>
    <cellStyle name="Normal 26 12 2" xfId="26337"/>
    <cellStyle name="Normal 26 13" xfId="26338"/>
    <cellStyle name="normal' 26 13" xfId="36110"/>
    <cellStyle name="Normal 26 14" xfId="26339"/>
    <cellStyle name="normal' 26 14" xfId="36151"/>
    <cellStyle name="Normal 26 15" xfId="26340"/>
    <cellStyle name="normal' 26 15" xfId="36188"/>
    <cellStyle name="Normal 26 16" xfId="26341"/>
    <cellStyle name="normal' 26 16" xfId="36225"/>
    <cellStyle name="Normal 26 17" xfId="26342"/>
    <cellStyle name="normal' 26 17" xfId="36262"/>
    <cellStyle name="Normal 26 18" xfId="26343"/>
    <cellStyle name="normal' 26 18" xfId="36299"/>
    <cellStyle name="Normal 26 19" xfId="26344"/>
    <cellStyle name="Normal 26 2" xfId="859"/>
    <cellStyle name="normal' 26 2" xfId="33998"/>
    <cellStyle name="Normal 26 2 2" xfId="10175"/>
    <cellStyle name="Normal 26 2 2 2" xfId="26345"/>
    <cellStyle name="Normal 26 2 3" xfId="26346"/>
    <cellStyle name="Normal 26 2 3 2" xfId="14306"/>
    <cellStyle name="Normal 26 2 4" xfId="26347"/>
    <cellStyle name="Normal 26 20" xfId="26348"/>
    <cellStyle name="Normal 26 3" xfId="3683"/>
    <cellStyle name="normal' 26 3" xfId="35124"/>
    <cellStyle name="Normal 26 3 2" xfId="4062"/>
    <cellStyle name="Normal 26 3 2 2" xfId="7467"/>
    <cellStyle name="Normal 26 3 2 2 2" xfId="26349"/>
    <cellStyle name="Normal 26 3 2 3" xfId="11759"/>
    <cellStyle name="Normal 26 3 2 3 2" xfId="26350"/>
    <cellStyle name="Normal 26 3 2 4" xfId="26351"/>
    <cellStyle name="Normal 26 3 3" xfId="4625"/>
    <cellStyle name="Normal 26 3 3 2" xfId="8028"/>
    <cellStyle name="Normal 26 3 3 2 2" xfId="26352"/>
    <cellStyle name="Normal 26 3 3 3" xfId="12320"/>
    <cellStyle name="Normal 26 3 3 3 2" xfId="26353"/>
    <cellStyle name="Normal 26 3 3 4" xfId="26354"/>
    <cellStyle name="Normal 26 3 4" xfId="5187"/>
    <cellStyle name="Normal 26 3 4 2" xfId="8589"/>
    <cellStyle name="Normal 26 3 4 2 2" xfId="26355"/>
    <cellStyle name="Normal 26 3 4 3" xfId="12881"/>
    <cellStyle name="Normal 26 3 4 3 2" xfId="26356"/>
    <cellStyle name="Normal 26 3 4 4" xfId="26357"/>
    <cellStyle name="Normal 26 3 5" xfId="7092"/>
    <cellStyle name="Normal 26 3 5 2" xfId="26358"/>
    <cellStyle name="Normal 26 3 6" xfId="11385"/>
    <cellStyle name="Normal 26 3 6 2" xfId="26359"/>
    <cellStyle name="Normal 26 3 7" xfId="26360"/>
    <cellStyle name="Normal 26 4" xfId="4251"/>
    <cellStyle name="normal' 26 4" xfId="35161"/>
    <cellStyle name="Normal 26 4 2" xfId="4812"/>
    <cellStyle name="Normal 26 4 2 2" xfId="8215"/>
    <cellStyle name="Normal 26 4 2 2 2" xfId="26362"/>
    <cellStyle name="Normal 26 4 2 3" xfId="12507"/>
    <cellStyle name="Normal 26 4 2 3 2" xfId="26363"/>
    <cellStyle name="Normal 26 4 2 4" xfId="26364"/>
    <cellStyle name="Normal 26 4 3" xfId="5374"/>
    <cellStyle name="Normal 26 4 3 2" xfId="8776"/>
    <cellStyle name="Normal 26 4 3 2 2" xfId="26365"/>
    <cellStyle name="Normal 26 4 3 3" xfId="13068"/>
    <cellStyle name="Normal 26 4 3 3 2" xfId="26366"/>
    <cellStyle name="Normal 26 4 3 4" xfId="26367"/>
    <cellStyle name="Normal 26 4 4" xfId="7654"/>
    <cellStyle name="Normal 26 4 4 2" xfId="26368"/>
    <cellStyle name="Normal 26 4 5" xfId="11946"/>
    <cellStyle name="Normal 26 4 5 2" xfId="26369"/>
    <cellStyle name="Normal 26 4 6" xfId="26370"/>
    <cellStyle name="Normal 26 5" xfId="3875"/>
    <cellStyle name="normal' 26 5" xfId="35199"/>
    <cellStyle name="Normal 26 5 2" xfId="5571"/>
    <cellStyle name="Normal 26 5 2 2" xfId="8963"/>
    <cellStyle name="Normal 26 5 2 2 2" xfId="26371"/>
    <cellStyle name="Normal 26 5 2 3" xfId="13256"/>
    <cellStyle name="Normal 26 5 2 3 2" xfId="26372"/>
    <cellStyle name="Normal 26 5 2 4" xfId="26373"/>
    <cellStyle name="Normal 26 5 3" xfId="7280"/>
    <cellStyle name="Normal 26 5 3 2" xfId="26374"/>
    <cellStyle name="Normal 26 5 4" xfId="11572"/>
    <cellStyle name="Normal 26 5 4 2" xfId="26375"/>
    <cellStyle name="Normal 26 5 5" xfId="26376"/>
    <cellStyle name="Normal 26 6" xfId="4438"/>
    <cellStyle name="normal' 26 6" xfId="35239"/>
    <cellStyle name="Normal 26 6 2" xfId="5773"/>
    <cellStyle name="Normal 26 6 2 2" xfId="9153"/>
    <cellStyle name="Normal 26 6 2 2 2" xfId="26377"/>
    <cellStyle name="Normal 26 6 2 3" xfId="13443"/>
    <cellStyle name="Normal 26 6 2 3 2" xfId="26378"/>
    <cellStyle name="Normal 26 6 2 4" xfId="26379"/>
    <cellStyle name="Normal 26 6 3" xfId="7841"/>
    <cellStyle name="Normal 26 6 3 2" xfId="26380"/>
    <cellStyle name="Normal 26 6 4" xfId="12133"/>
    <cellStyle name="Normal 26 6 4 2" xfId="26381"/>
    <cellStyle name="Normal 26 6 5" xfId="26382"/>
    <cellStyle name="Normal 26 7" xfId="5968"/>
    <cellStyle name="normal' 26 7" xfId="35276"/>
    <cellStyle name="Normal 26 7 2" xfId="9341"/>
    <cellStyle name="Normal 26 7 2 2" xfId="26383"/>
    <cellStyle name="Normal 26 7 3" xfId="13630"/>
    <cellStyle name="Normal 26 7 3 2" xfId="26384"/>
    <cellStyle name="Normal 26 7 4" xfId="26385"/>
    <cellStyle name="Normal 26 8" xfId="6166"/>
    <cellStyle name="normal' 26 8" xfId="35313"/>
    <cellStyle name="Normal 26 8 2" xfId="9530"/>
    <cellStyle name="Normal 26 8 2 2" xfId="26386"/>
    <cellStyle name="Normal 26 8 3" xfId="13818"/>
    <cellStyle name="Normal 26 8 3 2" xfId="26387"/>
    <cellStyle name="Normal 26 8 4" xfId="26388"/>
    <cellStyle name="Normal 26 9" xfId="5000"/>
    <cellStyle name="normal' 26 9" xfId="35350"/>
    <cellStyle name="Normal 26 9 2" xfId="8402"/>
    <cellStyle name="Normal 26 9 2 2" xfId="26390"/>
    <cellStyle name="Normal 26 9 3" xfId="12694"/>
    <cellStyle name="Normal 26 9 3 2" xfId="26391"/>
    <cellStyle name="Normal 26 9 4" xfId="26392"/>
    <cellStyle name="Normal 27" xfId="786"/>
    <cellStyle name="normal' 27" xfId="26393"/>
    <cellStyle name="Normal 27 10" xfId="6371"/>
    <cellStyle name="normal' 27 10" xfId="35376"/>
    <cellStyle name="Normal 27 10 2" xfId="26394"/>
    <cellStyle name="Normal 27 11" xfId="6657"/>
    <cellStyle name="normal' 27 11" xfId="36019"/>
    <cellStyle name="Normal 27 11 2" xfId="26395"/>
    <cellStyle name="Normal 27 12" xfId="11157"/>
    <cellStyle name="normal' 27 12" xfId="36060"/>
    <cellStyle name="Normal 27 12 2" xfId="26396"/>
    <cellStyle name="Normal 27 13" xfId="26397"/>
    <cellStyle name="normal' 27 13" xfId="36099"/>
    <cellStyle name="Normal 27 14" xfId="26398"/>
    <cellStyle name="normal' 27 14" xfId="36140"/>
    <cellStyle name="Normal 27 15" xfId="26399"/>
    <cellStyle name="normal' 27 15" xfId="36177"/>
    <cellStyle name="Normal 27 16" xfId="26400"/>
    <cellStyle name="normal' 27 16" xfId="36214"/>
    <cellStyle name="Normal 27 17" xfId="26401"/>
    <cellStyle name="normal' 27 17" xfId="36251"/>
    <cellStyle name="Normal 27 18" xfId="26402"/>
    <cellStyle name="normal' 27 18" xfId="36288"/>
    <cellStyle name="Normal 27 19" xfId="26403"/>
    <cellStyle name="Normal 27 2" xfId="855"/>
    <cellStyle name="normal' 27 2" xfId="33900"/>
    <cellStyle name="Normal 27 2 2" xfId="10180"/>
    <cellStyle name="Normal 27 2 2 2" xfId="26404"/>
    <cellStyle name="Normal 27 2 3" xfId="26405"/>
    <cellStyle name="Normal 27 2 3 2" xfId="14303"/>
    <cellStyle name="Normal 27 2 4" xfId="26406"/>
    <cellStyle name="Normal 27 20" xfId="26407"/>
    <cellStyle name="Normal 27 3" xfId="3684"/>
    <cellStyle name="normal' 27 3" xfId="35111"/>
    <cellStyle name="Normal 27 3 2" xfId="4063"/>
    <cellStyle name="Normal 27 3 2 2" xfId="7468"/>
    <cellStyle name="Normal 27 3 2 2 2" xfId="26408"/>
    <cellStyle name="Normal 27 3 2 3" xfId="11760"/>
    <cellStyle name="Normal 27 3 2 3 2" xfId="26409"/>
    <cellStyle name="Normal 27 3 2 4" xfId="26410"/>
    <cellStyle name="Normal 27 3 3" xfId="4626"/>
    <cellStyle name="Normal 27 3 3 2" xfId="8029"/>
    <cellStyle name="Normal 27 3 3 2 2" xfId="26411"/>
    <cellStyle name="Normal 27 3 3 3" xfId="12321"/>
    <cellStyle name="Normal 27 3 3 3 2" xfId="26412"/>
    <cellStyle name="Normal 27 3 3 4" xfId="26413"/>
    <cellStyle name="Normal 27 3 4" xfId="5188"/>
    <cellStyle name="Normal 27 3 4 2" xfId="8590"/>
    <cellStyle name="Normal 27 3 4 2 2" xfId="26415"/>
    <cellStyle name="Normal 27 3 4 3" xfId="12882"/>
    <cellStyle name="Normal 27 3 4 3 2" xfId="26416"/>
    <cellStyle name="Normal 27 3 4 4" xfId="26417"/>
    <cellStyle name="Normal 27 3 5" xfId="7093"/>
    <cellStyle name="Normal 27 3 5 2" xfId="26418"/>
    <cellStyle name="Normal 27 3 6" xfId="11386"/>
    <cellStyle name="Normal 27 3 6 2" xfId="26419"/>
    <cellStyle name="Normal 27 3 7" xfId="26420"/>
    <cellStyle name="Normal 27 4" xfId="4252"/>
    <cellStyle name="normal' 27 4" xfId="35150"/>
    <cellStyle name="Normal 27 4 2" xfId="4813"/>
    <cellStyle name="Normal 27 4 2 2" xfId="8216"/>
    <cellStyle name="Normal 27 4 2 2 2" xfId="26422"/>
    <cellStyle name="Normal 27 4 2 3" xfId="12508"/>
    <cellStyle name="Normal 27 4 2 3 2" xfId="26423"/>
    <cellStyle name="Normal 27 4 2 4" xfId="26424"/>
    <cellStyle name="Normal 27 4 3" xfId="5375"/>
    <cellStyle name="Normal 27 4 3 2" xfId="8777"/>
    <cellStyle name="Normal 27 4 3 2 2" xfId="26426"/>
    <cellStyle name="Normal 27 4 3 3" xfId="13069"/>
    <cellStyle name="Normal 27 4 3 3 2" xfId="26427"/>
    <cellStyle name="Normal 27 4 3 4" xfId="26428"/>
    <cellStyle name="Normal 27 4 4" xfId="7655"/>
    <cellStyle name="Normal 27 4 4 2" xfId="26429"/>
    <cellStyle name="Normal 27 4 5" xfId="11947"/>
    <cellStyle name="Normal 27 4 5 2" xfId="26430"/>
    <cellStyle name="Normal 27 4 6" xfId="26431"/>
    <cellStyle name="Normal 27 5" xfId="3876"/>
    <cellStyle name="normal' 27 5" xfId="35188"/>
    <cellStyle name="Normal 27 5 2" xfId="5572"/>
    <cellStyle name="Normal 27 5 2 2" xfId="8964"/>
    <cellStyle name="Normal 27 5 2 2 2" xfId="26432"/>
    <cellStyle name="Normal 27 5 2 3" xfId="13257"/>
    <cellStyle name="Normal 27 5 2 3 2" xfId="26433"/>
    <cellStyle name="Normal 27 5 2 4" xfId="26434"/>
    <cellStyle name="Normal 27 5 3" xfId="7281"/>
    <cellStyle name="Normal 27 5 3 2" xfId="26435"/>
    <cellStyle name="Normal 27 5 4" xfId="11573"/>
    <cellStyle name="Normal 27 5 4 2" xfId="26436"/>
    <cellStyle name="Normal 27 5 5" xfId="26437"/>
    <cellStyle name="Normal 27 6" xfId="4439"/>
    <cellStyle name="normal' 27 6" xfId="35228"/>
    <cellStyle name="Normal 27 6 2" xfId="5774"/>
    <cellStyle name="Normal 27 6 2 2" xfId="9154"/>
    <cellStyle name="Normal 27 6 2 2 2" xfId="26438"/>
    <cellStyle name="Normal 27 6 2 3" xfId="13444"/>
    <cellStyle name="Normal 27 6 2 3 2" xfId="26439"/>
    <cellStyle name="Normal 27 6 2 4" xfId="26440"/>
    <cellStyle name="Normal 27 6 3" xfId="7842"/>
    <cellStyle name="Normal 27 6 3 2" xfId="26441"/>
    <cellStyle name="Normal 27 6 4" xfId="12134"/>
    <cellStyle name="Normal 27 6 4 2" xfId="26442"/>
    <cellStyle name="Normal 27 6 5" xfId="26443"/>
    <cellStyle name="Normal 27 7" xfId="5969"/>
    <cellStyle name="normal' 27 7" xfId="35265"/>
    <cellStyle name="Normal 27 7 2" xfId="9342"/>
    <cellStyle name="Normal 27 7 2 2" xfId="26444"/>
    <cellStyle name="Normal 27 7 3" xfId="13631"/>
    <cellStyle name="Normal 27 7 3 2" xfId="26445"/>
    <cellStyle name="Normal 27 7 4" xfId="26446"/>
    <cellStyle name="Normal 27 8" xfId="6167"/>
    <cellStyle name="normal' 27 8" xfId="35302"/>
    <cellStyle name="Normal 27 8 2" xfId="9531"/>
    <cellStyle name="Normal 27 8 2 2" xfId="26447"/>
    <cellStyle name="Normal 27 8 3" xfId="13819"/>
    <cellStyle name="Normal 27 8 3 2" xfId="26448"/>
    <cellStyle name="Normal 27 8 4" xfId="26449"/>
    <cellStyle name="Normal 27 9" xfId="5001"/>
    <cellStyle name="normal' 27 9" xfId="35339"/>
    <cellStyle name="Normal 27 9 2" xfId="8403"/>
    <cellStyle name="Normal 27 9 2 2" xfId="26450"/>
    <cellStyle name="Normal 27 9 3" xfId="12695"/>
    <cellStyle name="Normal 27 9 3 2" xfId="26451"/>
    <cellStyle name="Normal 27 9 4" xfId="26452"/>
    <cellStyle name="Normal 28" xfId="789"/>
    <cellStyle name="normal' 28" xfId="26453"/>
    <cellStyle name="Normal 28 10" xfId="6374"/>
    <cellStyle name="Normal 28 10 2" xfId="26454"/>
    <cellStyle name="Normal 28 11" xfId="6660"/>
    <cellStyle name="Normal 28 11 2" xfId="26455"/>
    <cellStyle name="Normal 28 12" xfId="11160"/>
    <cellStyle name="Normal 28 12 2" xfId="26456"/>
    <cellStyle name="Normal 28 13" xfId="26457"/>
    <cellStyle name="Normal 28 14" xfId="26458"/>
    <cellStyle name="Normal 28 15" xfId="26459"/>
    <cellStyle name="Normal 28 16" xfId="26460"/>
    <cellStyle name="Normal 28 17" xfId="26461"/>
    <cellStyle name="Normal 28 18" xfId="26462"/>
    <cellStyle name="Normal 28 19" xfId="26463"/>
    <cellStyle name="Normal 28 2" xfId="22"/>
    <cellStyle name="Normal 28 2 2" xfId="43"/>
    <cellStyle name="Normal 28 2 2 2" xfId="26465"/>
    <cellStyle name="Normal 28 2 2 3" xfId="10181"/>
    <cellStyle name="Normal 28 2 3" xfId="45"/>
    <cellStyle name="Normal 28 2 3 2" xfId="14300"/>
    <cellStyle name="Normal 28 2 3 3" xfId="26466"/>
    <cellStyle name="Normal 28 2 4" xfId="51"/>
    <cellStyle name="Normal 28 2 4 2" xfId="55"/>
    <cellStyle name="Normal 28 2 4 3" xfId="26467"/>
    <cellStyle name="Normal 28 2 5" xfId="850"/>
    <cellStyle name="Normal 28 20" xfId="26468"/>
    <cellStyle name="Normal 28 3" xfId="3687"/>
    <cellStyle name="Normal 28 3 2" xfId="4066"/>
    <cellStyle name="Normal 28 3 2 2" xfId="7471"/>
    <cellStyle name="Normal 28 3 2 2 2" xfId="26470"/>
    <cellStyle name="Normal 28 3 2 3" xfId="11763"/>
    <cellStyle name="Normal 28 3 2 3 2" xfId="26472"/>
    <cellStyle name="Normal 28 3 2 4" xfId="26473"/>
    <cellStyle name="Normal 28 3 3" xfId="4629"/>
    <cellStyle name="Normal 28 3 3 2" xfId="8032"/>
    <cellStyle name="Normal 28 3 3 2 2" xfId="26475"/>
    <cellStyle name="Normal 28 3 3 3" xfId="12324"/>
    <cellStyle name="Normal 28 3 3 3 2" xfId="26476"/>
    <cellStyle name="Normal 28 3 3 4" xfId="26477"/>
    <cellStyle name="Normal 28 3 4" xfId="5191"/>
    <cellStyle name="Normal 28 3 4 2" xfId="8593"/>
    <cellStyle name="Normal 28 3 4 2 2" xfId="26479"/>
    <cellStyle name="Normal 28 3 4 3" xfId="12885"/>
    <cellStyle name="Normal 28 3 4 3 2" xfId="26480"/>
    <cellStyle name="Normal 28 3 4 4" xfId="26481"/>
    <cellStyle name="Normal 28 3 5" xfId="7096"/>
    <cellStyle name="Normal 28 3 5 2" xfId="26483"/>
    <cellStyle name="Normal 28 3 6" xfId="11389"/>
    <cellStyle name="Normal 28 3 6 2" xfId="26484"/>
    <cellStyle name="Normal 28 3 7" xfId="26485"/>
    <cellStyle name="Normal 28 4" xfId="4255"/>
    <cellStyle name="Normal 28 4 2" xfId="4816"/>
    <cellStyle name="Normal 28 4 2 2" xfId="8219"/>
    <cellStyle name="Normal 28 4 2 2 2" xfId="26489"/>
    <cellStyle name="Normal 28 4 2 3" xfId="12511"/>
    <cellStyle name="Normal 28 4 2 3 2" xfId="26490"/>
    <cellStyle name="Normal 28 4 2 4" xfId="26491"/>
    <cellStyle name="Normal 28 4 3" xfId="5378"/>
    <cellStyle name="Normal 28 4 3 2" xfId="8780"/>
    <cellStyle name="Normal 28 4 3 2 2" xfId="26493"/>
    <cellStyle name="Normal 28 4 3 3" xfId="13072"/>
    <cellStyle name="Normal 28 4 3 3 2" xfId="26494"/>
    <cellStyle name="Normal 28 4 3 4" xfId="26495"/>
    <cellStyle name="Normal 28 4 4" xfId="7658"/>
    <cellStyle name="Normal 28 4 4 2" xfId="26497"/>
    <cellStyle name="Normal 28 4 5" xfId="11950"/>
    <cellStyle name="Normal 28 4 5 2" xfId="26498"/>
    <cellStyle name="Normal 28 4 6" xfId="26499"/>
    <cellStyle name="Normal 28 5" xfId="3879"/>
    <cellStyle name="Normal 28 5 2" xfId="5575"/>
    <cellStyle name="Normal 28 5 2 2" xfId="8967"/>
    <cellStyle name="Normal 28 5 2 2 2" xfId="26500"/>
    <cellStyle name="Normal 28 5 2 3" xfId="13260"/>
    <cellStyle name="Normal 28 5 2 3 2" xfId="26501"/>
    <cellStyle name="Normal 28 5 2 4" xfId="26502"/>
    <cellStyle name="Normal 28 5 3" xfId="7284"/>
    <cellStyle name="Normal 28 5 3 2" xfId="26503"/>
    <cellStyle name="Normal 28 5 4" xfId="11576"/>
    <cellStyle name="Normal 28 5 4 2" xfId="26504"/>
    <cellStyle name="Normal 28 5 5" xfId="26505"/>
    <cellStyle name="Normal 28 6" xfId="4442"/>
    <cellStyle name="Normal 28 6 2" xfId="5777"/>
    <cellStyle name="Normal 28 6 2 2" xfId="9157"/>
    <cellStyle name="Normal 28 6 2 2 2" xfId="26506"/>
    <cellStyle name="Normal 28 6 2 3" xfId="13447"/>
    <cellStyle name="Normal 28 6 2 3 2" xfId="26507"/>
    <cellStyle name="Normal 28 6 2 4" xfId="26508"/>
    <cellStyle name="Normal 28 6 3" xfId="7845"/>
    <cellStyle name="Normal 28 6 3 2" xfId="26509"/>
    <cellStyle name="Normal 28 6 4" xfId="12137"/>
    <cellStyle name="Normal 28 6 4 2" xfId="26510"/>
    <cellStyle name="Normal 28 6 5" xfId="26511"/>
    <cellStyle name="Normal 28 7" xfId="5972"/>
    <cellStyle name="Normal 28 7 2" xfId="9345"/>
    <cellStyle name="Normal 28 7 2 2" xfId="26512"/>
    <cellStyle name="Normal 28 7 3" xfId="13634"/>
    <cellStyle name="Normal 28 7 3 2" xfId="26513"/>
    <cellStyle name="Normal 28 7 4" xfId="26514"/>
    <cellStyle name="Normal 28 8" xfId="6170"/>
    <cellStyle name="Normal 28 8 2" xfId="9534"/>
    <cellStyle name="Normal 28 8 2 2" xfId="26515"/>
    <cellStyle name="Normal 28 8 3" xfId="13822"/>
    <cellStyle name="Normal 28 8 3 2" xfId="26516"/>
    <cellStyle name="Normal 28 8 4" xfId="26517"/>
    <cellStyle name="Normal 28 9" xfId="5004"/>
    <cellStyle name="Normal 28 9 2" xfId="8406"/>
    <cellStyle name="Normal 28 9 2 2" xfId="26518"/>
    <cellStyle name="Normal 28 9 3" xfId="12698"/>
    <cellStyle name="Normal 28 9 3 2" xfId="26519"/>
    <cellStyle name="Normal 28 9 4" xfId="26520"/>
    <cellStyle name="Normal 29" xfId="840"/>
    <cellStyle name="normal' 29" xfId="23590"/>
    <cellStyle name="Normal 29 2" xfId="10184"/>
    <cellStyle name="Normal 29 2 2" xfId="26521"/>
    <cellStyle name="Normal 29 3" xfId="26522"/>
    <cellStyle name="Normal 29 3 2" xfId="14294"/>
    <cellStyle name="Normal 29 4" xfId="26523"/>
    <cellStyle name="Normal 29 5" xfId="34707"/>
    <cellStyle name="Normal 3" xfId="10"/>
    <cellStyle name="normal' 3" xfId="6761"/>
    <cellStyle name="Normal 3 10" xfId="497"/>
    <cellStyle name="Normal 3 10 2" xfId="10185"/>
    <cellStyle name="Normal 3 10 2 2" xfId="26525"/>
    <cellStyle name="Normal 3 10 3" xfId="26526"/>
    <cellStyle name="Normal 3 10 3 2" xfId="14137"/>
    <cellStyle name="Normal 3 10 4" xfId="26527"/>
    <cellStyle name="Normal 3 11" xfId="9968"/>
    <cellStyle name="Normal 3 11 2" xfId="26528"/>
    <cellStyle name="Normal 3 12" xfId="10017"/>
    <cellStyle name="Normal 3 12 2" xfId="26529"/>
    <cellStyle name="Normal 3 13" xfId="9788"/>
    <cellStyle name="Normal 3 13 2" xfId="26530"/>
    <cellStyle name="Normal 3 14" xfId="10018"/>
    <cellStyle name="Normal 3 14 2" xfId="26531"/>
    <cellStyle name="Normal 3 15" xfId="6870"/>
    <cellStyle name="Normal 3 15 2" xfId="26532"/>
    <cellStyle name="Normal 3 16" xfId="10136"/>
    <cellStyle name="Normal 3 16 2" xfId="26533"/>
    <cellStyle name="Normal 3 17" xfId="6947"/>
    <cellStyle name="Normal 3 17 2" xfId="26534"/>
    <cellStyle name="Normal 3 18" xfId="10137"/>
    <cellStyle name="Normal 3 18 2" xfId="26535"/>
    <cellStyle name="Normal 3 19" xfId="6772"/>
    <cellStyle name="Normal 3 19 2" xfId="26536"/>
    <cellStyle name="Normal 3 2" xfId="6"/>
    <cellStyle name="normal' 3 2" xfId="26537"/>
    <cellStyle name="Normal 3 2 2" xfId="10186"/>
    <cellStyle name="Normal 3 2 2 2" xfId="26538"/>
    <cellStyle name="Normal 3 2 3" xfId="26539"/>
    <cellStyle name="Normal 3 2 3 2" xfId="14126"/>
    <cellStyle name="Normal 3 2 4" xfId="26540"/>
    <cellStyle name="Normal 3 2 5" xfId="34709"/>
    <cellStyle name="Normal 3 20" xfId="10139"/>
    <cellStyle name="Normal 3 20 2" xfId="26541"/>
    <cellStyle name="Normal 3 21" xfId="10987"/>
    <cellStyle name="Normal 3 21 2" xfId="26542"/>
    <cellStyle name="Normal 3 22" xfId="10992"/>
    <cellStyle name="Normal 3 22 2" xfId="26543"/>
    <cellStyle name="Normal 3 23" xfId="10279"/>
    <cellStyle name="Normal 3 23 2" xfId="26544"/>
    <cellStyle name="Normal 3 24" xfId="10223"/>
    <cellStyle name="Normal 3 24 2" xfId="26545"/>
    <cellStyle name="Normal 3 25" xfId="10222"/>
    <cellStyle name="Normal 3 25 2" xfId="26546"/>
    <cellStyle name="Normal 3 26" xfId="10990"/>
    <cellStyle name="Normal 3 26 2" xfId="26547"/>
    <cellStyle name="Normal 3 27" xfId="10224"/>
    <cellStyle name="Normal 3 27 2" xfId="26548"/>
    <cellStyle name="Normal 3 28" xfId="10273"/>
    <cellStyle name="Normal 3 28 2" xfId="26549"/>
    <cellStyle name="Normal 3 29" xfId="11063"/>
    <cellStyle name="Normal 3 29 2" xfId="26550"/>
    <cellStyle name="Normal 3 3" xfId="38"/>
    <cellStyle name="Normal 3 3 10" xfId="6983"/>
    <cellStyle name="Normal 3 3 10 2" xfId="26551"/>
    <cellStyle name="Normal 3 3 11" xfId="11289"/>
    <cellStyle name="Normal 3 3 11 2" xfId="26552"/>
    <cellStyle name="Normal 3 3 12" xfId="26553"/>
    <cellStyle name="Normal 3 3 13" xfId="3448"/>
    <cellStyle name="Normal 3 3 2" xfId="3780"/>
    <cellStyle name="Normal 3 3 2 2" xfId="4155"/>
    <cellStyle name="Normal 3 3 2 2 2" xfId="7560"/>
    <cellStyle name="Normal 3 3 2 2 2 2" xfId="26554"/>
    <cellStyle name="Normal 3 3 2 2 3" xfId="11852"/>
    <cellStyle name="Normal 3 3 2 2 3 2" xfId="26555"/>
    <cellStyle name="Normal 3 3 2 2 4" xfId="26556"/>
    <cellStyle name="Normal 3 3 2 3" xfId="4718"/>
    <cellStyle name="Normal 3 3 2 3 2" xfId="8121"/>
    <cellStyle name="Normal 3 3 2 3 2 2" xfId="26557"/>
    <cellStyle name="Normal 3 3 2 3 3" xfId="12413"/>
    <cellStyle name="Normal 3 3 2 3 3 2" xfId="26558"/>
    <cellStyle name="Normal 3 3 2 3 4" xfId="26559"/>
    <cellStyle name="Normal 3 3 2 4" xfId="5280"/>
    <cellStyle name="Normal 3 3 2 4 2" xfId="8682"/>
    <cellStyle name="Normal 3 3 2 4 2 2" xfId="26560"/>
    <cellStyle name="Normal 3 3 2 4 3" xfId="12974"/>
    <cellStyle name="Normal 3 3 2 4 3 2" xfId="26561"/>
    <cellStyle name="Normal 3 3 2 4 4" xfId="26562"/>
    <cellStyle name="Normal 3 3 2 5" xfId="7186"/>
    <cellStyle name="Normal 3 3 2 5 2" xfId="26563"/>
    <cellStyle name="Normal 3 3 2 6" xfId="11478"/>
    <cellStyle name="Normal 3 3 2 6 2" xfId="26564"/>
    <cellStyle name="Normal 3 3 2 7" xfId="26565"/>
    <cellStyle name="Normal 3 3 3" xfId="4344"/>
    <cellStyle name="Normal 3 3 3 2" xfId="4905"/>
    <cellStyle name="Normal 3 3 3 2 2" xfId="8308"/>
    <cellStyle name="Normal 3 3 3 2 2 2" xfId="26567"/>
    <cellStyle name="Normal 3 3 3 2 3" xfId="12600"/>
    <cellStyle name="Normal 3 3 3 2 3 2" xfId="26568"/>
    <cellStyle name="Normal 3 3 3 2 4" xfId="26569"/>
    <cellStyle name="Normal 3 3 3 3" xfId="5467"/>
    <cellStyle name="Normal 3 3 3 3 2" xfId="8869"/>
    <cellStyle name="Normal 3 3 3 3 2 2" xfId="26570"/>
    <cellStyle name="Normal 3 3 3 3 3" xfId="13161"/>
    <cellStyle name="Normal 3 3 3 3 3 2" xfId="26571"/>
    <cellStyle name="Normal 3 3 3 3 4" xfId="26572"/>
    <cellStyle name="Normal 3 3 3 4" xfId="7747"/>
    <cellStyle name="Normal 3 3 3 4 2" xfId="26573"/>
    <cellStyle name="Normal 3 3 3 5" xfId="12039"/>
    <cellStyle name="Normal 3 3 3 5 2" xfId="26574"/>
    <cellStyle name="Normal 3 3 3 6" xfId="26575"/>
    <cellStyle name="Normal 3 3 4" xfId="3968"/>
    <cellStyle name="Normal 3 3 4 2" xfId="5676"/>
    <cellStyle name="Normal 3 3 4 2 2" xfId="9058"/>
    <cellStyle name="Normal 3 3 4 2 2 2" xfId="26576"/>
    <cellStyle name="Normal 3 3 4 2 3" xfId="13349"/>
    <cellStyle name="Normal 3 3 4 2 3 2" xfId="26577"/>
    <cellStyle name="Normal 3 3 4 2 4" xfId="26578"/>
    <cellStyle name="Normal 3 3 4 3" xfId="7373"/>
    <cellStyle name="Normal 3 3 4 3 2" xfId="26579"/>
    <cellStyle name="Normal 3 3 4 4" xfId="11665"/>
    <cellStyle name="Normal 3 3 4 4 2" xfId="26580"/>
    <cellStyle name="Normal 3 3 4 5" xfId="26581"/>
    <cellStyle name="Normal 3 3 5" xfId="4531"/>
    <cellStyle name="Normal 3 3 5 2" xfId="5866"/>
    <cellStyle name="Normal 3 3 5 2 2" xfId="9246"/>
    <cellStyle name="Normal 3 3 5 2 2 2" xfId="26582"/>
    <cellStyle name="Normal 3 3 5 2 3" xfId="13536"/>
    <cellStyle name="Normal 3 3 5 2 3 2" xfId="26583"/>
    <cellStyle name="Normal 3 3 5 2 4" xfId="26584"/>
    <cellStyle name="Normal 3 3 5 3" xfId="7934"/>
    <cellStyle name="Normal 3 3 5 3 2" xfId="26585"/>
    <cellStyle name="Normal 3 3 5 4" xfId="12226"/>
    <cellStyle name="Normal 3 3 5 4 2" xfId="26586"/>
    <cellStyle name="Normal 3 3 5 5" xfId="26587"/>
    <cellStyle name="Normal 3 3 6" xfId="6068"/>
    <cellStyle name="Normal 3 3 6 2" xfId="9436"/>
    <cellStyle name="Normal 3 3 6 2 2" xfId="26588"/>
    <cellStyle name="Normal 3 3 6 3" xfId="13723"/>
    <cellStyle name="Normal 3 3 6 3 2" xfId="26589"/>
    <cellStyle name="Normal 3 3 6 4" xfId="26590"/>
    <cellStyle name="Normal 3 3 7" xfId="6263"/>
    <cellStyle name="Normal 3 3 7 2" xfId="9623"/>
    <cellStyle name="Normal 3 3 7 2 2" xfId="26591"/>
    <cellStyle name="Normal 3 3 7 3" xfId="13911"/>
    <cellStyle name="Normal 3 3 7 3 2" xfId="26592"/>
    <cellStyle name="Normal 3 3 7 4" xfId="26593"/>
    <cellStyle name="Normal 3 3 8" xfId="5093"/>
    <cellStyle name="Normal 3 3 8 2" xfId="8495"/>
    <cellStyle name="Normal 3 3 8 2 2" xfId="26594"/>
    <cellStyle name="Normal 3 3 8 3" xfId="12787"/>
    <cellStyle name="Normal 3 3 8 3 2" xfId="26595"/>
    <cellStyle name="Normal 3 3 8 4" xfId="26596"/>
    <cellStyle name="Normal 3 3 9" xfId="6465"/>
    <cellStyle name="Normal 3 3 9 2" xfId="26597"/>
    <cellStyle name="Normal 3 30" xfId="11287"/>
    <cellStyle name="Normal 3 30 2" xfId="26598"/>
    <cellStyle name="Normal 3 31" xfId="13962"/>
    <cellStyle name="Normal 3 31 2" xfId="26599"/>
    <cellStyle name="Normal 3 32" xfId="13963"/>
    <cellStyle name="Normal 3 32 2" xfId="26600"/>
    <cellStyle name="Normal 3 33" xfId="11295"/>
    <cellStyle name="Normal 3 33 2" xfId="26601"/>
    <cellStyle name="Normal 3 34" xfId="13921"/>
    <cellStyle name="Normal 3 34 2" xfId="26602"/>
    <cellStyle name="Normal 3 35" xfId="13932"/>
    <cellStyle name="Normal 3 35 2" xfId="26603"/>
    <cellStyle name="Normal 3 36" xfId="13931"/>
    <cellStyle name="Normal 3 36 2" xfId="26604"/>
    <cellStyle name="Normal 3 37" xfId="13956"/>
    <cellStyle name="Normal 3 37 2" xfId="26605"/>
    <cellStyle name="Normal 3 38" xfId="13922"/>
    <cellStyle name="Normal 3 38 2" xfId="26606"/>
    <cellStyle name="Normal 3 39" xfId="13980"/>
    <cellStyle name="Normal 3 39 2" xfId="26607"/>
    <cellStyle name="Normal 3 4" xfId="6949"/>
    <cellStyle name="Normal 3 4 2" xfId="26608"/>
    <cellStyle name="Normal 3 40" xfId="11051"/>
    <cellStyle name="Normal 3 40 2" xfId="26609"/>
    <cellStyle name="Normal 3 41" xfId="13967"/>
    <cellStyle name="Normal 3 41 2" xfId="26610"/>
    <cellStyle name="Normal 3 42" xfId="13950"/>
    <cellStyle name="Normal 3 42 2" xfId="26611"/>
    <cellStyle name="Normal 3 43" xfId="26612"/>
    <cellStyle name="Normal 3 43 2" xfId="14058"/>
    <cellStyle name="Normal 3 44" xfId="26613"/>
    <cellStyle name="Normal 3 44 2" xfId="33362"/>
    <cellStyle name="Normal 3 45" xfId="26614"/>
    <cellStyle name="Normal 3 45 2" xfId="33424"/>
    <cellStyle name="Normal 3 46" xfId="26615"/>
    <cellStyle name="Normal 3 46 2" xfId="33778"/>
    <cellStyle name="Normal 3 47" xfId="26616"/>
    <cellStyle name="Normal 3 47 2" xfId="33630"/>
    <cellStyle name="Normal 3 48" xfId="26617"/>
    <cellStyle name="Normal 3 48 2" xfId="34006"/>
    <cellStyle name="Normal 3 49" xfId="26618"/>
    <cellStyle name="Normal 3 49 2" xfId="33329"/>
    <cellStyle name="Normal 3 5" xfId="9875"/>
    <cellStyle name="Normal 3 5 2" xfId="26619"/>
    <cellStyle name="Normal 3 50" xfId="26620"/>
    <cellStyle name="Normal 3 50 2" xfId="33852"/>
    <cellStyle name="Normal 3 51" xfId="26621"/>
    <cellStyle name="Normal 3 51 2" xfId="33570"/>
    <cellStyle name="Normal 3 52" xfId="26622"/>
    <cellStyle name="Normal 3 53" xfId="26524"/>
    <cellStyle name="Normal 3 54" xfId="34708"/>
    <cellStyle name="Normal 3 6" xfId="6776"/>
    <cellStyle name="Normal 3 6 2" xfId="26623"/>
    <cellStyle name="Normal 3 7" xfId="6932"/>
    <cellStyle name="Normal 3 7 2" xfId="26624"/>
    <cellStyle name="Normal 3 8" xfId="6777"/>
    <cellStyle name="Normal 3 8 2" xfId="26625"/>
    <cellStyle name="Normal 3 9" xfId="6519"/>
    <cellStyle name="Normal 3 9 2" xfId="26626"/>
    <cellStyle name="Normal 30" xfId="857"/>
    <cellStyle name="normal' 30" xfId="34588"/>
    <cellStyle name="Normal 30 2" xfId="10188"/>
    <cellStyle name="Normal 30 2 2" xfId="26627"/>
    <cellStyle name="Normal 30 3" xfId="26628"/>
    <cellStyle name="Normal 30 3 2" xfId="14304"/>
    <cellStyle name="Normal 30 4" xfId="26629"/>
    <cellStyle name="Normal 31" xfId="843"/>
    <cellStyle name="Normal 31 2" xfId="10189"/>
    <cellStyle name="Normal 31 2 2" xfId="26630"/>
    <cellStyle name="Normal 31 3" xfId="26631"/>
    <cellStyle name="Normal 31 3 2" xfId="14297"/>
    <cellStyle name="Normal 31 4" xfId="26632"/>
    <cellStyle name="Normal 32" xfId="890"/>
    <cellStyle name="Normal 32 2" xfId="10190"/>
    <cellStyle name="Normal 32 2 2" xfId="26633"/>
    <cellStyle name="Normal 32 3" xfId="26634"/>
    <cellStyle name="Normal 32 3 2" xfId="14313"/>
    <cellStyle name="Normal 32 4" xfId="26635"/>
    <cellStyle name="Normal 33" xfId="791"/>
    <cellStyle name="Normal 33 10" xfId="6662"/>
    <cellStyle name="Normal 33 10 2" xfId="26636"/>
    <cellStyle name="Normal 33 11" xfId="11162"/>
    <cellStyle name="Normal 33 11 2" xfId="26637"/>
    <cellStyle name="Normal 33 12" xfId="26638"/>
    <cellStyle name="Normal 33 2" xfId="3689"/>
    <cellStyle name="Normal 33 2 2" xfId="4068"/>
    <cellStyle name="Normal 33 2 2 2" xfId="7473"/>
    <cellStyle name="Normal 33 2 2 2 2" xfId="26639"/>
    <cellStyle name="Normal 33 2 2 3" xfId="11765"/>
    <cellStyle name="Normal 33 2 2 3 2" xfId="26640"/>
    <cellStyle name="Normal 33 2 2 4" xfId="26641"/>
    <cellStyle name="Normal 33 2 3" xfId="4631"/>
    <cellStyle name="Normal 33 2 3 2" xfId="8034"/>
    <cellStyle name="Normal 33 2 3 2 2" xfId="26642"/>
    <cellStyle name="Normal 33 2 3 3" xfId="12326"/>
    <cellStyle name="Normal 33 2 3 3 2" xfId="26643"/>
    <cellStyle name="Normal 33 2 3 4" xfId="26644"/>
    <cellStyle name="Normal 33 2 4" xfId="5193"/>
    <cellStyle name="Normal 33 2 4 2" xfId="8595"/>
    <cellStyle name="Normal 33 2 4 2 2" xfId="26645"/>
    <cellStyle name="Normal 33 2 4 3" xfId="12887"/>
    <cellStyle name="Normal 33 2 4 3 2" xfId="26646"/>
    <cellStyle name="Normal 33 2 4 4" xfId="26647"/>
    <cellStyle name="Normal 33 2 5" xfId="7098"/>
    <cellStyle name="Normal 33 2 5 2" xfId="26648"/>
    <cellStyle name="Normal 33 2 6" xfId="11391"/>
    <cellStyle name="Normal 33 2 6 2" xfId="26649"/>
    <cellStyle name="Normal 33 2 7" xfId="26650"/>
    <cellStyle name="Normal 33 3" xfId="4257"/>
    <cellStyle name="Normal 33 3 2" xfId="4818"/>
    <cellStyle name="Normal 33 3 2 2" xfId="8221"/>
    <cellStyle name="Normal 33 3 2 2 2" xfId="26651"/>
    <cellStyle name="Normal 33 3 2 3" xfId="12513"/>
    <cellStyle name="Normal 33 3 2 3 2" xfId="26652"/>
    <cellStyle name="Normal 33 3 2 4" xfId="26653"/>
    <cellStyle name="Normal 33 3 3" xfId="5380"/>
    <cellStyle name="Normal 33 3 3 2" xfId="8782"/>
    <cellStyle name="Normal 33 3 3 2 2" xfId="26654"/>
    <cellStyle name="Normal 33 3 3 3" xfId="13074"/>
    <cellStyle name="Normal 33 3 3 3 2" xfId="26655"/>
    <cellStyle name="Normal 33 3 3 4" xfId="26656"/>
    <cellStyle name="Normal 33 3 4" xfId="7660"/>
    <cellStyle name="Normal 33 3 4 2" xfId="26657"/>
    <cellStyle name="Normal 33 3 5" xfId="11952"/>
    <cellStyle name="Normal 33 3 5 2" xfId="26658"/>
    <cellStyle name="Normal 33 3 6" xfId="26659"/>
    <cellStyle name="Normal 33 4" xfId="3881"/>
    <cellStyle name="Normal 33 4 2" xfId="5577"/>
    <cellStyle name="Normal 33 4 2 2" xfId="8969"/>
    <cellStyle name="Normal 33 4 2 2 2" xfId="26660"/>
    <cellStyle name="Normal 33 4 2 3" xfId="13262"/>
    <cellStyle name="Normal 33 4 2 3 2" xfId="26661"/>
    <cellStyle name="Normal 33 4 2 4" xfId="26662"/>
    <cellStyle name="Normal 33 4 3" xfId="7286"/>
    <cellStyle name="Normal 33 4 3 2" xfId="26663"/>
    <cellStyle name="Normal 33 4 4" xfId="11578"/>
    <cellStyle name="Normal 33 4 4 2" xfId="26664"/>
    <cellStyle name="Normal 33 4 5" xfId="26665"/>
    <cellStyle name="Normal 33 5" xfId="4444"/>
    <cellStyle name="Normal 33 5 2" xfId="5779"/>
    <cellStyle name="Normal 33 5 2 2" xfId="9159"/>
    <cellStyle name="Normal 33 5 2 2 2" xfId="26666"/>
    <cellStyle name="Normal 33 5 2 3" xfId="13449"/>
    <cellStyle name="Normal 33 5 2 3 2" xfId="26667"/>
    <cellStyle name="Normal 33 5 2 4" xfId="26668"/>
    <cellStyle name="Normal 33 5 3" xfId="7847"/>
    <cellStyle name="Normal 33 5 3 2" xfId="26669"/>
    <cellStyle name="Normal 33 5 4" xfId="12139"/>
    <cellStyle name="Normal 33 5 4 2" xfId="26670"/>
    <cellStyle name="Normal 33 5 5" xfId="26671"/>
    <cellStyle name="Normal 33 6" xfId="5974"/>
    <cellStyle name="Normal 33 6 2" xfId="9347"/>
    <cellStyle name="Normal 33 6 2 2" xfId="26672"/>
    <cellStyle name="Normal 33 6 3" xfId="13636"/>
    <cellStyle name="Normal 33 6 3 2" xfId="26673"/>
    <cellStyle name="Normal 33 6 4" xfId="26674"/>
    <cellStyle name="Normal 33 7" xfId="6172"/>
    <cellStyle name="Normal 33 7 2" xfId="9536"/>
    <cellStyle name="Normal 33 7 2 2" xfId="26675"/>
    <cellStyle name="Normal 33 7 3" xfId="13824"/>
    <cellStyle name="Normal 33 7 3 2" xfId="26677"/>
    <cellStyle name="Normal 33 7 4" xfId="26678"/>
    <cellStyle name="Normal 33 8" xfId="5006"/>
    <cellStyle name="Normal 33 8 2" xfId="8408"/>
    <cellStyle name="Normal 33 8 2 2" xfId="26679"/>
    <cellStyle name="Normal 33 8 3" xfId="12700"/>
    <cellStyle name="Normal 33 8 3 2" xfId="26680"/>
    <cellStyle name="Normal 33 8 4" xfId="26681"/>
    <cellStyle name="Normal 33 9" xfId="6376"/>
    <cellStyle name="Normal 33 9 2" xfId="26682"/>
    <cellStyle name="Normal 34" xfId="836"/>
    <cellStyle name="Normal 34 10" xfId="6707"/>
    <cellStyle name="Normal 34 10 2" xfId="26683"/>
    <cellStyle name="Normal 34 11" xfId="11207"/>
    <cellStyle name="Normal 34 11 2" xfId="26684"/>
    <cellStyle name="Normal 34 12" xfId="26685"/>
    <cellStyle name="Normal 34 2" xfId="3734"/>
    <cellStyle name="Normal 34 2 2" xfId="4113"/>
    <cellStyle name="Normal 34 2 2 2" xfId="7518"/>
    <cellStyle name="Normal 34 2 2 2 2" xfId="26686"/>
    <cellStyle name="Normal 34 2 2 3" xfId="11810"/>
    <cellStyle name="Normal 34 2 2 3 2" xfId="26687"/>
    <cellStyle name="Normal 34 2 2 4" xfId="26688"/>
    <cellStyle name="Normal 34 2 3" xfId="4676"/>
    <cellStyle name="Normal 34 2 3 2" xfId="8079"/>
    <cellStyle name="Normal 34 2 3 2 2" xfId="26689"/>
    <cellStyle name="Normal 34 2 3 3" xfId="12371"/>
    <cellStyle name="Normal 34 2 3 3 2" xfId="26690"/>
    <cellStyle name="Normal 34 2 3 4" xfId="26691"/>
    <cellStyle name="Normal 34 2 4" xfId="5238"/>
    <cellStyle name="Normal 34 2 4 2" xfId="8640"/>
    <cellStyle name="Normal 34 2 4 2 2" xfId="26692"/>
    <cellStyle name="Normal 34 2 4 3" xfId="12932"/>
    <cellStyle name="Normal 34 2 4 3 2" xfId="26693"/>
    <cellStyle name="Normal 34 2 4 4" xfId="26694"/>
    <cellStyle name="Normal 34 2 5" xfId="7143"/>
    <cellStyle name="Normal 34 2 5 2" xfId="26695"/>
    <cellStyle name="Normal 34 2 6" xfId="11436"/>
    <cellStyle name="Normal 34 2 6 2" xfId="26696"/>
    <cellStyle name="Normal 34 2 7" xfId="26697"/>
    <cellStyle name="Normal 34 3" xfId="4302"/>
    <cellStyle name="Normal 34 3 2" xfId="4863"/>
    <cellStyle name="Normal 34 3 2 2" xfId="8266"/>
    <cellStyle name="Normal 34 3 2 2 2" xfId="26698"/>
    <cellStyle name="Normal 34 3 2 3" xfId="12558"/>
    <cellStyle name="Normal 34 3 2 3 2" xfId="26699"/>
    <cellStyle name="Normal 34 3 2 4" xfId="26700"/>
    <cellStyle name="Normal 34 3 3" xfId="5425"/>
    <cellStyle name="Normal 34 3 3 2" xfId="8827"/>
    <cellStyle name="Normal 34 3 3 2 2" xfId="26701"/>
    <cellStyle name="Normal 34 3 3 3" xfId="13119"/>
    <cellStyle name="Normal 34 3 3 3 2" xfId="26702"/>
    <cellStyle name="Normal 34 3 3 4" xfId="26703"/>
    <cellStyle name="Normal 34 3 4" xfId="7705"/>
    <cellStyle name="Normal 34 3 4 2" xfId="26704"/>
    <cellStyle name="Normal 34 3 5" xfId="11997"/>
    <cellStyle name="Normal 34 3 5 2" xfId="26705"/>
    <cellStyle name="Normal 34 3 6" xfId="26706"/>
    <cellStyle name="Normal 34 4" xfId="3926"/>
    <cellStyle name="Normal 34 4 2" xfId="5622"/>
    <cellStyle name="Normal 34 4 2 2" xfId="9014"/>
    <cellStyle name="Normal 34 4 2 2 2" xfId="26707"/>
    <cellStyle name="Normal 34 4 2 3" xfId="13307"/>
    <cellStyle name="Normal 34 4 2 3 2" xfId="26708"/>
    <cellStyle name="Normal 34 4 2 4" xfId="26709"/>
    <cellStyle name="Normal 34 4 3" xfId="7331"/>
    <cellStyle name="Normal 34 4 3 2" xfId="26710"/>
    <cellStyle name="Normal 34 4 4" xfId="11623"/>
    <cellStyle name="Normal 34 4 4 2" xfId="26711"/>
    <cellStyle name="Normal 34 4 5" xfId="26712"/>
    <cellStyle name="Normal 34 5" xfId="4489"/>
    <cellStyle name="Normal 34 5 2" xfId="5824"/>
    <cellStyle name="Normal 34 5 2 2" xfId="9204"/>
    <cellStyle name="Normal 34 5 2 2 2" xfId="26713"/>
    <cellStyle name="Normal 34 5 2 3" xfId="13494"/>
    <cellStyle name="Normal 34 5 2 3 2" xfId="26714"/>
    <cellStyle name="Normal 34 5 2 4" xfId="26715"/>
    <cellStyle name="Normal 34 5 3" xfId="7892"/>
    <cellStyle name="Normal 34 5 3 2" xfId="26716"/>
    <cellStyle name="Normal 34 5 4" xfId="12184"/>
    <cellStyle name="Normal 34 5 4 2" xfId="26717"/>
    <cellStyle name="Normal 34 5 5" xfId="26718"/>
    <cellStyle name="Normal 34 6" xfId="6019"/>
    <cellStyle name="Normal 34 6 2" xfId="9392"/>
    <cellStyle name="Normal 34 6 2 2" xfId="26719"/>
    <cellStyle name="Normal 34 6 3" xfId="13681"/>
    <cellStyle name="Normal 34 6 3 2" xfId="26720"/>
    <cellStyle name="Normal 34 6 4" xfId="26721"/>
    <cellStyle name="Normal 34 7" xfId="6217"/>
    <cellStyle name="Normal 34 7 2" xfId="9581"/>
    <cellStyle name="Normal 34 7 2 2" xfId="26722"/>
    <cellStyle name="Normal 34 7 3" xfId="13869"/>
    <cellStyle name="Normal 34 7 3 2" xfId="26723"/>
    <cellStyle name="Normal 34 7 4" xfId="26724"/>
    <cellStyle name="Normal 34 8" xfId="5051"/>
    <cellStyle name="Normal 34 8 2" xfId="8453"/>
    <cellStyle name="Normal 34 8 2 2" xfId="26725"/>
    <cellStyle name="Normal 34 8 3" xfId="12745"/>
    <cellStyle name="Normal 34 8 3 2" xfId="26726"/>
    <cellStyle name="Normal 34 8 4" xfId="26727"/>
    <cellStyle name="Normal 34 9" xfId="6421"/>
    <cellStyle name="Normal 34 9 2" xfId="26728"/>
    <cellStyle name="Normal 35" xfId="892"/>
    <cellStyle name="Normal 35 10" xfId="6740"/>
    <cellStyle name="Normal 35 10 2" xfId="26729"/>
    <cellStyle name="Normal 35 11" xfId="11240"/>
    <cellStyle name="Normal 35 11 2" xfId="26730"/>
    <cellStyle name="Normal 35 12" xfId="26731"/>
    <cellStyle name="Normal 35 2" xfId="3767"/>
    <cellStyle name="Normal 35 2 2" xfId="4145"/>
    <cellStyle name="Normal 35 2 2 2" xfId="7550"/>
    <cellStyle name="Normal 35 2 2 2 2" xfId="26732"/>
    <cellStyle name="Normal 35 2 2 3" xfId="11842"/>
    <cellStyle name="Normal 35 2 2 3 2" xfId="26733"/>
    <cellStyle name="Normal 35 2 2 4" xfId="26734"/>
    <cellStyle name="Normal 35 2 3" xfId="4708"/>
    <cellStyle name="Normal 35 2 3 2" xfId="8111"/>
    <cellStyle name="Normal 35 2 3 2 2" xfId="26735"/>
    <cellStyle name="Normal 35 2 3 3" xfId="12403"/>
    <cellStyle name="Normal 35 2 3 3 2" xfId="26736"/>
    <cellStyle name="Normal 35 2 3 4" xfId="26737"/>
    <cellStyle name="Normal 35 2 4" xfId="5270"/>
    <cellStyle name="Normal 35 2 4 2" xfId="8672"/>
    <cellStyle name="Normal 35 2 4 2 2" xfId="26738"/>
    <cellStyle name="Normal 35 2 4 3" xfId="12964"/>
    <cellStyle name="Normal 35 2 4 3 2" xfId="26739"/>
    <cellStyle name="Normal 35 2 4 4" xfId="26740"/>
    <cellStyle name="Normal 35 2 5" xfId="7176"/>
    <cellStyle name="Normal 35 2 5 2" xfId="26741"/>
    <cellStyle name="Normal 35 2 6" xfId="11468"/>
    <cellStyle name="Normal 35 2 6 2" xfId="26742"/>
    <cellStyle name="Normal 35 2 7" xfId="26743"/>
    <cellStyle name="Normal 35 3" xfId="4334"/>
    <cellStyle name="Normal 35 3 2" xfId="4895"/>
    <cellStyle name="Normal 35 3 2 2" xfId="8298"/>
    <cellStyle name="Normal 35 3 2 2 2" xfId="26745"/>
    <cellStyle name="Normal 35 3 2 3" xfId="12590"/>
    <cellStyle name="Normal 35 3 2 3 2" xfId="26746"/>
    <cellStyle name="Normal 35 3 2 4" xfId="26747"/>
    <cellStyle name="Normal 35 3 3" xfId="5457"/>
    <cellStyle name="Normal 35 3 3 2" xfId="8859"/>
    <cellStyle name="Normal 35 3 3 2 2" xfId="26749"/>
    <cellStyle name="Normal 35 3 3 3" xfId="13151"/>
    <cellStyle name="Normal 35 3 3 3 2" xfId="26750"/>
    <cellStyle name="Normal 35 3 3 4" xfId="26751"/>
    <cellStyle name="Normal 35 3 4" xfId="7737"/>
    <cellStyle name="Normal 35 3 4 2" xfId="26752"/>
    <cellStyle name="Normal 35 3 5" xfId="12029"/>
    <cellStyle name="Normal 35 3 5 2" xfId="26753"/>
    <cellStyle name="Normal 35 3 6" xfId="26754"/>
    <cellStyle name="Normal 35 4" xfId="3958"/>
    <cellStyle name="Normal 35 4 2" xfId="5656"/>
    <cellStyle name="Normal 35 4 2 2" xfId="9046"/>
    <cellStyle name="Normal 35 4 2 2 2" xfId="26755"/>
    <cellStyle name="Normal 35 4 2 3" xfId="13339"/>
    <cellStyle name="Normal 35 4 2 3 2" xfId="26756"/>
    <cellStyle name="Normal 35 4 2 4" xfId="26757"/>
    <cellStyle name="Normal 35 4 3" xfId="7363"/>
    <cellStyle name="Normal 35 4 3 2" xfId="26758"/>
    <cellStyle name="Normal 35 4 4" xfId="11655"/>
    <cellStyle name="Normal 35 4 4 2" xfId="26759"/>
    <cellStyle name="Normal 35 4 5" xfId="26760"/>
    <cellStyle name="Normal 35 5" xfId="4521"/>
    <cellStyle name="Normal 35 5 2" xfId="5856"/>
    <cellStyle name="Normal 35 5 2 2" xfId="9236"/>
    <cellStyle name="Normal 35 5 2 2 2" xfId="26761"/>
    <cellStyle name="Normal 35 5 2 3" xfId="13526"/>
    <cellStyle name="Normal 35 5 2 3 2" xfId="26762"/>
    <cellStyle name="Normal 35 5 2 4" xfId="26763"/>
    <cellStyle name="Normal 35 5 3" xfId="7924"/>
    <cellStyle name="Normal 35 5 3 2" xfId="26764"/>
    <cellStyle name="Normal 35 5 4" xfId="12216"/>
    <cellStyle name="Normal 35 5 4 2" xfId="26765"/>
    <cellStyle name="Normal 35 5 5" xfId="26766"/>
    <cellStyle name="Normal 35 6" xfId="6053"/>
    <cellStyle name="Normal 35 6 2" xfId="9425"/>
    <cellStyle name="Normal 35 6 2 2" xfId="26767"/>
    <cellStyle name="Normal 35 6 3" xfId="13713"/>
    <cellStyle name="Normal 35 6 3 2" xfId="26768"/>
    <cellStyle name="Normal 35 6 4" xfId="26769"/>
    <cellStyle name="Normal 35 7" xfId="6251"/>
    <cellStyle name="Normal 35 7 2" xfId="9613"/>
    <cellStyle name="Normal 35 7 2 2" xfId="26770"/>
    <cellStyle name="Normal 35 7 3" xfId="13901"/>
    <cellStyle name="Normal 35 7 3 2" xfId="26771"/>
    <cellStyle name="Normal 35 7 4" xfId="26772"/>
    <cellStyle name="Normal 35 8" xfId="5083"/>
    <cellStyle name="Normal 35 8 2" xfId="8485"/>
    <cellStyle name="Normal 35 8 2 2" xfId="26773"/>
    <cellStyle name="Normal 35 8 3" xfId="12777"/>
    <cellStyle name="Normal 35 8 3 2" xfId="26774"/>
    <cellStyle name="Normal 35 8 4" xfId="26775"/>
    <cellStyle name="Normal 35 9" xfId="6453"/>
    <cellStyle name="Normal 35 9 2" xfId="26776"/>
    <cellStyle name="Normal 36" xfId="833"/>
    <cellStyle name="Normal 36 10" xfId="6704"/>
    <cellStyle name="Normal 36 10 2" xfId="26777"/>
    <cellStyle name="Normal 36 11" xfId="11204"/>
    <cellStyle name="Normal 36 11 2" xfId="26778"/>
    <cellStyle name="Normal 36 12" xfId="26779"/>
    <cellStyle name="Normal 36 2" xfId="3731"/>
    <cellStyle name="Normal 36 2 2" xfId="4110"/>
    <cellStyle name="Normal 36 2 2 2" xfId="7515"/>
    <cellStyle name="Normal 36 2 2 2 2" xfId="26780"/>
    <cellStyle name="Normal 36 2 2 3" xfId="11807"/>
    <cellStyle name="Normal 36 2 2 3 2" xfId="26781"/>
    <cellStyle name="Normal 36 2 2 4" xfId="26782"/>
    <cellStyle name="Normal 36 2 3" xfId="4673"/>
    <cellStyle name="Normal 36 2 3 2" xfId="8076"/>
    <cellStyle name="Normal 36 2 3 2 2" xfId="26783"/>
    <cellStyle name="Normal 36 2 3 3" xfId="12368"/>
    <cellStyle name="Normal 36 2 3 3 2" xfId="26784"/>
    <cellStyle name="Normal 36 2 3 4" xfId="26785"/>
    <cellStyle name="Normal 36 2 4" xfId="5235"/>
    <cellStyle name="Normal 36 2 4 2" xfId="8637"/>
    <cellStyle name="Normal 36 2 4 2 2" xfId="26786"/>
    <cellStyle name="Normal 36 2 4 3" xfId="12929"/>
    <cellStyle name="Normal 36 2 4 3 2" xfId="26787"/>
    <cellStyle name="Normal 36 2 4 4" xfId="26788"/>
    <cellStyle name="Normal 36 2 5" xfId="7140"/>
    <cellStyle name="Normal 36 2 5 2" xfId="26789"/>
    <cellStyle name="Normal 36 2 6" xfId="11433"/>
    <cellStyle name="Normal 36 2 6 2" xfId="26790"/>
    <cellStyle name="Normal 36 2 7" xfId="26791"/>
    <cellStyle name="Normal 36 3" xfId="4299"/>
    <cellStyle name="Normal 36 3 2" xfId="4860"/>
    <cellStyle name="Normal 36 3 2 2" xfId="8263"/>
    <cellStyle name="Normal 36 3 2 2 2" xfId="26792"/>
    <cellStyle name="Normal 36 3 2 3" xfId="12555"/>
    <cellStyle name="Normal 36 3 2 3 2" xfId="26793"/>
    <cellStyle name="Normal 36 3 2 4" xfId="26794"/>
    <cellStyle name="Normal 36 3 3" xfId="5422"/>
    <cellStyle name="Normal 36 3 3 2" xfId="8824"/>
    <cellStyle name="Normal 36 3 3 2 2" xfId="26796"/>
    <cellStyle name="Normal 36 3 3 3" xfId="13116"/>
    <cellStyle name="Normal 36 3 3 3 2" xfId="26797"/>
    <cellStyle name="Normal 36 3 3 4" xfId="26798"/>
    <cellStyle name="Normal 36 3 4" xfId="7702"/>
    <cellStyle name="Normal 36 3 4 2" xfId="26799"/>
    <cellStyle name="Normal 36 3 5" xfId="11994"/>
    <cellStyle name="Normal 36 3 5 2" xfId="26800"/>
    <cellStyle name="Normal 36 3 6" xfId="26801"/>
    <cellStyle name="Normal 36 4" xfId="3923"/>
    <cellStyle name="Normal 36 4 2" xfId="5619"/>
    <cellStyle name="Normal 36 4 2 2" xfId="9011"/>
    <cellStyle name="Normal 36 4 2 2 2" xfId="26802"/>
    <cellStyle name="Normal 36 4 2 3" xfId="13304"/>
    <cellStyle name="Normal 36 4 2 3 2" xfId="26803"/>
    <cellStyle name="Normal 36 4 2 4" xfId="26804"/>
    <cellStyle name="Normal 36 4 3" xfId="7328"/>
    <cellStyle name="Normal 36 4 3 2" xfId="26805"/>
    <cellStyle name="Normal 36 4 4" xfId="11620"/>
    <cellStyle name="Normal 36 4 4 2" xfId="26806"/>
    <cellStyle name="Normal 36 4 5" xfId="26807"/>
    <cellStyle name="Normal 36 5" xfId="4486"/>
    <cellStyle name="Normal 36 5 2" xfId="5821"/>
    <cellStyle name="Normal 36 5 2 2" xfId="9201"/>
    <cellStyle name="Normal 36 5 2 2 2" xfId="26808"/>
    <cellStyle name="Normal 36 5 2 3" xfId="13491"/>
    <cellStyle name="Normal 36 5 2 3 2" xfId="26809"/>
    <cellStyle name="Normal 36 5 2 4" xfId="26810"/>
    <cellStyle name="Normal 36 5 3" xfId="7889"/>
    <cellStyle name="Normal 36 5 3 2" xfId="26811"/>
    <cellStyle name="Normal 36 5 4" xfId="12181"/>
    <cellStyle name="Normal 36 5 4 2" xfId="26812"/>
    <cellStyle name="Normal 36 5 5" xfId="26813"/>
    <cellStyle name="Normal 36 6" xfId="6016"/>
    <cellStyle name="Normal 36 6 2" xfId="9389"/>
    <cellStyle name="Normal 36 6 2 2" xfId="26814"/>
    <cellStyle name="Normal 36 6 3" xfId="13678"/>
    <cellStyle name="Normal 36 6 3 2" xfId="26815"/>
    <cellStyle name="Normal 36 6 4" xfId="26816"/>
    <cellStyle name="Normal 36 7" xfId="6214"/>
    <cellStyle name="Normal 36 7 2" xfId="9578"/>
    <cellStyle name="Normal 36 7 2 2" xfId="26817"/>
    <cellStyle name="Normal 36 7 3" xfId="13866"/>
    <cellStyle name="Normal 36 7 3 2" xfId="26818"/>
    <cellStyle name="Normal 36 7 4" xfId="26819"/>
    <cellStyle name="Normal 36 8" xfId="5048"/>
    <cellStyle name="Normal 36 8 2" xfId="8450"/>
    <cellStyle name="Normal 36 8 2 2" xfId="26820"/>
    <cellStyle name="Normal 36 8 3" xfId="12742"/>
    <cellStyle name="Normal 36 8 3 2" xfId="26821"/>
    <cellStyle name="Normal 36 8 4" xfId="26822"/>
    <cellStyle name="Normal 36 9" xfId="6418"/>
    <cellStyle name="Normal 36 9 2" xfId="26823"/>
    <cellStyle name="Normal 37" xfId="794"/>
    <cellStyle name="Normal 37 10" xfId="6665"/>
    <cellStyle name="Normal 37 10 2" xfId="26824"/>
    <cellStyle name="Normal 37 11" xfId="11165"/>
    <cellStyle name="Normal 37 11 2" xfId="26825"/>
    <cellStyle name="Normal 37 12" xfId="26826"/>
    <cellStyle name="Normal 37 2" xfId="3692"/>
    <cellStyle name="Normal 37 2 2" xfId="4071"/>
    <cellStyle name="Normal 37 2 2 2" xfId="7476"/>
    <cellStyle name="Normal 37 2 2 2 2" xfId="26827"/>
    <cellStyle name="Normal 37 2 2 3" xfId="11768"/>
    <cellStyle name="Normal 37 2 2 3 2" xfId="26828"/>
    <cellStyle name="Normal 37 2 2 4" xfId="26829"/>
    <cellStyle name="Normal 37 2 3" xfId="4634"/>
    <cellStyle name="Normal 37 2 3 2" xfId="8037"/>
    <cellStyle name="Normal 37 2 3 2 2" xfId="26830"/>
    <cellStyle name="Normal 37 2 3 3" xfId="12329"/>
    <cellStyle name="Normal 37 2 3 3 2" xfId="26831"/>
    <cellStyle name="Normal 37 2 3 4" xfId="26832"/>
    <cellStyle name="Normal 37 2 4" xfId="5196"/>
    <cellStyle name="Normal 37 2 4 2" xfId="8598"/>
    <cellStyle name="Normal 37 2 4 2 2" xfId="26833"/>
    <cellStyle name="Normal 37 2 4 3" xfId="12890"/>
    <cellStyle name="Normal 37 2 4 3 2" xfId="26834"/>
    <cellStyle name="Normal 37 2 4 4" xfId="26835"/>
    <cellStyle name="Normal 37 2 5" xfId="7101"/>
    <cellStyle name="Normal 37 2 5 2" xfId="26836"/>
    <cellStyle name="Normal 37 2 6" xfId="11394"/>
    <cellStyle name="Normal 37 2 6 2" xfId="26837"/>
    <cellStyle name="Normal 37 2 7" xfId="26838"/>
    <cellStyle name="Normal 37 3" xfId="4260"/>
    <cellStyle name="Normal 37 3 2" xfId="4821"/>
    <cellStyle name="Normal 37 3 2 2" xfId="8224"/>
    <cellStyle name="Normal 37 3 2 2 2" xfId="26839"/>
    <cellStyle name="Normal 37 3 2 3" xfId="12516"/>
    <cellStyle name="Normal 37 3 2 3 2" xfId="26840"/>
    <cellStyle name="Normal 37 3 2 4" xfId="26841"/>
    <cellStyle name="Normal 37 3 3" xfId="5383"/>
    <cellStyle name="Normal 37 3 3 2" xfId="8785"/>
    <cellStyle name="Normal 37 3 3 2 2" xfId="26842"/>
    <cellStyle name="Normal 37 3 3 3" xfId="13077"/>
    <cellStyle name="Normal 37 3 3 3 2" xfId="26843"/>
    <cellStyle name="Normal 37 3 3 4" xfId="26844"/>
    <cellStyle name="Normal 37 3 4" xfId="7663"/>
    <cellStyle name="Normal 37 3 4 2" xfId="26846"/>
    <cellStyle name="Normal 37 3 5" xfId="11955"/>
    <cellStyle name="Normal 37 3 5 2" xfId="26847"/>
    <cellStyle name="Normal 37 3 6" xfId="26848"/>
    <cellStyle name="Normal 37 4" xfId="3884"/>
    <cellStyle name="Normal 37 4 2" xfId="5580"/>
    <cellStyle name="Normal 37 4 2 2" xfId="8972"/>
    <cellStyle name="Normal 37 4 2 2 2" xfId="26849"/>
    <cellStyle name="Normal 37 4 2 3" xfId="13265"/>
    <cellStyle name="Normal 37 4 2 3 2" xfId="26850"/>
    <cellStyle name="Normal 37 4 2 4" xfId="26851"/>
    <cellStyle name="Normal 37 4 3" xfId="7289"/>
    <cellStyle name="Normal 37 4 3 2" xfId="26852"/>
    <cellStyle name="Normal 37 4 4" xfId="11581"/>
    <cellStyle name="Normal 37 4 4 2" xfId="26853"/>
    <cellStyle name="Normal 37 4 5" xfId="26854"/>
    <cellStyle name="Normal 37 5" xfId="4447"/>
    <cellStyle name="Normal 37 5 2" xfId="5782"/>
    <cellStyle name="Normal 37 5 2 2" xfId="9162"/>
    <cellStyle name="Normal 37 5 2 2 2" xfId="26855"/>
    <cellStyle name="Normal 37 5 2 3" xfId="13452"/>
    <cellStyle name="Normal 37 5 2 3 2" xfId="26856"/>
    <cellStyle name="Normal 37 5 2 4" xfId="26857"/>
    <cellStyle name="Normal 37 5 3" xfId="7850"/>
    <cellStyle name="Normal 37 5 3 2" xfId="26858"/>
    <cellStyle name="Normal 37 5 4" xfId="12142"/>
    <cellStyle name="Normal 37 5 4 2" xfId="26859"/>
    <cellStyle name="Normal 37 5 5" xfId="26860"/>
    <cellStyle name="Normal 37 6" xfId="5977"/>
    <cellStyle name="Normal 37 6 2" xfId="9350"/>
    <cellStyle name="Normal 37 6 2 2" xfId="26861"/>
    <cellStyle name="Normal 37 6 3" xfId="13639"/>
    <cellStyle name="Normal 37 6 3 2" xfId="26862"/>
    <cellStyle name="Normal 37 6 4" xfId="26863"/>
    <cellStyle name="Normal 37 7" xfId="6175"/>
    <cellStyle name="Normal 37 7 2" xfId="9539"/>
    <cellStyle name="Normal 37 7 2 2" xfId="26864"/>
    <cellStyle name="Normal 37 7 3" xfId="13827"/>
    <cellStyle name="Normal 37 7 3 2" xfId="26865"/>
    <cellStyle name="Normal 37 7 4" xfId="26866"/>
    <cellStyle name="Normal 37 8" xfId="5009"/>
    <cellStyle name="Normal 37 8 2" xfId="8411"/>
    <cellStyle name="Normal 37 8 2 2" xfId="26867"/>
    <cellStyle name="Normal 37 8 3" xfId="12703"/>
    <cellStyle name="Normal 37 8 3 2" xfId="26868"/>
    <cellStyle name="Normal 37 8 4" xfId="26869"/>
    <cellStyle name="Normal 37 9" xfId="6379"/>
    <cellStyle name="Normal 37 9 2" xfId="26870"/>
    <cellStyle name="Normal 38" xfId="830"/>
    <cellStyle name="Normal 38 10" xfId="6701"/>
    <cellStyle name="Normal 38 10 2" xfId="26871"/>
    <cellStyle name="Normal 38 11" xfId="11201"/>
    <cellStyle name="Normal 38 11 2" xfId="26872"/>
    <cellStyle name="Normal 38 12" xfId="26873"/>
    <cellStyle name="Normal 38 2" xfId="3728"/>
    <cellStyle name="Normal 38 2 2" xfId="4107"/>
    <cellStyle name="Normal 38 2 2 2" xfId="7512"/>
    <cellStyle name="Normal 38 2 2 2 2" xfId="26874"/>
    <cellStyle name="Normal 38 2 2 3" xfId="11804"/>
    <cellStyle name="Normal 38 2 2 3 2" xfId="26875"/>
    <cellStyle name="Normal 38 2 2 4" xfId="26876"/>
    <cellStyle name="Normal 38 2 3" xfId="4670"/>
    <cellStyle name="Normal 38 2 3 2" xfId="8073"/>
    <cellStyle name="Normal 38 2 3 2 2" xfId="26877"/>
    <cellStyle name="Normal 38 2 3 3" xfId="12365"/>
    <cellStyle name="Normal 38 2 3 3 2" xfId="26878"/>
    <cellStyle name="Normal 38 2 3 4" xfId="26879"/>
    <cellStyle name="Normal 38 2 4" xfId="5232"/>
    <cellStyle name="Normal 38 2 4 2" xfId="8634"/>
    <cellStyle name="Normal 38 2 4 2 2" xfId="26880"/>
    <cellStyle name="Normal 38 2 4 3" xfId="12926"/>
    <cellStyle name="Normal 38 2 4 3 2" xfId="26881"/>
    <cellStyle name="Normal 38 2 4 4" xfId="26882"/>
    <cellStyle name="Normal 38 2 5" xfId="7137"/>
    <cellStyle name="Normal 38 2 5 2" xfId="26883"/>
    <cellStyle name="Normal 38 2 6" xfId="11430"/>
    <cellStyle name="Normal 38 2 6 2" xfId="26884"/>
    <cellStyle name="Normal 38 2 7" xfId="26885"/>
    <cellStyle name="Normal 38 3" xfId="4296"/>
    <cellStyle name="Normal 38 3 2" xfId="4857"/>
    <cellStyle name="Normal 38 3 2 2" xfId="8260"/>
    <cellStyle name="Normal 38 3 2 2 2" xfId="26886"/>
    <cellStyle name="Normal 38 3 2 3" xfId="12552"/>
    <cellStyle name="Normal 38 3 2 3 2" xfId="26887"/>
    <cellStyle name="Normal 38 3 2 4" xfId="26888"/>
    <cellStyle name="Normal 38 3 3" xfId="5419"/>
    <cellStyle name="Normal 38 3 3 2" xfId="8821"/>
    <cellStyle name="Normal 38 3 3 2 2" xfId="26889"/>
    <cellStyle name="Normal 38 3 3 3" xfId="13113"/>
    <cellStyle name="Normal 38 3 3 3 2" xfId="26890"/>
    <cellStyle name="Normal 38 3 3 4" xfId="26891"/>
    <cellStyle name="Normal 38 3 4" xfId="7699"/>
    <cellStyle name="Normal 38 3 4 2" xfId="26892"/>
    <cellStyle name="Normal 38 3 5" xfId="11991"/>
    <cellStyle name="Normal 38 3 5 2" xfId="26893"/>
    <cellStyle name="Normal 38 3 6" xfId="26894"/>
    <cellStyle name="Normal 38 4" xfId="3920"/>
    <cellStyle name="Normal 38 4 2" xfId="5616"/>
    <cellStyle name="Normal 38 4 2 2" xfId="9008"/>
    <cellStyle name="Normal 38 4 2 2 2" xfId="26895"/>
    <cellStyle name="Normal 38 4 2 3" xfId="13301"/>
    <cellStyle name="Normal 38 4 2 3 2" xfId="26896"/>
    <cellStyle name="Normal 38 4 2 4" xfId="26897"/>
    <cellStyle name="Normal 38 4 3" xfId="7325"/>
    <cellStyle name="Normal 38 4 3 2" xfId="26898"/>
    <cellStyle name="Normal 38 4 4" xfId="11617"/>
    <cellStyle name="Normal 38 4 4 2" xfId="26899"/>
    <cellStyle name="Normal 38 4 5" xfId="26900"/>
    <cellStyle name="Normal 38 5" xfId="4483"/>
    <cellStyle name="Normal 38 5 2" xfId="5818"/>
    <cellStyle name="Normal 38 5 2 2" xfId="9198"/>
    <cellStyle name="Normal 38 5 2 2 2" xfId="26901"/>
    <cellStyle name="Normal 38 5 2 3" xfId="13488"/>
    <cellStyle name="Normal 38 5 2 3 2" xfId="26902"/>
    <cellStyle name="Normal 38 5 2 4" xfId="26903"/>
    <cellStyle name="Normal 38 5 3" xfId="7886"/>
    <cellStyle name="Normal 38 5 3 2" xfId="26904"/>
    <cellStyle name="Normal 38 5 4" xfId="12178"/>
    <cellStyle name="Normal 38 5 4 2" xfId="26905"/>
    <cellStyle name="Normal 38 5 5" xfId="26906"/>
    <cellStyle name="Normal 38 6" xfId="6013"/>
    <cellStyle name="Normal 38 6 2" xfId="9386"/>
    <cellStyle name="Normal 38 6 2 2" xfId="26907"/>
    <cellStyle name="Normal 38 6 3" xfId="13675"/>
    <cellStyle name="Normal 38 6 3 2" xfId="26908"/>
    <cellStyle name="Normal 38 6 4" xfId="26909"/>
    <cellStyle name="Normal 38 7" xfId="6211"/>
    <cellStyle name="Normal 38 7 2" xfId="9575"/>
    <cellStyle name="Normal 38 7 2 2" xfId="26910"/>
    <cellStyle name="Normal 38 7 3" xfId="13863"/>
    <cellStyle name="Normal 38 7 3 2" xfId="26911"/>
    <cellStyle name="Normal 38 7 4" xfId="26912"/>
    <cellStyle name="Normal 38 8" xfId="5045"/>
    <cellStyle name="Normal 38 8 2" xfId="8447"/>
    <cellStyle name="Normal 38 8 2 2" xfId="26913"/>
    <cellStyle name="Normal 38 8 3" xfId="12739"/>
    <cellStyle name="Normal 38 8 3 2" xfId="26914"/>
    <cellStyle name="Normal 38 8 4" xfId="26915"/>
    <cellStyle name="Normal 38 9" xfId="6415"/>
    <cellStyle name="Normal 38 9 2" xfId="26916"/>
    <cellStyle name="Normal 39" xfId="797"/>
    <cellStyle name="Normal 39 10" xfId="6668"/>
    <cellStyle name="Normal 39 10 2" xfId="26917"/>
    <cellStyle name="Normal 39 11" xfId="11168"/>
    <cellStyle name="Normal 39 11 2" xfId="26918"/>
    <cellStyle name="Normal 39 12" xfId="26919"/>
    <cellStyle name="Normal 39 2" xfId="3695"/>
    <cellStyle name="Normal 39 2 2" xfId="4074"/>
    <cellStyle name="Normal 39 2 2 2" xfId="7479"/>
    <cellStyle name="Normal 39 2 2 2 2" xfId="26920"/>
    <cellStyle name="Normal 39 2 2 3" xfId="11771"/>
    <cellStyle name="Normal 39 2 2 3 2" xfId="26921"/>
    <cellStyle name="Normal 39 2 2 4" xfId="26922"/>
    <cellStyle name="Normal 39 2 3" xfId="4637"/>
    <cellStyle name="Normal 39 2 3 2" xfId="8040"/>
    <cellStyle name="Normal 39 2 3 2 2" xfId="26923"/>
    <cellStyle name="Normal 39 2 3 3" xfId="12332"/>
    <cellStyle name="Normal 39 2 3 3 2" xfId="26924"/>
    <cellStyle name="Normal 39 2 3 4" xfId="26925"/>
    <cellStyle name="Normal 39 2 4" xfId="5199"/>
    <cellStyle name="Normal 39 2 4 2" xfId="8601"/>
    <cellStyle name="Normal 39 2 4 2 2" xfId="26926"/>
    <cellStyle name="Normal 39 2 4 3" xfId="12893"/>
    <cellStyle name="Normal 39 2 4 3 2" xfId="26927"/>
    <cellStyle name="Normal 39 2 4 4" xfId="26928"/>
    <cellStyle name="Normal 39 2 5" xfId="7104"/>
    <cellStyle name="Normal 39 2 5 2" xfId="26929"/>
    <cellStyle name="Normal 39 2 6" xfId="11397"/>
    <cellStyle name="Normal 39 2 6 2" xfId="26930"/>
    <cellStyle name="Normal 39 2 7" xfId="26931"/>
    <cellStyle name="Normal 39 3" xfId="4263"/>
    <cellStyle name="Normal 39 3 2" xfId="4824"/>
    <cellStyle name="Normal 39 3 2 2" xfId="8227"/>
    <cellStyle name="Normal 39 3 2 2 2" xfId="26932"/>
    <cellStyle name="Normal 39 3 2 3" xfId="12519"/>
    <cellStyle name="Normal 39 3 2 3 2" xfId="26933"/>
    <cellStyle name="Normal 39 3 2 4" xfId="26934"/>
    <cellStyle name="Normal 39 3 3" xfId="5386"/>
    <cellStyle name="Normal 39 3 3 2" xfId="8788"/>
    <cellStyle name="Normal 39 3 3 2 2" xfId="26936"/>
    <cellStyle name="Normal 39 3 3 3" xfId="13080"/>
    <cellStyle name="Normal 39 3 3 3 2" xfId="26937"/>
    <cellStyle name="Normal 39 3 3 4" xfId="26938"/>
    <cellStyle name="Normal 39 3 4" xfId="7666"/>
    <cellStyle name="Normal 39 3 4 2" xfId="26939"/>
    <cellStyle name="Normal 39 3 5" xfId="11958"/>
    <cellStyle name="Normal 39 3 5 2" xfId="26940"/>
    <cellStyle name="Normal 39 3 6" xfId="26941"/>
    <cellStyle name="Normal 39 4" xfId="3887"/>
    <cellStyle name="Normal 39 4 2" xfId="5583"/>
    <cellStyle name="Normal 39 4 2 2" xfId="8975"/>
    <cellStyle name="Normal 39 4 2 2 2" xfId="26942"/>
    <cellStyle name="Normal 39 4 2 3" xfId="13268"/>
    <cellStyle name="Normal 39 4 2 3 2" xfId="26943"/>
    <cellStyle name="Normal 39 4 2 4" xfId="26944"/>
    <cellStyle name="Normal 39 4 3" xfId="7292"/>
    <cellStyle name="Normal 39 4 3 2" xfId="26945"/>
    <cellStyle name="Normal 39 4 4" xfId="11584"/>
    <cellStyle name="Normal 39 4 4 2" xfId="26946"/>
    <cellStyle name="Normal 39 4 5" xfId="26947"/>
    <cellStyle name="Normal 39 5" xfId="4450"/>
    <cellStyle name="Normal 39 5 2" xfId="5785"/>
    <cellStyle name="Normal 39 5 2 2" xfId="9165"/>
    <cellStyle name="Normal 39 5 2 2 2" xfId="26948"/>
    <cellStyle name="Normal 39 5 2 3" xfId="13455"/>
    <cellStyle name="Normal 39 5 2 3 2" xfId="26949"/>
    <cellStyle name="Normal 39 5 2 4" xfId="26950"/>
    <cellStyle name="Normal 39 5 3" xfId="7853"/>
    <cellStyle name="Normal 39 5 3 2" xfId="26951"/>
    <cellStyle name="Normal 39 5 4" xfId="12145"/>
    <cellStyle name="Normal 39 5 4 2" xfId="26952"/>
    <cellStyle name="Normal 39 5 5" xfId="26953"/>
    <cellStyle name="Normal 39 6" xfId="5980"/>
    <cellStyle name="Normal 39 6 2" xfId="9353"/>
    <cellStyle name="Normal 39 6 2 2" xfId="26954"/>
    <cellStyle name="Normal 39 6 3" xfId="13642"/>
    <cellStyle name="Normal 39 6 3 2" xfId="26955"/>
    <cellStyle name="Normal 39 6 4" xfId="26956"/>
    <cellStyle name="Normal 39 7" xfId="6178"/>
    <cellStyle name="Normal 39 7 2" xfId="9542"/>
    <cellStyle name="Normal 39 7 2 2" xfId="26957"/>
    <cellStyle name="Normal 39 7 3" xfId="13830"/>
    <cellStyle name="Normal 39 7 3 2" xfId="26958"/>
    <cellStyle name="Normal 39 7 4" xfId="26959"/>
    <cellStyle name="Normal 39 8" xfId="5012"/>
    <cellStyle name="Normal 39 8 2" xfId="8414"/>
    <cellStyle name="Normal 39 8 2 2" xfId="26960"/>
    <cellStyle name="Normal 39 8 3" xfId="12706"/>
    <cellStyle name="Normal 39 8 3 2" xfId="26961"/>
    <cellStyle name="Normal 39 8 4" xfId="26962"/>
    <cellStyle name="Normal 39 9" xfId="6382"/>
    <cellStyle name="Normal 39 9 2" xfId="26963"/>
    <cellStyle name="Normal 4" xfId="15"/>
    <cellStyle name="normal' 4" xfId="6543"/>
    <cellStyle name="Normal 4 10" xfId="10142"/>
    <cellStyle name="Normal 4 10 2" xfId="26965"/>
    <cellStyle name="Normal 4 11" xfId="6771"/>
    <cellStyle name="Normal 4 11 2" xfId="26966"/>
    <cellStyle name="Normal 4 12" xfId="10143"/>
    <cellStyle name="Normal 4 12 2" xfId="26967"/>
    <cellStyle name="Normal 4 13" xfId="9813"/>
    <cellStyle name="Normal 4 13 2" xfId="26968"/>
    <cellStyle name="Normal 4 14" xfId="10144"/>
    <cellStyle name="Normal 4 14 2" xfId="26969"/>
    <cellStyle name="Normal 4 15" xfId="6778"/>
    <cellStyle name="Normal 4 15 2" xfId="26970"/>
    <cellStyle name="Normal 4 16" xfId="10145"/>
    <cellStyle name="Normal 4 16 2" xfId="26971"/>
    <cellStyle name="Normal 4 17" xfId="9264"/>
    <cellStyle name="Normal 4 17 2" xfId="26972"/>
    <cellStyle name="Normal 4 18" xfId="10146"/>
    <cellStyle name="Normal 4 18 2" xfId="26973"/>
    <cellStyle name="Normal 4 19" xfId="10292"/>
    <cellStyle name="Normal 4 19 2" xfId="26974"/>
    <cellStyle name="Normal 4 2" xfId="28"/>
    <cellStyle name="normal' 4 2" xfId="26975"/>
    <cellStyle name="Normal 4 2 2" xfId="498"/>
    <cellStyle name="Normal 4 2 2 2" xfId="10192"/>
    <cellStyle name="Normal 4 2 2 2 2" xfId="26976"/>
    <cellStyle name="Normal 4 2 2 3" xfId="26977"/>
    <cellStyle name="Normal 4 2 2 3 2" xfId="14156"/>
    <cellStyle name="Normal 4 2 2 4" xfId="26978"/>
    <cellStyle name="Normal 4 2 3" xfId="10191"/>
    <cellStyle name="Normal 4 2 3 2" xfId="26979"/>
    <cellStyle name="Normal 4 2 4" xfId="26980"/>
    <cellStyle name="Normal 4 2 4 2" xfId="14127"/>
    <cellStyle name="Normal 4 2 5" xfId="26981"/>
    <cellStyle name="Normal 4 2 6" xfId="34724"/>
    <cellStyle name="Normal 4 20" xfId="10261"/>
    <cellStyle name="Normal 4 20 2" xfId="26982"/>
    <cellStyle name="Normal 4 21" xfId="11023"/>
    <cellStyle name="Normal 4 21 2" xfId="26983"/>
    <cellStyle name="Normal 4 22" xfId="10999"/>
    <cellStyle name="Normal 4 22 2" xfId="26984"/>
    <cellStyle name="Normal 4 23" xfId="11028"/>
    <cellStyle name="Normal 4 23 2" xfId="26985"/>
    <cellStyle name="Normal 4 24" xfId="10250"/>
    <cellStyle name="Normal 4 24 2" xfId="26986"/>
    <cellStyle name="Normal 4 25" xfId="11024"/>
    <cellStyle name="Normal 4 25 2" xfId="26987"/>
    <cellStyle name="Normal 4 26" xfId="11004"/>
    <cellStyle name="Normal 4 26 2" xfId="26988"/>
    <cellStyle name="Normal 4 27" xfId="11064"/>
    <cellStyle name="Normal 4 27 2" xfId="26989"/>
    <cellStyle name="Normal 4 28" xfId="11286"/>
    <cellStyle name="Normal 4 28 2" xfId="26990"/>
    <cellStyle name="Normal 4 29" xfId="13920"/>
    <cellStyle name="Normal 4 29 2" xfId="26991"/>
    <cellStyle name="Normal 4 3" xfId="499"/>
    <cellStyle name="Normal 4 3 2" xfId="10193"/>
    <cellStyle name="Normal 4 3 2 2" xfId="26992"/>
    <cellStyle name="Normal 4 3 3" xfId="26993"/>
    <cellStyle name="Normal 4 3 3 2" xfId="14155"/>
    <cellStyle name="Normal 4 3 4" xfId="26994"/>
    <cellStyle name="Normal 4 30" xfId="13945"/>
    <cellStyle name="Normal 4 30 2" xfId="26995"/>
    <cellStyle name="Normal 4 31" xfId="11260"/>
    <cellStyle name="Normal 4 31 2" xfId="26996"/>
    <cellStyle name="Normal 4 32" xfId="13978"/>
    <cellStyle name="Normal 4 32 2" xfId="26997"/>
    <cellStyle name="Normal 4 33" xfId="11050"/>
    <cellStyle name="Normal 4 33 2" xfId="26998"/>
    <cellStyle name="Normal 4 34" xfId="13926"/>
    <cellStyle name="Normal 4 34 2" xfId="26999"/>
    <cellStyle name="Normal 4 35" xfId="11046"/>
    <cellStyle name="Normal 4 35 2" xfId="27000"/>
    <cellStyle name="Normal 4 36" xfId="13927"/>
    <cellStyle name="Normal 4 36 2" xfId="27001"/>
    <cellStyle name="Normal 4 37" xfId="11047"/>
    <cellStyle name="Normal 4 37 2" xfId="27002"/>
    <cellStyle name="Normal 4 38" xfId="13958"/>
    <cellStyle name="Normal 4 38 2" xfId="27003"/>
    <cellStyle name="Normal 4 39" xfId="13960"/>
    <cellStyle name="Normal 4 39 2" xfId="27004"/>
    <cellStyle name="Normal 4 4" xfId="3449"/>
    <cellStyle name="Normal 4 4 10" xfId="6984"/>
    <cellStyle name="Normal 4 4 10 2" xfId="27005"/>
    <cellStyle name="Normal 4 4 11" xfId="11290"/>
    <cellStyle name="Normal 4 4 11 2" xfId="27007"/>
    <cellStyle name="Normal 4 4 12" xfId="27008"/>
    <cellStyle name="Normal 4 4 2" xfId="3781"/>
    <cellStyle name="Normal 4 4 2 2" xfId="4156"/>
    <cellStyle name="Normal 4 4 2 2 2" xfId="7561"/>
    <cellStyle name="Normal 4 4 2 2 2 2" xfId="27010"/>
    <cellStyle name="Normal 4 4 2 2 3" xfId="11853"/>
    <cellStyle name="Normal 4 4 2 2 3 2" xfId="27012"/>
    <cellStyle name="Normal 4 4 2 2 4" xfId="27013"/>
    <cellStyle name="Normal 4 4 2 3" xfId="4719"/>
    <cellStyle name="Normal 4 4 2 3 2" xfId="8122"/>
    <cellStyle name="Normal 4 4 2 3 2 2" xfId="27014"/>
    <cellStyle name="Normal 4 4 2 3 3" xfId="12414"/>
    <cellStyle name="Normal 4 4 2 3 3 2" xfId="27016"/>
    <cellStyle name="Normal 4 4 2 3 4" xfId="27017"/>
    <cellStyle name="Normal 4 4 2 4" xfId="5281"/>
    <cellStyle name="Normal 4 4 2 4 2" xfId="8683"/>
    <cellStyle name="Normal 4 4 2 4 2 2" xfId="27020"/>
    <cellStyle name="Normal 4 4 2 4 3" xfId="12975"/>
    <cellStyle name="Normal 4 4 2 4 3 2" xfId="27021"/>
    <cellStyle name="Normal 4 4 2 4 4" xfId="27022"/>
    <cellStyle name="Normal 4 4 2 5" xfId="7187"/>
    <cellStyle name="Normal 4 4 2 5 2" xfId="27023"/>
    <cellStyle name="Normal 4 4 2 6" xfId="11479"/>
    <cellStyle name="Normal 4 4 2 6 2" xfId="27024"/>
    <cellStyle name="Normal 4 4 2 7" xfId="27025"/>
    <cellStyle name="Normal 4 4 3" xfId="4345"/>
    <cellStyle name="Normal 4 4 3 2" xfId="4906"/>
    <cellStyle name="Normal 4 4 3 2 2" xfId="8309"/>
    <cellStyle name="Normal 4 4 3 2 2 2" xfId="27026"/>
    <cellStyle name="Normal 4 4 3 2 3" xfId="12601"/>
    <cellStyle name="Normal 4 4 3 2 3 2" xfId="27028"/>
    <cellStyle name="Normal 4 4 3 2 4" xfId="27029"/>
    <cellStyle name="Normal 4 4 3 3" xfId="5468"/>
    <cellStyle name="Normal 4 4 3 3 2" xfId="8870"/>
    <cellStyle name="Normal 4 4 3 3 2 2" xfId="27030"/>
    <cellStyle name="Normal 4 4 3 3 3" xfId="13162"/>
    <cellStyle name="Normal 4 4 3 3 3 2" xfId="27031"/>
    <cellStyle name="Normal 4 4 3 3 4" xfId="27032"/>
    <cellStyle name="Normal 4 4 3 4" xfId="7748"/>
    <cellStyle name="Normal 4 4 3 4 2" xfId="27034"/>
    <cellStyle name="Normal 4 4 3 5" xfId="12040"/>
    <cellStyle name="Normal 4 4 3 5 2" xfId="27035"/>
    <cellStyle name="Normal 4 4 3 6" xfId="27036"/>
    <cellStyle name="Normal 4 4 4" xfId="3969"/>
    <cellStyle name="Normal 4 4 4 2" xfId="5677"/>
    <cellStyle name="Normal 4 4 4 2 2" xfId="9059"/>
    <cellStyle name="Normal 4 4 4 2 2 2" xfId="27038"/>
    <cellStyle name="Normal 4 4 4 2 3" xfId="13350"/>
    <cellStyle name="Normal 4 4 4 2 3 2" xfId="27039"/>
    <cellStyle name="Normal 4 4 4 2 4" xfId="27040"/>
    <cellStyle name="Normal 4 4 4 3" xfId="7374"/>
    <cellStyle name="Normal 4 4 4 3 2" xfId="27041"/>
    <cellStyle name="Normal 4 4 4 4" xfId="11666"/>
    <cellStyle name="Normal 4 4 4 4 2" xfId="27042"/>
    <cellStyle name="Normal 4 4 4 5" xfId="27043"/>
    <cellStyle name="Normal 4 4 5" xfId="4532"/>
    <cellStyle name="Normal 4 4 5 2" xfId="5867"/>
    <cellStyle name="Normal 4 4 5 2 2" xfId="9247"/>
    <cellStyle name="Normal 4 4 5 2 2 2" xfId="27044"/>
    <cellStyle name="Normal 4 4 5 2 3" xfId="13537"/>
    <cellStyle name="Normal 4 4 5 2 3 2" xfId="27045"/>
    <cellStyle name="Normal 4 4 5 2 4" xfId="27046"/>
    <cellStyle name="Normal 4 4 5 3" xfId="7935"/>
    <cellStyle name="Normal 4 4 5 3 2" xfId="27047"/>
    <cellStyle name="Normal 4 4 5 4" xfId="12227"/>
    <cellStyle name="Normal 4 4 5 4 2" xfId="27048"/>
    <cellStyle name="Normal 4 4 5 5" xfId="27049"/>
    <cellStyle name="Normal 4 4 6" xfId="6069"/>
    <cellStyle name="Normal 4 4 6 2" xfId="9437"/>
    <cellStyle name="Normal 4 4 6 2 2" xfId="27050"/>
    <cellStyle name="Normal 4 4 6 3" xfId="13724"/>
    <cellStyle name="Normal 4 4 6 3 2" xfId="27051"/>
    <cellStyle name="Normal 4 4 6 4" xfId="27052"/>
    <cellStyle name="Normal 4 4 7" xfId="6264"/>
    <cellStyle name="Normal 4 4 7 2" xfId="9624"/>
    <cellStyle name="Normal 4 4 7 2 2" xfId="27053"/>
    <cellStyle name="Normal 4 4 7 3" xfId="13912"/>
    <cellStyle name="Normal 4 4 7 3 2" xfId="27054"/>
    <cellStyle name="Normal 4 4 7 4" xfId="27055"/>
    <cellStyle name="Normal 4 4 8" xfId="5094"/>
    <cellStyle name="Normal 4 4 8 2" xfId="8496"/>
    <cellStyle name="Normal 4 4 8 2 2" xfId="27056"/>
    <cellStyle name="Normal 4 4 8 3" xfId="12788"/>
    <cellStyle name="Normal 4 4 8 3 2" xfId="27057"/>
    <cellStyle name="Normal 4 4 8 4" xfId="27058"/>
    <cellStyle name="Normal 4 4 9" xfId="6466"/>
    <cellStyle name="Normal 4 4 9 2" xfId="27059"/>
    <cellStyle name="Normal 4 40" xfId="13948"/>
    <cellStyle name="Normal 4 40 2" xfId="27060"/>
    <cellStyle name="Normal 4 41" xfId="27061"/>
    <cellStyle name="Normal 4 41 2" xfId="14059"/>
    <cellStyle name="Normal 4 42" xfId="27062"/>
    <cellStyle name="Normal 4 42 2" xfId="33363"/>
    <cellStyle name="Normal 4 43" xfId="27063"/>
    <cellStyle name="Normal 4 43 2" xfId="33415"/>
    <cellStyle name="Normal 4 44" xfId="27064"/>
    <cellStyle name="Normal 4 44 2" xfId="33561"/>
    <cellStyle name="Normal 4 45" xfId="27065"/>
    <cellStyle name="Normal 4 45 2" xfId="33969"/>
    <cellStyle name="Normal 4 46" xfId="27066"/>
    <cellStyle name="Normal 4 46 2" xfId="33501"/>
    <cellStyle name="Normal 4 47" xfId="27067"/>
    <cellStyle name="Normal 4 47 2" xfId="33667"/>
    <cellStyle name="Normal 4 48" xfId="27068"/>
    <cellStyle name="Normal 4 48 2" xfId="33620"/>
    <cellStyle name="Normal 4 49" xfId="27069"/>
    <cellStyle name="Normal 4 49 2" xfId="33468"/>
    <cellStyle name="Normal 4 5" xfId="6594"/>
    <cellStyle name="Normal 4 5 2" xfId="27070"/>
    <cellStyle name="Normal 4 50" xfId="27071"/>
    <cellStyle name="Normal 4 51" xfId="26964"/>
    <cellStyle name="Normal 4 52" xfId="34723"/>
    <cellStyle name="Normal 4 6" xfId="10138"/>
    <cellStyle name="Normal 4 6 2" xfId="27072"/>
    <cellStyle name="Normal 4 7" xfId="6953"/>
    <cellStyle name="Normal 4 7 2" xfId="27073"/>
    <cellStyle name="Normal 4 8" xfId="10140"/>
    <cellStyle name="Normal 4 8 2" xfId="27074"/>
    <cellStyle name="Normal 4 9" xfId="9828"/>
    <cellStyle name="Normal 4 9 2" xfId="27075"/>
    <cellStyle name="Normal 40" xfId="893"/>
    <cellStyle name="Normal 40 10" xfId="6741"/>
    <cellStyle name="Normal 40 10 2" xfId="27076"/>
    <cellStyle name="Normal 40 11" xfId="11241"/>
    <cellStyle name="Normal 40 11 2" xfId="27077"/>
    <cellStyle name="Normal 40 12" xfId="27078"/>
    <cellStyle name="Normal 40 2" xfId="3768"/>
    <cellStyle name="Normal 40 2 2" xfId="4146"/>
    <cellStyle name="Normal 40 2 2 2" xfId="7551"/>
    <cellStyle name="Normal 40 2 2 2 2" xfId="27079"/>
    <cellStyle name="Normal 40 2 2 3" xfId="11843"/>
    <cellStyle name="Normal 40 2 2 3 2" xfId="27080"/>
    <cellStyle name="Normal 40 2 2 4" xfId="27081"/>
    <cellStyle name="Normal 40 2 3" xfId="4709"/>
    <cellStyle name="Normal 40 2 3 2" xfId="8112"/>
    <cellStyle name="Normal 40 2 3 2 2" xfId="27082"/>
    <cellStyle name="Normal 40 2 3 3" xfId="12404"/>
    <cellStyle name="Normal 40 2 3 3 2" xfId="27083"/>
    <cellStyle name="Normal 40 2 3 4" xfId="27084"/>
    <cellStyle name="Normal 40 2 4" xfId="5271"/>
    <cellStyle name="Normal 40 2 4 2" xfId="8673"/>
    <cellStyle name="Normal 40 2 4 2 2" xfId="27085"/>
    <cellStyle name="Normal 40 2 4 3" xfId="12965"/>
    <cellStyle name="Normal 40 2 4 3 2" xfId="27086"/>
    <cellStyle name="Normal 40 2 4 4" xfId="27087"/>
    <cellStyle name="Normal 40 2 5" xfId="7177"/>
    <cellStyle name="Normal 40 2 5 2" xfId="27088"/>
    <cellStyle name="Normal 40 2 6" xfId="11469"/>
    <cellStyle name="Normal 40 2 6 2" xfId="27090"/>
    <cellStyle name="Normal 40 2 7" xfId="27091"/>
    <cellStyle name="Normal 40 3" xfId="4335"/>
    <cellStyle name="Normal 40 3 2" xfId="4896"/>
    <cellStyle name="Normal 40 3 2 2" xfId="8299"/>
    <cellStyle name="Normal 40 3 2 2 2" xfId="27092"/>
    <cellStyle name="Normal 40 3 2 3" xfId="12591"/>
    <cellStyle name="Normal 40 3 2 3 2" xfId="27093"/>
    <cellStyle name="Normal 40 3 2 4" xfId="27094"/>
    <cellStyle name="Normal 40 3 3" xfId="5458"/>
    <cellStyle name="Normal 40 3 3 2" xfId="8860"/>
    <cellStyle name="Normal 40 3 3 2 2" xfId="27095"/>
    <cellStyle name="Normal 40 3 3 3" xfId="13152"/>
    <cellStyle name="Normal 40 3 3 3 2" xfId="27096"/>
    <cellStyle name="Normal 40 3 3 4" xfId="27097"/>
    <cellStyle name="Normal 40 3 4" xfId="7738"/>
    <cellStyle name="Normal 40 3 4 2" xfId="27098"/>
    <cellStyle name="Normal 40 3 5" xfId="12030"/>
    <cellStyle name="Normal 40 3 5 2" xfId="27099"/>
    <cellStyle name="Normal 40 3 6" xfId="27100"/>
    <cellStyle name="Normal 40 4" xfId="3959"/>
    <cellStyle name="Normal 40 4 2" xfId="5657"/>
    <cellStyle name="Normal 40 4 2 2" xfId="9047"/>
    <cellStyle name="Normal 40 4 2 2 2" xfId="27101"/>
    <cellStyle name="Normal 40 4 2 3" xfId="13340"/>
    <cellStyle name="Normal 40 4 2 3 2" xfId="27102"/>
    <cellStyle name="Normal 40 4 2 4" xfId="27103"/>
    <cellStyle name="Normal 40 4 3" xfId="7364"/>
    <cellStyle name="Normal 40 4 3 2" xfId="27104"/>
    <cellStyle name="Normal 40 4 4" xfId="11656"/>
    <cellStyle name="Normal 40 4 4 2" xfId="27105"/>
    <cellStyle name="Normal 40 4 5" xfId="27106"/>
    <cellStyle name="Normal 40 5" xfId="4522"/>
    <cellStyle name="Normal 40 5 2" xfId="5857"/>
    <cellStyle name="Normal 40 5 2 2" xfId="9237"/>
    <cellStyle name="Normal 40 5 2 2 2" xfId="27107"/>
    <cellStyle name="Normal 40 5 2 3" xfId="13527"/>
    <cellStyle name="Normal 40 5 2 3 2" xfId="27108"/>
    <cellStyle name="Normal 40 5 2 4" xfId="27109"/>
    <cellStyle name="Normal 40 5 3" xfId="7925"/>
    <cellStyle name="Normal 40 5 3 2" xfId="27110"/>
    <cellStyle name="Normal 40 5 4" xfId="12217"/>
    <cellStyle name="Normal 40 5 4 2" xfId="27111"/>
    <cellStyle name="Normal 40 5 5" xfId="27112"/>
    <cellStyle name="Normal 40 6" xfId="6054"/>
    <cellStyle name="Normal 40 6 2" xfId="9426"/>
    <cellStyle name="Normal 40 6 2 2" xfId="27113"/>
    <cellStyle name="Normal 40 6 3" xfId="13714"/>
    <cellStyle name="Normal 40 6 3 2" xfId="27114"/>
    <cellStyle name="Normal 40 6 4" xfId="27115"/>
    <cellStyle name="Normal 40 7" xfId="6252"/>
    <cellStyle name="Normal 40 7 2" xfId="9614"/>
    <cellStyle name="Normal 40 7 2 2" xfId="27116"/>
    <cellStyle name="Normal 40 7 3" xfId="13902"/>
    <cellStyle name="Normal 40 7 3 2" xfId="27117"/>
    <cellStyle name="Normal 40 7 4" xfId="27118"/>
    <cellStyle name="Normal 40 8" xfId="5084"/>
    <cellStyle name="Normal 40 8 2" xfId="8486"/>
    <cellStyle name="Normal 40 8 2 2" xfId="27119"/>
    <cellStyle name="Normal 40 8 3" xfId="12778"/>
    <cellStyle name="Normal 40 8 3 2" xfId="27120"/>
    <cellStyle name="Normal 40 8 4" xfId="27121"/>
    <cellStyle name="Normal 40 9" xfId="6454"/>
    <cellStyle name="Normal 40 9 2" xfId="27122"/>
    <cellStyle name="Normal 41" xfId="834"/>
    <cellStyle name="Normal 41 10" xfId="6705"/>
    <cellStyle name="Normal 41 10 2" xfId="27123"/>
    <cellStyle name="Normal 41 11" xfId="11205"/>
    <cellStyle name="Normal 41 11 2" xfId="27124"/>
    <cellStyle name="Normal 41 12" xfId="27125"/>
    <cellStyle name="Normal 41 2" xfId="3732"/>
    <cellStyle name="Normal 41 2 2" xfId="4111"/>
    <cellStyle name="Normal 41 2 2 2" xfId="7516"/>
    <cellStyle name="Normal 41 2 2 2 2" xfId="27126"/>
    <cellStyle name="Normal 41 2 2 3" xfId="11808"/>
    <cellStyle name="Normal 41 2 2 3 2" xfId="27128"/>
    <cellStyle name="Normal 41 2 2 4" xfId="27129"/>
    <cellStyle name="Normal 41 2 3" xfId="4674"/>
    <cellStyle name="Normal 41 2 3 2" xfId="8077"/>
    <cellStyle name="Normal 41 2 3 2 2" xfId="27130"/>
    <cellStyle name="Normal 41 2 3 3" xfId="12369"/>
    <cellStyle name="Normal 41 2 3 3 2" xfId="27131"/>
    <cellStyle name="Normal 41 2 3 4" xfId="27132"/>
    <cellStyle name="Normal 41 2 4" xfId="5236"/>
    <cellStyle name="Normal 41 2 4 2" xfId="8638"/>
    <cellStyle name="Normal 41 2 4 2 2" xfId="27133"/>
    <cellStyle name="Normal 41 2 4 3" xfId="12930"/>
    <cellStyle name="Normal 41 2 4 3 2" xfId="27134"/>
    <cellStyle name="Normal 41 2 4 4" xfId="27135"/>
    <cellStyle name="Normal 41 2 5" xfId="7141"/>
    <cellStyle name="Normal 41 2 5 2" xfId="27136"/>
    <cellStyle name="Normal 41 2 6" xfId="11434"/>
    <cellStyle name="Normal 41 2 6 2" xfId="27137"/>
    <cellStyle name="Normal 41 2 7" xfId="27138"/>
    <cellStyle name="Normal 41 3" xfId="4300"/>
    <cellStyle name="Normal 41 3 2" xfId="4861"/>
    <cellStyle name="Normal 41 3 2 2" xfId="8264"/>
    <cellStyle name="Normal 41 3 2 2 2" xfId="27139"/>
    <cellStyle name="Normal 41 3 2 3" xfId="12556"/>
    <cellStyle name="Normal 41 3 2 3 2" xfId="27140"/>
    <cellStyle name="Normal 41 3 2 4" xfId="27141"/>
    <cellStyle name="Normal 41 3 3" xfId="5423"/>
    <cellStyle name="Normal 41 3 3 2" xfId="8825"/>
    <cellStyle name="Normal 41 3 3 2 2" xfId="27142"/>
    <cellStyle name="Normal 41 3 3 3" xfId="13117"/>
    <cellStyle name="Normal 41 3 3 3 2" xfId="27143"/>
    <cellStyle name="Normal 41 3 3 4" xfId="27144"/>
    <cellStyle name="Normal 41 3 4" xfId="7703"/>
    <cellStyle name="Normal 41 3 4 2" xfId="27145"/>
    <cellStyle name="Normal 41 3 5" xfId="11995"/>
    <cellStyle name="Normal 41 3 5 2" xfId="27146"/>
    <cellStyle name="Normal 41 3 6" xfId="27147"/>
    <cellStyle name="Normal 41 4" xfId="3924"/>
    <cellStyle name="Normal 41 4 2" xfId="5620"/>
    <cellStyle name="Normal 41 4 2 2" xfId="9012"/>
    <cellStyle name="Normal 41 4 2 2 2" xfId="27148"/>
    <cellStyle name="Normal 41 4 2 3" xfId="13305"/>
    <cellStyle name="Normal 41 4 2 3 2" xfId="27149"/>
    <cellStyle name="Normal 41 4 2 4" xfId="27150"/>
    <cellStyle name="Normal 41 4 3" xfId="7329"/>
    <cellStyle name="Normal 41 4 3 2" xfId="27151"/>
    <cellStyle name="Normal 41 4 4" xfId="11621"/>
    <cellStyle name="Normal 41 4 4 2" xfId="27152"/>
    <cellStyle name="Normal 41 4 5" xfId="27153"/>
    <cellStyle name="Normal 41 5" xfId="4487"/>
    <cellStyle name="Normal 41 5 2" xfId="5822"/>
    <cellStyle name="Normal 41 5 2 2" xfId="9202"/>
    <cellStyle name="Normal 41 5 2 2 2" xfId="27154"/>
    <cellStyle name="Normal 41 5 2 3" xfId="13492"/>
    <cellStyle name="Normal 41 5 2 3 2" xfId="27155"/>
    <cellStyle name="Normal 41 5 2 4" xfId="27156"/>
    <cellStyle name="Normal 41 5 3" xfId="7890"/>
    <cellStyle name="Normal 41 5 3 2" xfId="27157"/>
    <cellStyle name="Normal 41 5 4" xfId="12182"/>
    <cellStyle name="Normal 41 5 4 2" xfId="27158"/>
    <cellStyle name="Normal 41 5 5" xfId="27159"/>
    <cellStyle name="Normal 41 6" xfId="6017"/>
    <cellStyle name="Normal 41 6 2" xfId="9390"/>
    <cellStyle name="Normal 41 6 2 2" xfId="27160"/>
    <cellStyle name="Normal 41 6 3" xfId="13679"/>
    <cellStyle name="Normal 41 6 3 2" xfId="27161"/>
    <cellStyle name="Normal 41 6 4" xfId="27162"/>
    <cellStyle name="Normal 41 7" xfId="6215"/>
    <cellStyle name="Normal 41 7 2" xfId="9579"/>
    <cellStyle name="Normal 41 7 2 2" xfId="27163"/>
    <cellStyle name="Normal 41 7 3" xfId="13867"/>
    <cellStyle name="Normal 41 7 3 2" xfId="27164"/>
    <cellStyle name="Normal 41 7 4" xfId="27165"/>
    <cellStyle name="Normal 41 8" xfId="5049"/>
    <cellStyle name="Normal 41 8 2" xfId="8451"/>
    <cellStyle name="Normal 41 8 2 2" xfId="27166"/>
    <cellStyle name="Normal 41 8 3" xfId="12743"/>
    <cellStyle name="Normal 41 8 3 2" xfId="27167"/>
    <cellStyle name="Normal 41 8 4" xfId="27168"/>
    <cellStyle name="Normal 41 9" xfId="6419"/>
    <cellStyle name="Normal 41 9 2" xfId="27169"/>
    <cellStyle name="Normal 42" xfId="793"/>
    <cellStyle name="Normal 42 10" xfId="6664"/>
    <cellStyle name="Normal 42 10 2" xfId="27170"/>
    <cellStyle name="Normal 42 11" xfId="11164"/>
    <cellStyle name="Normal 42 11 2" xfId="27171"/>
    <cellStyle name="Normal 42 12" xfId="27172"/>
    <cellStyle name="Normal 42 2" xfId="3691"/>
    <cellStyle name="Normal 42 2 2" xfId="4070"/>
    <cellStyle name="Normal 42 2 2 2" xfId="7475"/>
    <cellStyle name="Normal 42 2 2 2 2" xfId="27173"/>
    <cellStyle name="Normal 42 2 2 3" xfId="11767"/>
    <cellStyle name="Normal 42 2 2 3 2" xfId="27174"/>
    <cellStyle name="Normal 42 2 2 4" xfId="27175"/>
    <cellStyle name="Normal 42 2 3" xfId="4633"/>
    <cellStyle name="Normal 42 2 3 2" xfId="8036"/>
    <cellStyle name="Normal 42 2 3 2 2" xfId="27176"/>
    <cellStyle name="Normal 42 2 3 3" xfId="12328"/>
    <cellStyle name="Normal 42 2 3 3 2" xfId="27177"/>
    <cellStyle name="Normal 42 2 3 4" xfId="27178"/>
    <cellStyle name="Normal 42 2 4" xfId="5195"/>
    <cellStyle name="Normal 42 2 4 2" xfId="8597"/>
    <cellStyle name="Normal 42 2 4 2 2" xfId="27179"/>
    <cellStyle name="Normal 42 2 4 3" xfId="12889"/>
    <cellStyle name="Normal 42 2 4 3 2" xfId="27180"/>
    <cellStyle name="Normal 42 2 4 4" xfId="27181"/>
    <cellStyle name="Normal 42 2 5" xfId="7100"/>
    <cellStyle name="Normal 42 2 5 2" xfId="27182"/>
    <cellStyle name="Normal 42 2 6" xfId="11393"/>
    <cellStyle name="Normal 42 2 6 2" xfId="27183"/>
    <cellStyle name="Normal 42 2 7" xfId="27184"/>
    <cellStyle name="Normal 42 3" xfId="4259"/>
    <cellStyle name="Normal 42 3 2" xfId="4820"/>
    <cellStyle name="Normal 42 3 2 2" xfId="8223"/>
    <cellStyle name="Normal 42 3 2 2 2" xfId="27185"/>
    <cellStyle name="Normal 42 3 2 3" xfId="12515"/>
    <cellStyle name="Normal 42 3 2 3 2" xfId="27186"/>
    <cellStyle name="Normal 42 3 2 4" xfId="27187"/>
    <cellStyle name="Normal 42 3 3" xfId="5382"/>
    <cellStyle name="Normal 42 3 3 2" xfId="8784"/>
    <cellStyle name="Normal 42 3 3 2 2" xfId="27188"/>
    <cellStyle name="Normal 42 3 3 3" xfId="13076"/>
    <cellStyle name="Normal 42 3 3 3 2" xfId="27189"/>
    <cellStyle name="Normal 42 3 3 4" xfId="27190"/>
    <cellStyle name="Normal 42 3 4" xfId="7662"/>
    <cellStyle name="Normal 42 3 4 2" xfId="27191"/>
    <cellStyle name="Normal 42 3 5" xfId="11954"/>
    <cellStyle name="Normal 42 3 5 2" xfId="27192"/>
    <cellStyle name="Normal 42 3 6" xfId="27193"/>
    <cellStyle name="Normal 42 4" xfId="3883"/>
    <cellStyle name="Normal 42 4 2" xfId="5579"/>
    <cellStyle name="Normal 42 4 2 2" xfId="8971"/>
    <cellStyle name="Normal 42 4 2 2 2" xfId="27194"/>
    <cellStyle name="Normal 42 4 2 3" xfId="13264"/>
    <cellStyle name="Normal 42 4 2 3 2" xfId="27195"/>
    <cellStyle name="Normal 42 4 2 4" xfId="27196"/>
    <cellStyle name="Normal 42 4 3" xfId="7288"/>
    <cellStyle name="Normal 42 4 3 2" xfId="27197"/>
    <cellStyle name="Normal 42 4 4" xfId="11580"/>
    <cellStyle name="Normal 42 4 4 2" xfId="27198"/>
    <cellStyle name="Normal 42 4 5" xfId="27199"/>
    <cellStyle name="Normal 42 5" xfId="4446"/>
    <cellStyle name="Normal 42 5 2" xfId="5781"/>
    <cellStyle name="Normal 42 5 2 2" xfId="9161"/>
    <cellStyle name="Normal 42 5 2 2 2" xfId="27200"/>
    <cellStyle name="Normal 42 5 2 3" xfId="13451"/>
    <cellStyle name="Normal 42 5 2 3 2" xfId="27201"/>
    <cellStyle name="Normal 42 5 2 4" xfId="27202"/>
    <cellStyle name="Normal 42 5 3" xfId="7849"/>
    <cellStyle name="Normal 42 5 3 2" xfId="27203"/>
    <cellStyle name="Normal 42 5 4" xfId="12141"/>
    <cellStyle name="Normal 42 5 4 2" xfId="27204"/>
    <cellStyle name="Normal 42 5 5" xfId="27205"/>
    <cellStyle name="Normal 42 6" xfId="5976"/>
    <cellStyle name="Normal 42 6 2" xfId="9349"/>
    <cellStyle name="Normal 42 6 2 2" xfId="27206"/>
    <cellStyle name="Normal 42 6 3" xfId="13638"/>
    <cellStyle name="Normal 42 6 3 2" xfId="27207"/>
    <cellStyle name="Normal 42 6 4" xfId="27208"/>
    <cellStyle name="Normal 42 7" xfId="6174"/>
    <cellStyle name="Normal 42 7 2" xfId="9538"/>
    <cellStyle name="Normal 42 7 2 2" xfId="27209"/>
    <cellStyle name="Normal 42 7 3" xfId="13826"/>
    <cellStyle name="Normal 42 7 3 2" xfId="27210"/>
    <cellStyle name="Normal 42 7 4" xfId="27211"/>
    <cellStyle name="Normal 42 8" xfId="5008"/>
    <cellStyle name="Normal 42 8 2" xfId="8410"/>
    <cellStyle name="Normal 42 8 2 2" xfId="27212"/>
    <cellStyle name="Normal 42 8 3" xfId="12702"/>
    <cellStyle name="Normal 42 8 3 2" xfId="27213"/>
    <cellStyle name="Normal 42 8 4" xfId="27214"/>
    <cellStyle name="Normal 42 9" xfId="6378"/>
    <cellStyle name="Normal 42 9 2" xfId="27215"/>
    <cellStyle name="Normal 43" xfId="831"/>
    <cellStyle name="Normal 43 10" xfId="6702"/>
    <cellStyle name="Normal 43 10 2" xfId="27216"/>
    <cellStyle name="Normal 43 11" xfId="11202"/>
    <cellStyle name="Normal 43 11 2" xfId="27217"/>
    <cellStyle name="Normal 43 12" xfId="27218"/>
    <cellStyle name="Normal 43 2" xfId="3729"/>
    <cellStyle name="Normal 43 2 2" xfId="4108"/>
    <cellStyle name="Normal 43 2 2 2" xfId="7513"/>
    <cellStyle name="Normal 43 2 2 2 2" xfId="27219"/>
    <cellStyle name="Normal 43 2 2 3" xfId="11805"/>
    <cellStyle name="Normal 43 2 2 3 2" xfId="27220"/>
    <cellStyle name="Normal 43 2 2 4" xfId="27221"/>
    <cellStyle name="Normal 43 2 3" xfId="4671"/>
    <cellStyle name="Normal 43 2 3 2" xfId="8074"/>
    <cellStyle name="Normal 43 2 3 2 2" xfId="27222"/>
    <cellStyle name="Normal 43 2 3 3" xfId="12366"/>
    <cellStyle name="Normal 43 2 3 3 2" xfId="27223"/>
    <cellStyle name="Normal 43 2 3 4" xfId="27224"/>
    <cellStyle name="Normal 43 2 4" xfId="5233"/>
    <cellStyle name="Normal 43 2 4 2" xfId="8635"/>
    <cellStyle name="Normal 43 2 4 2 2" xfId="27225"/>
    <cellStyle name="Normal 43 2 4 3" xfId="12927"/>
    <cellStyle name="Normal 43 2 4 3 2" xfId="27226"/>
    <cellStyle name="Normal 43 2 4 4" xfId="27227"/>
    <cellStyle name="Normal 43 2 5" xfId="7138"/>
    <cellStyle name="Normal 43 2 5 2" xfId="27228"/>
    <cellStyle name="Normal 43 2 6" xfId="11431"/>
    <cellStyle name="Normal 43 2 6 2" xfId="27229"/>
    <cellStyle name="Normal 43 2 7" xfId="27230"/>
    <cellStyle name="Normal 43 3" xfId="4297"/>
    <cellStyle name="Normal 43 3 2" xfId="4858"/>
    <cellStyle name="Normal 43 3 2 2" xfId="8261"/>
    <cellStyle name="Normal 43 3 2 2 2" xfId="27231"/>
    <cellStyle name="Normal 43 3 2 3" xfId="12553"/>
    <cellStyle name="Normal 43 3 2 3 2" xfId="27232"/>
    <cellStyle name="Normal 43 3 2 4" xfId="27233"/>
    <cellStyle name="Normal 43 3 3" xfId="5420"/>
    <cellStyle name="Normal 43 3 3 2" xfId="8822"/>
    <cellStyle name="Normal 43 3 3 2 2" xfId="27234"/>
    <cellStyle name="Normal 43 3 3 3" xfId="13114"/>
    <cellStyle name="Normal 43 3 3 3 2" xfId="27235"/>
    <cellStyle name="Normal 43 3 3 4" xfId="27236"/>
    <cellStyle name="Normal 43 3 4" xfId="7700"/>
    <cellStyle name="Normal 43 3 4 2" xfId="27237"/>
    <cellStyle name="Normal 43 3 5" xfId="11992"/>
    <cellStyle name="Normal 43 3 5 2" xfId="27238"/>
    <cellStyle name="Normal 43 3 6" xfId="27239"/>
    <cellStyle name="Normal 43 4" xfId="3921"/>
    <cellStyle name="Normal 43 4 2" xfId="5617"/>
    <cellStyle name="Normal 43 4 2 2" xfId="9009"/>
    <cellStyle name="Normal 43 4 2 2 2" xfId="27240"/>
    <cellStyle name="Normal 43 4 2 3" xfId="13302"/>
    <cellStyle name="Normal 43 4 2 3 2" xfId="27241"/>
    <cellStyle name="Normal 43 4 2 4" xfId="27242"/>
    <cellStyle name="Normal 43 4 3" xfId="7326"/>
    <cellStyle name="Normal 43 4 3 2" xfId="27243"/>
    <cellStyle name="Normal 43 4 4" xfId="11618"/>
    <cellStyle name="Normal 43 4 4 2" xfId="27244"/>
    <cellStyle name="Normal 43 4 5" xfId="27245"/>
    <cellStyle name="Normal 43 5" xfId="4484"/>
    <cellStyle name="Normal 43 5 2" xfId="5819"/>
    <cellStyle name="Normal 43 5 2 2" xfId="9199"/>
    <cellStyle name="Normal 43 5 2 2 2" xfId="27246"/>
    <cellStyle name="Normal 43 5 2 3" xfId="13489"/>
    <cellStyle name="Normal 43 5 2 3 2" xfId="27247"/>
    <cellStyle name="Normal 43 5 2 4" xfId="27248"/>
    <cellStyle name="Normal 43 5 3" xfId="7887"/>
    <cellStyle name="Normal 43 5 3 2" xfId="27249"/>
    <cellStyle name="Normal 43 5 4" xfId="12179"/>
    <cellStyle name="Normal 43 5 4 2" xfId="27250"/>
    <cellStyle name="Normal 43 5 5" xfId="27251"/>
    <cellStyle name="Normal 43 6" xfId="6014"/>
    <cellStyle name="Normal 43 6 2" xfId="9387"/>
    <cellStyle name="Normal 43 6 2 2" xfId="27252"/>
    <cellStyle name="Normal 43 6 3" xfId="13676"/>
    <cellStyle name="Normal 43 6 3 2" xfId="27253"/>
    <cellStyle name="Normal 43 6 4" xfId="27254"/>
    <cellStyle name="Normal 43 7" xfId="6212"/>
    <cellStyle name="Normal 43 7 2" xfId="9576"/>
    <cellStyle name="Normal 43 7 2 2" xfId="27255"/>
    <cellStyle name="Normal 43 7 3" xfId="13864"/>
    <cellStyle name="Normal 43 7 3 2" xfId="27256"/>
    <cellStyle name="Normal 43 7 4" xfId="27257"/>
    <cellStyle name="Normal 43 8" xfId="5046"/>
    <cellStyle name="Normal 43 8 2" xfId="8448"/>
    <cellStyle name="Normal 43 8 2 2" xfId="27258"/>
    <cellStyle name="Normal 43 8 3" xfId="12740"/>
    <cellStyle name="Normal 43 8 3 2" xfId="27259"/>
    <cellStyle name="Normal 43 8 4" xfId="27260"/>
    <cellStyle name="Normal 43 9" xfId="6416"/>
    <cellStyle name="Normal 43 9 2" xfId="27261"/>
    <cellStyle name="Normal 44" xfId="796"/>
    <cellStyle name="Normal 44 10" xfId="6667"/>
    <cellStyle name="Normal 44 10 2" xfId="27262"/>
    <cellStyle name="Normal 44 11" xfId="11167"/>
    <cellStyle name="Normal 44 11 2" xfId="27263"/>
    <cellStyle name="Normal 44 12" xfId="27264"/>
    <cellStyle name="Normal 44 2" xfId="3694"/>
    <cellStyle name="Normal 44 2 2" xfId="4073"/>
    <cellStyle name="Normal 44 2 2 2" xfId="7478"/>
    <cellStyle name="Normal 44 2 2 2 2" xfId="27265"/>
    <cellStyle name="Normal 44 2 2 3" xfId="11770"/>
    <cellStyle name="Normal 44 2 2 3 2" xfId="27266"/>
    <cellStyle name="Normal 44 2 2 4" xfId="27267"/>
    <cellStyle name="Normal 44 2 3" xfId="4636"/>
    <cellStyle name="Normal 44 2 3 2" xfId="8039"/>
    <cellStyle name="Normal 44 2 3 2 2" xfId="27269"/>
    <cellStyle name="Normal 44 2 3 3" xfId="12331"/>
    <cellStyle name="Normal 44 2 3 3 2" xfId="27270"/>
    <cellStyle name="Normal 44 2 3 4" xfId="27271"/>
    <cellStyle name="Normal 44 2 4" xfId="5198"/>
    <cellStyle name="Normal 44 2 4 2" xfId="8600"/>
    <cellStyle name="Normal 44 2 4 2 2" xfId="27272"/>
    <cellStyle name="Normal 44 2 4 3" xfId="12892"/>
    <cellStyle name="Normal 44 2 4 3 2" xfId="27273"/>
    <cellStyle name="Normal 44 2 4 4" xfId="27274"/>
    <cellStyle name="Normal 44 2 5" xfId="7103"/>
    <cellStyle name="Normal 44 2 5 2" xfId="27275"/>
    <cellStyle name="Normal 44 2 6" xfId="11396"/>
    <cellStyle name="Normal 44 2 6 2" xfId="27276"/>
    <cellStyle name="Normal 44 2 7" xfId="27277"/>
    <cellStyle name="Normal 44 3" xfId="4262"/>
    <cellStyle name="Normal 44 3 2" xfId="4823"/>
    <cellStyle name="Normal 44 3 2 2" xfId="8226"/>
    <cellStyle name="Normal 44 3 2 2 2" xfId="27278"/>
    <cellStyle name="Normal 44 3 2 3" xfId="12518"/>
    <cellStyle name="Normal 44 3 2 3 2" xfId="27279"/>
    <cellStyle name="Normal 44 3 2 4" xfId="27280"/>
    <cellStyle name="Normal 44 3 3" xfId="5385"/>
    <cellStyle name="Normal 44 3 3 2" xfId="8787"/>
    <cellStyle name="Normal 44 3 3 2 2" xfId="27281"/>
    <cellStyle name="Normal 44 3 3 3" xfId="13079"/>
    <cellStyle name="Normal 44 3 3 3 2" xfId="27282"/>
    <cellStyle name="Normal 44 3 3 4" xfId="27283"/>
    <cellStyle name="Normal 44 3 4" xfId="7665"/>
    <cellStyle name="Normal 44 3 4 2" xfId="27284"/>
    <cellStyle name="Normal 44 3 5" xfId="11957"/>
    <cellStyle name="Normal 44 3 5 2" xfId="27285"/>
    <cellStyle name="Normal 44 3 6" xfId="27286"/>
    <cellStyle name="Normal 44 4" xfId="3886"/>
    <cellStyle name="Normal 44 4 2" xfId="5582"/>
    <cellStyle name="Normal 44 4 2 2" xfId="8974"/>
    <cellStyle name="Normal 44 4 2 2 2" xfId="27287"/>
    <cellStyle name="Normal 44 4 2 3" xfId="13267"/>
    <cellStyle name="Normal 44 4 2 3 2" xfId="27288"/>
    <cellStyle name="Normal 44 4 2 4" xfId="27289"/>
    <cellStyle name="Normal 44 4 3" xfId="7291"/>
    <cellStyle name="Normal 44 4 3 2" xfId="27290"/>
    <cellStyle name="Normal 44 4 4" xfId="11583"/>
    <cellStyle name="Normal 44 4 4 2" xfId="27292"/>
    <cellStyle name="Normal 44 4 5" xfId="27293"/>
    <cellStyle name="Normal 44 5" xfId="4449"/>
    <cellStyle name="Normal 44 5 2" xfId="5784"/>
    <cellStyle name="Normal 44 5 2 2" xfId="9164"/>
    <cellStyle name="Normal 44 5 2 2 2" xfId="27295"/>
    <cellStyle name="Normal 44 5 2 3" xfId="13454"/>
    <cellStyle name="Normal 44 5 2 3 2" xfId="27297"/>
    <cellStyle name="Normal 44 5 2 4" xfId="27298"/>
    <cellStyle name="Normal 44 5 3" xfId="7852"/>
    <cellStyle name="Normal 44 5 3 2" xfId="27300"/>
    <cellStyle name="Normal 44 5 4" xfId="12144"/>
    <cellStyle name="Normal 44 5 4 2" xfId="27302"/>
    <cellStyle name="Normal 44 5 5" xfId="27303"/>
    <cellStyle name="Normal 44 6" xfId="5979"/>
    <cellStyle name="Normal 44 6 2" xfId="9352"/>
    <cellStyle name="Normal 44 6 2 2" xfId="27304"/>
    <cellStyle name="Normal 44 6 3" xfId="13641"/>
    <cellStyle name="Normal 44 6 3 2" xfId="27305"/>
    <cellStyle name="Normal 44 6 4" xfId="27306"/>
    <cellStyle name="Normal 44 7" xfId="6177"/>
    <cellStyle name="Normal 44 7 2" xfId="9541"/>
    <cellStyle name="Normal 44 7 2 2" xfId="27307"/>
    <cellStyle name="Normal 44 7 3" xfId="13829"/>
    <cellStyle name="Normal 44 7 3 2" xfId="27308"/>
    <cellStyle name="Normal 44 7 4" xfId="27309"/>
    <cellStyle name="Normal 44 8" xfId="5011"/>
    <cellStyle name="Normal 44 8 2" xfId="8413"/>
    <cellStyle name="Normal 44 8 2 2" xfId="27310"/>
    <cellStyle name="Normal 44 8 3" xfId="12705"/>
    <cellStyle name="Normal 44 8 3 2" xfId="27311"/>
    <cellStyle name="Normal 44 8 4" xfId="27312"/>
    <cellStyle name="Normal 44 9" xfId="6381"/>
    <cellStyle name="Normal 44 9 2" xfId="27313"/>
    <cellStyle name="Normal 45" xfId="821"/>
    <cellStyle name="Normal 45 10" xfId="6692"/>
    <cellStyle name="Normal 45 10 2" xfId="27314"/>
    <cellStyle name="Normal 45 11" xfId="11192"/>
    <cellStyle name="Normal 45 11 2" xfId="27316"/>
    <cellStyle name="Normal 45 12" xfId="27317"/>
    <cellStyle name="Normal 45 2" xfId="3719"/>
    <cellStyle name="Normal 45 2 2" xfId="4098"/>
    <cellStyle name="Normal 45 2 2 2" xfId="7503"/>
    <cellStyle name="Normal 45 2 2 2 2" xfId="27319"/>
    <cellStyle name="Normal 45 2 2 3" xfId="11795"/>
    <cellStyle name="Normal 45 2 2 3 2" xfId="27320"/>
    <cellStyle name="Normal 45 2 2 4" xfId="27321"/>
    <cellStyle name="Normal 45 2 3" xfId="4661"/>
    <cellStyle name="Normal 45 2 3 2" xfId="8064"/>
    <cellStyle name="Normal 45 2 3 2 2" xfId="27322"/>
    <cellStyle name="Normal 45 2 3 3" xfId="12356"/>
    <cellStyle name="Normal 45 2 3 3 2" xfId="27323"/>
    <cellStyle name="Normal 45 2 3 4" xfId="27324"/>
    <cellStyle name="Normal 45 2 4" xfId="5223"/>
    <cellStyle name="Normal 45 2 4 2" xfId="8625"/>
    <cellStyle name="Normal 45 2 4 2 2" xfId="27325"/>
    <cellStyle name="Normal 45 2 4 3" xfId="12917"/>
    <cellStyle name="Normal 45 2 4 3 2" xfId="27326"/>
    <cellStyle name="Normal 45 2 4 4" xfId="27327"/>
    <cellStyle name="Normal 45 2 5" xfId="7128"/>
    <cellStyle name="Normal 45 2 5 2" xfId="27329"/>
    <cellStyle name="Normal 45 2 6" xfId="11421"/>
    <cellStyle name="Normal 45 2 6 2" xfId="27331"/>
    <cellStyle name="Normal 45 2 7" xfId="27332"/>
    <cellStyle name="Normal 45 3" xfId="4287"/>
    <cellStyle name="Normal 45 3 2" xfId="4848"/>
    <cellStyle name="Normal 45 3 2 2" xfId="8251"/>
    <cellStyle name="Normal 45 3 2 2 2" xfId="27336"/>
    <cellStyle name="Normal 45 3 2 3" xfId="12543"/>
    <cellStyle name="Normal 45 3 2 3 2" xfId="27338"/>
    <cellStyle name="Normal 45 3 2 4" xfId="27339"/>
    <cellStyle name="Normal 45 3 3" xfId="5410"/>
    <cellStyle name="Normal 45 3 3 2" xfId="8812"/>
    <cellStyle name="Normal 45 3 3 2 2" xfId="27342"/>
    <cellStyle name="Normal 45 3 3 3" xfId="13104"/>
    <cellStyle name="Normal 45 3 3 3 2" xfId="27344"/>
    <cellStyle name="Normal 45 3 3 4" xfId="27345"/>
    <cellStyle name="Normal 45 3 4" xfId="7690"/>
    <cellStyle name="Normal 45 3 4 2" xfId="27346"/>
    <cellStyle name="Normal 45 3 5" xfId="11982"/>
    <cellStyle name="Normal 45 3 5 2" xfId="27347"/>
    <cellStyle name="Normal 45 3 6" xfId="27348"/>
    <cellStyle name="Normal 45 4" xfId="3911"/>
    <cellStyle name="Normal 45 4 2" xfId="5607"/>
    <cellStyle name="Normal 45 4 2 2" xfId="8999"/>
    <cellStyle name="Normal 45 4 2 2 2" xfId="27349"/>
    <cellStyle name="Normal 45 4 2 3" xfId="13292"/>
    <cellStyle name="Normal 45 4 2 3 2" xfId="27350"/>
    <cellStyle name="Normal 45 4 2 4" xfId="27351"/>
    <cellStyle name="Normal 45 4 3" xfId="7316"/>
    <cellStyle name="Normal 45 4 3 2" xfId="27352"/>
    <cellStyle name="Normal 45 4 4" xfId="11608"/>
    <cellStyle name="Normal 45 4 4 2" xfId="27353"/>
    <cellStyle name="Normal 45 4 5" xfId="27354"/>
    <cellStyle name="Normal 45 5" xfId="4474"/>
    <cellStyle name="Normal 45 5 2" xfId="5809"/>
    <cellStyle name="Normal 45 5 2 2" xfId="9189"/>
    <cellStyle name="Normal 45 5 2 2 2" xfId="27355"/>
    <cellStyle name="Normal 45 5 2 3" xfId="13479"/>
    <cellStyle name="Normal 45 5 2 3 2" xfId="27356"/>
    <cellStyle name="Normal 45 5 2 4" xfId="27357"/>
    <cellStyle name="Normal 45 5 3" xfId="7877"/>
    <cellStyle name="Normal 45 5 3 2" xfId="27358"/>
    <cellStyle name="Normal 45 5 4" xfId="12169"/>
    <cellStyle name="Normal 45 5 4 2" xfId="27360"/>
    <cellStyle name="Normal 45 5 5" xfId="27361"/>
    <cellStyle name="Normal 45 6" xfId="6004"/>
    <cellStyle name="Normal 45 6 2" xfId="9377"/>
    <cellStyle name="Normal 45 6 2 2" xfId="27364"/>
    <cellStyle name="Normal 45 6 3" xfId="13666"/>
    <cellStyle name="Normal 45 6 3 2" xfId="27366"/>
    <cellStyle name="Normal 45 6 4" xfId="27367"/>
    <cellStyle name="Normal 45 7" xfId="6202"/>
    <cellStyle name="Normal 45 7 2" xfId="9566"/>
    <cellStyle name="Normal 45 7 2 2" xfId="27369"/>
    <cellStyle name="Normal 45 7 3" xfId="13854"/>
    <cellStyle name="Normal 45 7 3 2" xfId="27370"/>
    <cellStyle name="Normal 45 7 4" xfId="27371"/>
    <cellStyle name="Normal 45 8" xfId="5036"/>
    <cellStyle name="Normal 45 8 2" xfId="8438"/>
    <cellStyle name="Normal 45 8 2 2" xfId="27373"/>
    <cellStyle name="Normal 45 8 3" xfId="12730"/>
    <cellStyle name="Normal 45 8 3 2" xfId="27375"/>
    <cellStyle name="Normal 45 8 4" xfId="27376"/>
    <cellStyle name="Normal 45 9" xfId="6406"/>
    <cellStyle name="Normal 45 9 2" xfId="27377"/>
    <cellStyle name="Normal 46" xfId="799"/>
    <cellStyle name="Normal 46 10" xfId="6670"/>
    <cellStyle name="Normal 46 10 2" xfId="27379"/>
    <cellStyle name="Normal 46 11" xfId="11170"/>
    <cellStyle name="Normal 46 11 2" xfId="27381"/>
    <cellStyle name="Normal 46 12" xfId="27382"/>
    <cellStyle name="Normal 46 2" xfId="3697"/>
    <cellStyle name="Normal 46 2 2" xfId="4076"/>
    <cellStyle name="Normal 46 2 2 2" xfId="7481"/>
    <cellStyle name="Normal 46 2 2 2 2" xfId="27385"/>
    <cellStyle name="Normal 46 2 2 3" xfId="11773"/>
    <cellStyle name="Normal 46 2 2 3 2" xfId="27387"/>
    <cellStyle name="Normal 46 2 2 4" xfId="27388"/>
    <cellStyle name="Normal 46 2 3" xfId="4639"/>
    <cellStyle name="Normal 46 2 3 2" xfId="8042"/>
    <cellStyle name="Normal 46 2 3 2 2" xfId="27389"/>
    <cellStyle name="Normal 46 2 3 3" xfId="12334"/>
    <cellStyle name="Normal 46 2 3 3 2" xfId="27390"/>
    <cellStyle name="Normal 46 2 3 4" xfId="27391"/>
    <cellStyle name="Normal 46 2 4" xfId="5201"/>
    <cellStyle name="Normal 46 2 4 2" xfId="8603"/>
    <cellStyle name="Normal 46 2 4 2 2" xfId="27392"/>
    <cellStyle name="Normal 46 2 4 3" xfId="12895"/>
    <cellStyle name="Normal 46 2 4 3 2" xfId="27393"/>
    <cellStyle name="Normal 46 2 4 4" xfId="27394"/>
    <cellStyle name="Normal 46 2 5" xfId="7106"/>
    <cellStyle name="Normal 46 2 5 2" xfId="27395"/>
    <cellStyle name="Normal 46 2 6" xfId="11399"/>
    <cellStyle name="Normal 46 2 6 2" xfId="27396"/>
    <cellStyle name="Normal 46 2 7" xfId="27397"/>
    <cellStyle name="Normal 46 3" xfId="4265"/>
    <cellStyle name="Normal 46 3 2" xfId="4826"/>
    <cellStyle name="Normal 46 3 2 2" xfId="8229"/>
    <cellStyle name="Normal 46 3 2 2 2" xfId="27400"/>
    <cellStyle name="Normal 46 3 2 3" xfId="12521"/>
    <cellStyle name="Normal 46 3 2 3 2" xfId="27402"/>
    <cellStyle name="Normal 46 3 2 4" xfId="27403"/>
    <cellStyle name="Normal 46 3 3" xfId="5388"/>
    <cellStyle name="Normal 46 3 3 2" xfId="8790"/>
    <cellStyle name="Normal 46 3 3 2 2" xfId="27406"/>
    <cellStyle name="Normal 46 3 3 3" xfId="13082"/>
    <cellStyle name="Normal 46 3 3 3 2" xfId="27408"/>
    <cellStyle name="Normal 46 3 3 4" xfId="27409"/>
    <cellStyle name="Normal 46 3 4" xfId="7668"/>
    <cellStyle name="Normal 46 3 4 2" xfId="27411"/>
    <cellStyle name="Normal 46 3 5" xfId="11960"/>
    <cellStyle name="Normal 46 3 5 2" xfId="27413"/>
    <cellStyle name="Normal 46 3 6" xfId="27414"/>
    <cellStyle name="Normal 46 4" xfId="3889"/>
    <cellStyle name="Normal 46 4 2" xfId="5585"/>
    <cellStyle name="Normal 46 4 2 2" xfId="8977"/>
    <cellStyle name="Normal 46 4 2 2 2" xfId="27415"/>
    <cellStyle name="Normal 46 4 2 3" xfId="13270"/>
    <cellStyle name="Normal 46 4 2 3 2" xfId="27416"/>
    <cellStyle name="Normal 46 4 2 4" xfId="27417"/>
    <cellStyle name="Normal 46 4 3" xfId="7294"/>
    <cellStyle name="Normal 46 4 3 2" xfId="27418"/>
    <cellStyle name="Normal 46 4 4" xfId="11586"/>
    <cellStyle name="Normal 46 4 4 2" xfId="27419"/>
    <cellStyle name="Normal 46 4 5" xfId="27420"/>
    <cellStyle name="Normal 46 5" xfId="4452"/>
    <cellStyle name="Normal 46 5 2" xfId="5787"/>
    <cellStyle name="Normal 46 5 2 2" xfId="9167"/>
    <cellStyle name="Normal 46 5 2 2 2" xfId="27421"/>
    <cellStyle name="Normal 46 5 2 3" xfId="13457"/>
    <cellStyle name="Normal 46 5 2 3 2" xfId="27422"/>
    <cellStyle name="Normal 46 5 2 4" xfId="27423"/>
    <cellStyle name="Normal 46 5 3" xfId="7855"/>
    <cellStyle name="Normal 46 5 3 2" xfId="27425"/>
    <cellStyle name="Normal 46 5 4" xfId="12147"/>
    <cellStyle name="Normal 46 5 4 2" xfId="27427"/>
    <cellStyle name="Normal 46 5 5" xfId="27428"/>
    <cellStyle name="Normal 46 6" xfId="5982"/>
    <cellStyle name="Normal 46 6 2" xfId="9355"/>
    <cellStyle name="Normal 46 6 2 2" xfId="27431"/>
    <cellStyle name="Normal 46 6 3" xfId="13644"/>
    <cellStyle name="Normal 46 6 3 2" xfId="27432"/>
    <cellStyle name="Normal 46 6 4" xfId="27433"/>
    <cellStyle name="Normal 46 7" xfId="6180"/>
    <cellStyle name="Normal 46 7 2" xfId="9544"/>
    <cellStyle name="Normal 46 7 2 2" xfId="27434"/>
    <cellStyle name="Normal 46 7 3" xfId="13832"/>
    <cellStyle name="Normal 46 7 3 2" xfId="27435"/>
    <cellStyle name="Normal 46 7 4" xfId="27436"/>
    <cellStyle name="Normal 46 8" xfId="5014"/>
    <cellStyle name="Normal 46 8 2" xfId="8416"/>
    <cellStyle name="Normal 46 8 2 2" xfId="27437"/>
    <cellStyle name="Normal 46 8 3" xfId="12708"/>
    <cellStyle name="Normal 46 8 3 2" xfId="27438"/>
    <cellStyle name="Normal 46 8 4" xfId="27439"/>
    <cellStyle name="Normal 46 9" xfId="6384"/>
    <cellStyle name="Normal 46 9 2" xfId="27441"/>
    <cellStyle name="Normal 47" xfId="894"/>
    <cellStyle name="Normal 47 10" xfId="6742"/>
    <cellStyle name="Normal 47 10 2" xfId="27444"/>
    <cellStyle name="Normal 47 11" xfId="11242"/>
    <cellStyle name="Normal 47 11 2" xfId="27446"/>
    <cellStyle name="Normal 47 12" xfId="27447"/>
    <cellStyle name="Normal 47 2" xfId="3769"/>
    <cellStyle name="Normal 47 2 2" xfId="4147"/>
    <cellStyle name="Normal 47 2 2 2" xfId="7552"/>
    <cellStyle name="Normal 47 2 2 2 2" xfId="27451"/>
    <cellStyle name="Normal 47 2 2 3" xfId="11844"/>
    <cellStyle name="Normal 47 2 2 3 2" xfId="27453"/>
    <cellStyle name="Normal 47 2 2 4" xfId="27454"/>
    <cellStyle name="Normal 47 2 3" xfId="4710"/>
    <cellStyle name="Normal 47 2 3 2" xfId="8113"/>
    <cellStyle name="Normal 47 2 3 2 2" xfId="27455"/>
    <cellStyle name="Normal 47 2 3 3" xfId="12405"/>
    <cellStyle name="Normal 47 2 3 3 2" xfId="27456"/>
    <cellStyle name="Normal 47 2 3 4" xfId="27457"/>
    <cellStyle name="Normal 47 2 4" xfId="5272"/>
    <cellStyle name="Normal 47 2 4 2" xfId="8674"/>
    <cellStyle name="Normal 47 2 4 2 2" xfId="27458"/>
    <cellStyle name="Normal 47 2 4 3" xfId="12966"/>
    <cellStyle name="Normal 47 2 4 3 2" xfId="27459"/>
    <cellStyle name="Normal 47 2 4 4" xfId="27460"/>
    <cellStyle name="Normal 47 2 5" xfId="7178"/>
    <cellStyle name="Normal 47 2 5 2" xfId="27461"/>
    <cellStyle name="Normal 47 2 6" xfId="11470"/>
    <cellStyle name="Normal 47 2 6 2" xfId="27462"/>
    <cellStyle name="Normal 47 2 7" xfId="27463"/>
    <cellStyle name="Normal 47 3" xfId="4336"/>
    <cellStyle name="Normal 47 3 2" xfId="4897"/>
    <cellStyle name="Normal 47 3 2 2" xfId="8300"/>
    <cellStyle name="Normal 47 3 2 2 2" xfId="27465"/>
    <cellStyle name="Normal 47 3 2 3" xfId="12592"/>
    <cellStyle name="Normal 47 3 2 3 2" xfId="27467"/>
    <cellStyle name="Normal 47 3 2 4" xfId="27468"/>
    <cellStyle name="Normal 47 3 3" xfId="5459"/>
    <cellStyle name="Normal 47 3 3 2" xfId="8861"/>
    <cellStyle name="Normal 47 3 3 2 2" xfId="27471"/>
    <cellStyle name="Normal 47 3 3 3" xfId="13153"/>
    <cellStyle name="Normal 47 3 3 3 2" xfId="27472"/>
    <cellStyle name="Normal 47 3 3 4" xfId="27473"/>
    <cellStyle name="Normal 47 3 4" xfId="7739"/>
    <cellStyle name="Normal 47 3 4 2" xfId="27474"/>
    <cellStyle name="Normal 47 3 5" xfId="12031"/>
    <cellStyle name="Normal 47 3 5 2" xfId="27476"/>
    <cellStyle name="Normal 47 3 6" xfId="27477"/>
    <cellStyle name="Normal 47 4" xfId="3960"/>
    <cellStyle name="Normal 47 4 2" xfId="5658"/>
    <cellStyle name="Normal 47 4 2 2" xfId="9048"/>
    <cellStyle name="Normal 47 4 2 2 2" xfId="27480"/>
    <cellStyle name="Normal 47 4 2 3" xfId="13341"/>
    <cellStyle name="Normal 47 4 2 3 2" xfId="27481"/>
    <cellStyle name="Normal 47 4 2 4" xfId="27482"/>
    <cellStyle name="Normal 47 4 3" xfId="7365"/>
    <cellStyle name="Normal 47 4 3 2" xfId="27483"/>
    <cellStyle name="Normal 47 4 4" xfId="11657"/>
    <cellStyle name="Normal 47 4 4 2" xfId="27484"/>
    <cellStyle name="Normal 47 4 5" xfId="27485"/>
    <cellStyle name="Normal 47 5" xfId="4523"/>
    <cellStyle name="Normal 47 5 2" xfId="5858"/>
    <cellStyle name="Normal 47 5 2 2" xfId="9238"/>
    <cellStyle name="Normal 47 5 2 2 2" xfId="27486"/>
    <cellStyle name="Normal 47 5 2 3" xfId="13528"/>
    <cellStyle name="Normal 47 5 2 3 2" xfId="27487"/>
    <cellStyle name="Normal 47 5 2 4" xfId="27488"/>
    <cellStyle name="Normal 47 5 3" xfId="7926"/>
    <cellStyle name="Normal 47 5 3 2" xfId="27489"/>
    <cellStyle name="Normal 47 5 4" xfId="12218"/>
    <cellStyle name="Normal 47 5 4 2" xfId="27490"/>
    <cellStyle name="Normal 47 5 5" xfId="27491"/>
    <cellStyle name="Normal 47 6" xfId="6055"/>
    <cellStyle name="Normal 47 6 2" xfId="9427"/>
    <cellStyle name="Normal 47 6 2 2" xfId="27492"/>
    <cellStyle name="Normal 47 6 3" xfId="13715"/>
    <cellStyle name="Normal 47 6 3 2" xfId="27493"/>
    <cellStyle name="Normal 47 6 4" xfId="27494"/>
    <cellStyle name="Normal 47 7" xfId="6253"/>
    <cellStyle name="Normal 47 7 2" xfId="9615"/>
    <cellStyle name="Normal 47 7 2 2" xfId="27495"/>
    <cellStyle name="Normal 47 7 3" xfId="13903"/>
    <cellStyle name="Normal 47 7 3 2" xfId="27497"/>
    <cellStyle name="Normal 47 7 4" xfId="27498"/>
    <cellStyle name="Normal 47 8" xfId="5085"/>
    <cellStyle name="Normal 47 8 2" xfId="8487"/>
    <cellStyle name="Normal 47 8 2 2" xfId="27501"/>
    <cellStyle name="Normal 47 8 3" xfId="12779"/>
    <cellStyle name="Normal 47 8 3 2" xfId="27503"/>
    <cellStyle name="Normal 47 8 4" xfId="27504"/>
    <cellStyle name="Normal 47 9" xfId="6455"/>
    <cellStyle name="Normal 47 9 2" xfId="27506"/>
    <cellStyle name="Normal 48" xfId="835"/>
    <cellStyle name="Normal 48 10" xfId="6706"/>
    <cellStyle name="Normal 48 10 2" xfId="27509"/>
    <cellStyle name="Normal 48 11" xfId="11206"/>
    <cellStyle name="Normal 48 11 2" xfId="27511"/>
    <cellStyle name="Normal 48 12" xfId="27512"/>
    <cellStyle name="Normal 48 2" xfId="24"/>
    <cellStyle name="Normal 48 2 2" xfId="31"/>
    <cellStyle name="Normal 48 2 2 2" xfId="34"/>
    <cellStyle name="Normal 48 2 2 2 2" xfId="27514"/>
    <cellStyle name="Normal 48 2 2 2 3" xfId="7517"/>
    <cellStyle name="Normal 48 2 2 3" xfId="11809"/>
    <cellStyle name="Normal 48 2 2 3 2" xfId="27515"/>
    <cellStyle name="Normal 48 2 2 4" xfId="27516"/>
    <cellStyle name="Normal 48 2 2 5" xfId="4112"/>
    <cellStyle name="Normal 48 2 3" xfId="4675"/>
    <cellStyle name="Normal 48 2 3 2" xfId="8078"/>
    <cellStyle name="Normal 48 2 3 2 2" xfId="27517"/>
    <cellStyle name="Normal 48 2 3 3" xfId="12370"/>
    <cellStyle name="Normal 48 2 3 3 2" xfId="27518"/>
    <cellStyle name="Normal 48 2 3 4" xfId="27519"/>
    <cellStyle name="Normal 48 2 4" xfId="5237"/>
    <cellStyle name="Normal 48 2 4 2" xfId="8639"/>
    <cellStyle name="Normal 48 2 4 2 2" xfId="27520"/>
    <cellStyle name="Normal 48 2 4 3" xfId="12931"/>
    <cellStyle name="Normal 48 2 4 3 2" xfId="27521"/>
    <cellStyle name="Normal 48 2 4 4" xfId="27522"/>
    <cellStyle name="Normal 48 2 5" xfId="7142"/>
    <cellStyle name="Normal 48 2 5 2" xfId="27523"/>
    <cellStyle name="Normal 48 2 6" xfId="11435"/>
    <cellStyle name="Normal 48 2 6 2" xfId="27524"/>
    <cellStyle name="Normal 48 2 7" xfId="27525"/>
    <cellStyle name="Normal 48 2 8" xfId="3733"/>
    <cellStyle name="Normal 48 3" xfId="4301"/>
    <cellStyle name="Normal 48 3 2" xfId="4862"/>
    <cellStyle name="Normal 48 3 2 2" xfId="8265"/>
    <cellStyle name="Normal 48 3 2 2 2" xfId="27528"/>
    <cellStyle name="Normal 48 3 2 3" xfId="12557"/>
    <cellStyle name="Normal 48 3 2 3 2" xfId="27530"/>
    <cellStyle name="Normal 48 3 2 4" xfId="27531"/>
    <cellStyle name="Normal 48 3 3" xfId="5424"/>
    <cellStyle name="Normal 48 3 3 2" xfId="8826"/>
    <cellStyle name="Normal 48 3 3 2 2" xfId="27534"/>
    <cellStyle name="Normal 48 3 3 3" xfId="13118"/>
    <cellStyle name="Normal 48 3 3 3 2" xfId="27535"/>
    <cellStyle name="Normal 48 3 3 4" xfId="27536"/>
    <cellStyle name="Normal 48 3 4" xfId="7704"/>
    <cellStyle name="Normal 48 3 4 2" xfId="27537"/>
    <cellStyle name="Normal 48 3 5" xfId="11996"/>
    <cellStyle name="Normal 48 3 5 2" xfId="27538"/>
    <cellStyle name="Normal 48 3 6" xfId="27539"/>
    <cellStyle name="Normal 48 4" xfId="3925"/>
    <cellStyle name="Normal 48 4 2" xfId="5621"/>
    <cellStyle name="Normal 48 4 2 2" xfId="9013"/>
    <cellStyle name="Normal 48 4 2 2 2" xfId="27540"/>
    <cellStyle name="Normal 48 4 2 3" xfId="13306"/>
    <cellStyle name="Normal 48 4 2 3 2" xfId="27541"/>
    <cellStyle name="Normal 48 4 2 4" xfId="27542"/>
    <cellStyle name="Normal 48 4 3" xfId="7330"/>
    <cellStyle name="Normal 48 4 3 2" xfId="27543"/>
    <cellStyle name="Normal 48 4 4" xfId="11622"/>
    <cellStyle name="Normal 48 4 4 2" xfId="27544"/>
    <cellStyle name="Normal 48 4 5" xfId="27545"/>
    <cellStyle name="Normal 48 5" xfId="4488"/>
    <cellStyle name="Normal 48 5 2" xfId="5823"/>
    <cellStyle name="Normal 48 5 2 2" xfId="9203"/>
    <cellStyle name="Normal 48 5 2 2 2" xfId="27546"/>
    <cellStyle name="Normal 48 5 2 3" xfId="13493"/>
    <cellStyle name="Normal 48 5 2 3 2" xfId="27547"/>
    <cellStyle name="Normal 48 5 2 4" xfId="27548"/>
    <cellStyle name="Normal 48 5 3" xfId="7891"/>
    <cellStyle name="Normal 48 5 3 2" xfId="27549"/>
    <cellStyle name="Normal 48 5 4" xfId="12183"/>
    <cellStyle name="Normal 48 5 4 2" xfId="27551"/>
    <cellStyle name="Normal 48 5 5" xfId="27552"/>
    <cellStyle name="Normal 48 6" xfId="6018"/>
    <cellStyle name="Normal 48 6 2" xfId="9391"/>
    <cellStyle name="Normal 48 6 2 2" xfId="27555"/>
    <cellStyle name="Normal 48 6 3" xfId="13680"/>
    <cellStyle name="Normal 48 6 3 2" xfId="27557"/>
    <cellStyle name="Normal 48 6 4" xfId="27558"/>
    <cellStyle name="Normal 48 7" xfId="6216"/>
    <cellStyle name="Normal 48 7 2" xfId="9580"/>
    <cellStyle name="Normal 48 7 2 2" xfId="27561"/>
    <cellStyle name="Normal 48 7 3" xfId="13868"/>
    <cellStyle name="Normal 48 7 3 2" xfId="27563"/>
    <cellStyle name="Normal 48 7 4" xfId="27564"/>
    <cellStyle name="Normal 48 8" xfId="5050"/>
    <cellStyle name="Normal 48 8 2" xfId="8452"/>
    <cellStyle name="Normal 48 8 2 2" xfId="27566"/>
    <cellStyle name="Normal 48 8 3" xfId="12744"/>
    <cellStyle name="Normal 48 8 3 2" xfId="27567"/>
    <cellStyle name="Normal 48 8 4" xfId="27568"/>
    <cellStyle name="Normal 48 9" xfId="6420"/>
    <cellStyle name="Normal 48 9 2" xfId="27569"/>
    <cellStyle name="Normal 49" xfId="891"/>
    <cellStyle name="Normal 49 10" xfId="6739"/>
    <cellStyle name="Normal 49 10 2" xfId="27570"/>
    <cellStyle name="Normal 49 11" xfId="11239"/>
    <cellStyle name="Normal 49 11 2" xfId="27571"/>
    <cellStyle name="Normal 49 12" xfId="27572"/>
    <cellStyle name="Normal 49 2" xfId="3766"/>
    <cellStyle name="Normal 49 2 2" xfId="4144"/>
    <cellStyle name="Normal 49 2 2 2" xfId="7549"/>
    <cellStyle name="Normal 49 2 2 2 2" xfId="27573"/>
    <cellStyle name="Normal 49 2 2 3" xfId="11841"/>
    <cellStyle name="Normal 49 2 2 3 2" xfId="27575"/>
    <cellStyle name="Normal 49 2 2 4" xfId="27576"/>
    <cellStyle name="Normal 49 2 3" xfId="4707"/>
    <cellStyle name="Normal 49 2 3 2" xfId="8110"/>
    <cellStyle name="Normal 49 2 3 2 2" xfId="27579"/>
    <cellStyle name="Normal 49 2 3 3" xfId="12402"/>
    <cellStyle name="Normal 49 2 3 3 2" xfId="27581"/>
    <cellStyle name="Normal 49 2 3 4" xfId="27582"/>
    <cellStyle name="Normal 49 2 4" xfId="5269"/>
    <cellStyle name="Normal 49 2 4 2" xfId="8671"/>
    <cellStyle name="Normal 49 2 4 2 2" xfId="27584"/>
    <cellStyle name="Normal 49 2 4 3" xfId="12963"/>
    <cellStyle name="Normal 49 2 4 3 2" xfId="27585"/>
    <cellStyle name="Normal 49 2 4 4" xfId="27586"/>
    <cellStyle name="Normal 49 2 5" xfId="7175"/>
    <cellStyle name="Normal 49 2 5 2" xfId="27587"/>
    <cellStyle name="Normal 49 2 6" xfId="11467"/>
    <cellStyle name="Normal 49 2 6 2" xfId="27588"/>
    <cellStyle name="Normal 49 2 7" xfId="27589"/>
    <cellStyle name="Normal 49 3" xfId="4333"/>
    <cellStyle name="Normal 49 3 2" xfId="4894"/>
    <cellStyle name="Normal 49 3 2 2" xfId="8297"/>
    <cellStyle name="Normal 49 3 2 2 2" xfId="27590"/>
    <cellStyle name="Normal 49 3 2 3" xfId="12589"/>
    <cellStyle name="Normal 49 3 2 3 2" xfId="27592"/>
    <cellStyle name="Normal 49 3 2 4" xfId="27593"/>
    <cellStyle name="Normal 49 3 3" xfId="5456"/>
    <cellStyle name="Normal 49 3 3 2" xfId="8858"/>
    <cellStyle name="Normal 49 3 3 2 2" xfId="27595"/>
    <cellStyle name="Normal 49 3 3 3" xfId="13150"/>
    <cellStyle name="Normal 49 3 3 3 2" xfId="27596"/>
    <cellStyle name="Normal 49 3 3 4" xfId="27597"/>
    <cellStyle name="Normal 49 3 4" xfId="7736"/>
    <cellStyle name="Normal 49 3 4 2" xfId="27598"/>
    <cellStyle name="Normal 49 3 5" xfId="12028"/>
    <cellStyle name="Normal 49 3 5 2" xfId="27599"/>
    <cellStyle name="Normal 49 3 6" xfId="27600"/>
    <cellStyle name="Normal 49 4" xfId="3957"/>
    <cellStyle name="Normal 49 4 2" xfId="5655"/>
    <cellStyle name="Normal 49 4 2 2" xfId="9045"/>
    <cellStyle name="Normal 49 4 2 2 2" xfId="27601"/>
    <cellStyle name="Normal 49 4 2 3" xfId="13338"/>
    <cellStyle name="Normal 49 4 2 3 2" xfId="27602"/>
    <cellStyle name="Normal 49 4 2 4" xfId="27603"/>
    <cellStyle name="Normal 49 4 3" xfId="7362"/>
    <cellStyle name="Normal 49 4 3 2" xfId="27604"/>
    <cellStyle name="Normal 49 4 4" xfId="11654"/>
    <cellStyle name="Normal 49 4 4 2" xfId="27605"/>
    <cellStyle name="Normal 49 4 5" xfId="27606"/>
    <cellStyle name="Normal 49 5" xfId="4520"/>
    <cellStyle name="Normal 49 5 2" xfId="5855"/>
    <cellStyle name="Normal 49 5 2 2" xfId="9235"/>
    <cellStyle name="Normal 49 5 2 2 2" xfId="27608"/>
    <cellStyle name="Normal 49 5 2 3" xfId="13525"/>
    <cellStyle name="Normal 49 5 2 3 2" xfId="27609"/>
    <cellStyle name="Normal 49 5 2 4" xfId="27610"/>
    <cellStyle name="Normal 49 5 3" xfId="7923"/>
    <cellStyle name="Normal 49 5 3 2" xfId="27611"/>
    <cellStyle name="Normal 49 5 4" xfId="12215"/>
    <cellStyle name="Normal 49 5 4 2" xfId="27612"/>
    <cellStyle name="Normal 49 5 5" xfId="27613"/>
    <cellStyle name="Normal 49 6" xfId="6052"/>
    <cellStyle name="Normal 49 6 2" xfId="9424"/>
    <cellStyle name="Normal 49 6 2 2" xfId="27614"/>
    <cellStyle name="Normal 49 6 3" xfId="13712"/>
    <cellStyle name="Normal 49 6 3 2" xfId="27615"/>
    <cellStyle name="Normal 49 6 4" xfId="27616"/>
    <cellStyle name="Normal 49 7" xfId="6250"/>
    <cellStyle name="Normal 49 7 2" xfId="9612"/>
    <cellStyle name="Normal 49 7 2 2" xfId="27617"/>
    <cellStyle name="Normal 49 7 3" xfId="13900"/>
    <cellStyle name="Normal 49 7 3 2" xfId="27618"/>
    <cellStyle name="Normal 49 7 4" xfId="27619"/>
    <cellStyle name="Normal 49 8" xfId="5082"/>
    <cellStyle name="Normal 49 8 2" xfId="8484"/>
    <cellStyle name="Normal 49 8 2 2" xfId="27620"/>
    <cellStyle name="Normal 49 8 3" xfId="12776"/>
    <cellStyle name="Normal 49 8 3 2" xfId="27621"/>
    <cellStyle name="Normal 49 8 4" xfId="27622"/>
    <cellStyle name="Normal 49 9" xfId="6452"/>
    <cellStyle name="Normal 49 9 2" xfId="27623"/>
    <cellStyle name="Normal 5" xfId="46"/>
    <cellStyle name="normal' 5" xfId="6967"/>
    <cellStyle name="Normal 5 10" xfId="10151"/>
    <cellStyle name="Normal 5 10 2" xfId="27626"/>
    <cellStyle name="Normal 5 11" xfId="10938"/>
    <cellStyle name="Normal 5 11 2" xfId="27628"/>
    <cellStyle name="Normal 5 12" xfId="10152"/>
    <cellStyle name="Normal 5 12 2" xfId="27629"/>
    <cellStyle name="Normal 5 13" xfId="10939"/>
    <cellStyle name="Normal 5 13 2" xfId="27630"/>
    <cellStyle name="Normal 5 14" xfId="10153"/>
    <cellStyle name="Normal 5 14 2" xfId="27631"/>
    <cellStyle name="Normal 5 15" xfId="10940"/>
    <cellStyle name="Normal 5 15 2" xfId="27632"/>
    <cellStyle name="Normal 5 16" xfId="10154"/>
    <cellStyle name="Normal 5 16 2" xfId="27634"/>
    <cellStyle name="Normal 5 17" xfId="10941"/>
    <cellStyle name="Normal 5 17 2" xfId="27636"/>
    <cellStyle name="Normal 5 18" xfId="10155"/>
    <cellStyle name="Normal 5 18 2" xfId="27637"/>
    <cellStyle name="Normal 5 19" xfId="27638"/>
    <cellStyle name="Normal 5 19 2" xfId="14060"/>
    <cellStyle name="Normal 5 2" xfId="501"/>
    <cellStyle name="normal' 5 2" xfId="27640"/>
    <cellStyle name="Normal 5 2 2" xfId="10199"/>
    <cellStyle name="Normal 5 2 2 2" xfId="27641"/>
    <cellStyle name="Normal 5 2 3" xfId="27642"/>
    <cellStyle name="Normal 5 2 3 2" xfId="14221"/>
    <cellStyle name="Normal 5 2 4" xfId="27643"/>
    <cellStyle name="Normal 5 2 5" xfId="34758"/>
    <cellStyle name="Normal 5 20" xfId="27644"/>
    <cellStyle name="Normal 5 20 2" xfId="33375"/>
    <cellStyle name="Normal 5 21" xfId="27645"/>
    <cellStyle name="Normal 5 21 2" xfId="33878"/>
    <cellStyle name="Normal 5 22" xfId="27646"/>
    <cellStyle name="Normal 5 22 2" xfId="33940"/>
    <cellStyle name="Normal 5 23" xfId="27647"/>
    <cellStyle name="Normal 5 23 2" xfId="33417"/>
    <cellStyle name="Normal 5 24" xfId="27648"/>
    <cellStyle name="Normal 5 24 2" xfId="34944"/>
    <cellStyle name="Normal 5 25" xfId="27649"/>
    <cellStyle name="Normal 5 25 2" xfId="33973"/>
    <cellStyle name="Normal 5 26" xfId="27650"/>
    <cellStyle name="Normal 5 26 2" xfId="33496"/>
    <cellStyle name="Normal 5 27" xfId="27651"/>
    <cellStyle name="Normal 5 27 2" xfId="33672"/>
    <cellStyle name="Normal 5 28" xfId="27652"/>
    <cellStyle name="Normal 5 29" xfId="27624"/>
    <cellStyle name="Normal 5 3" xfId="502"/>
    <cellStyle name="Normal 5 3 2" xfId="10200"/>
    <cellStyle name="Normal 5 3 2 2" xfId="27654"/>
    <cellStyle name="Normal 5 3 3" xfId="27655"/>
    <cellStyle name="Normal 5 3 3 2" xfId="14157"/>
    <cellStyle name="Normal 5 3 4" xfId="27656"/>
    <cellStyle name="Normal 5 30" xfId="34757"/>
    <cellStyle name="Normal 5 31" xfId="500"/>
    <cellStyle name="Normal 5 4" xfId="726"/>
    <cellStyle name="Normal 5 4 2" xfId="10201"/>
    <cellStyle name="Normal 5 4 2 2" xfId="27657"/>
    <cellStyle name="Normal 5 4 3" xfId="27658"/>
    <cellStyle name="Normal 5 4 3 2" xfId="14270"/>
    <cellStyle name="Normal 5 4 4" xfId="27659"/>
    <cellStyle name="Normal 5 5" xfId="3450"/>
    <cellStyle name="Normal 5 5 10" xfId="6985"/>
    <cellStyle name="Normal 5 5 10 2" xfId="27661"/>
    <cellStyle name="Normal 5 5 11" xfId="11291"/>
    <cellStyle name="Normal 5 5 11 2" xfId="27662"/>
    <cellStyle name="Normal 5 5 12" xfId="27663"/>
    <cellStyle name="Normal 5 5 2" xfId="3782"/>
    <cellStyle name="Normal 5 5 2 2" xfId="4157"/>
    <cellStyle name="Normal 5 5 2 2 2" xfId="7562"/>
    <cellStyle name="Normal 5 5 2 2 2 2" xfId="27666"/>
    <cellStyle name="Normal 5 5 2 2 3" xfId="11854"/>
    <cellStyle name="Normal 5 5 2 2 3 2" xfId="27667"/>
    <cellStyle name="Normal 5 5 2 2 4" xfId="27668"/>
    <cellStyle name="Normal 5 5 2 3" xfId="4720"/>
    <cellStyle name="Normal 5 5 2 3 2" xfId="8123"/>
    <cellStyle name="Normal 5 5 2 3 2 2" xfId="27670"/>
    <cellStyle name="Normal 5 5 2 3 3" xfId="12415"/>
    <cellStyle name="Normal 5 5 2 3 3 2" xfId="27672"/>
    <cellStyle name="Normal 5 5 2 3 4" xfId="27673"/>
    <cellStyle name="Normal 5 5 2 4" xfId="5282"/>
    <cellStyle name="Normal 5 5 2 4 2" xfId="8684"/>
    <cellStyle name="Normal 5 5 2 4 2 2" xfId="27675"/>
    <cellStyle name="Normal 5 5 2 4 3" xfId="12976"/>
    <cellStyle name="Normal 5 5 2 4 3 2" xfId="27677"/>
    <cellStyle name="Normal 5 5 2 4 4" xfId="27678"/>
    <cellStyle name="Normal 5 5 2 5" xfId="7188"/>
    <cellStyle name="Normal 5 5 2 5 2" xfId="27680"/>
    <cellStyle name="Normal 5 5 2 6" xfId="11480"/>
    <cellStyle name="Normal 5 5 2 6 2" xfId="27682"/>
    <cellStyle name="Normal 5 5 2 7" xfId="27683"/>
    <cellStyle name="Normal 5 5 3" xfId="4346"/>
    <cellStyle name="Normal 5 5 3 2" xfId="4907"/>
    <cellStyle name="Normal 5 5 3 2 2" xfId="8310"/>
    <cellStyle name="Normal 5 5 3 2 2 2" xfId="27684"/>
    <cellStyle name="Normal 5 5 3 2 3" xfId="12602"/>
    <cellStyle name="Normal 5 5 3 2 3 2" xfId="27685"/>
    <cellStyle name="Normal 5 5 3 2 4" xfId="27686"/>
    <cellStyle name="Normal 5 5 3 3" xfId="5469"/>
    <cellStyle name="Normal 5 5 3 3 2" xfId="8871"/>
    <cellStyle name="Normal 5 5 3 3 2 2" xfId="27687"/>
    <cellStyle name="Normal 5 5 3 3 3" xfId="13163"/>
    <cellStyle name="Normal 5 5 3 3 3 2" xfId="27688"/>
    <cellStyle name="Normal 5 5 3 3 4" xfId="27689"/>
    <cellStyle name="Normal 5 5 3 4" xfId="7749"/>
    <cellStyle name="Normal 5 5 3 4 2" xfId="27690"/>
    <cellStyle name="Normal 5 5 3 5" xfId="12041"/>
    <cellStyle name="Normal 5 5 3 5 2" xfId="27691"/>
    <cellStyle name="Normal 5 5 3 6" xfId="27692"/>
    <cellStyle name="Normal 5 5 4" xfId="3970"/>
    <cellStyle name="Normal 5 5 4 2" xfId="5678"/>
    <cellStyle name="Normal 5 5 4 2 2" xfId="9060"/>
    <cellStyle name="Normal 5 5 4 2 2 2" xfId="27696"/>
    <cellStyle name="Normal 5 5 4 2 3" xfId="13351"/>
    <cellStyle name="Normal 5 5 4 2 3 2" xfId="27698"/>
    <cellStyle name="Normal 5 5 4 2 4" xfId="27699"/>
    <cellStyle name="Normal 5 5 4 3" xfId="7375"/>
    <cellStyle name="Normal 5 5 4 3 2" xfId="27701"/>
    <cellStyle name="Normal 5 5 4 4" xfId="11667"/>
    <cellStyle name="Normal 5 5 4 4 2" xfId="27703"/>
    <cellStyle name="Normal 5 5 4 5" xfId="27704"/>
    <cellStyle name="Normal 5 5 5" xfId="4533"/>
    <cellStyle name="Normal 5 5 5 2" xfId="5868"/>
    <cellStyle name="Normal 5 5 5 2 2" xfId="9248"/>
    <cellStyle name="Normal 5 5 5 2 2 2" xfId="27707"/>
    <cellStyle name="Normal 5 5 5 2 3" xfId="13538"/>
    <cellStyle name="Normal 5 5 5 2 3 2" xfId="27708"/>
    <cellStyle name="Normal 5 5 5 2 4" xfId="27709"/>
    <cellStyle name="Normal 5 5 5 3" xfId="7936"/>
    <cellStyle name="Normal 5 5 5 3 2" xfId="27710"/>
    <cellStyle name="Normal 5 5 5 4" xfId="12228"/>
    <cellStyle name="Normal 5 5 5 4 2" xfId="27711"/>
    <cellStyle name="Normal 5 5 5 5" xfId="27712"/>
    <cellStyle name="Normal 5 5 6" xfId="6070"/>
    <cellStyle name="Normal 5 5 6 2" xfId="9438"/>
    <cellStyle name="Normal 5 5 6 2 2" xfId="27713"/>
    <cellStyle name="Normal 5 5 6 3" xfId="13725"/>
    <cellStyle name="Normal 5 5 6 3 2" xfId="27714"/>
    <cellStyle name="Normal 5 5 6 4" xfId="27715"/>
    <cellStyle name="Normal 5 5 7" xfId="6265"/>
    <cellStyle name="Normal 5 5 7 2" xfId="9625"/>
    <cellStyle name="Normal 5 5 7 2 2" xfId="27716"/>
    <cellStyle name="Normal 5 5 7 3" xfId="13913"/>
    <cellStyle name="Normal 5 5 7 3 2" xfId="27717"/>
    <cellStyle name="Normal 5 5 7 4" xfId="27718"/>
    <cellStyle name="Normal 5 5 8" xfId="5095"/>
    <cellStyle name="Normal 5 5 8 2" xfId="8497"/>
    <cellStyle name="Normal 5 5 8 2 2" xfId="27721"/>
    <cellStyle name="Normal 5 5 8 3" xfId="12789"/>
    <cellStyle name="Normal 5 5 8 3 2" xfId="27723"/>
    <cellStyle name="Normal 5 5 8 4" xfId="27724"/>
    <cellStyle name="Normal 5 5 9" xfId="6467"/>
    <cellStyle name="Normal 5 5 9 2" xfId="27726"/>
    <cellStyle name="Normal 5 6" xfId="10148"/>
    <cellStyle name="Normal 5 6 2" xfId="27727"/>
    <cellStyle name="Normal 5 7" xfId="9876"/>
    <cellStyle name="Normal 5 7 2" xfId="27728"/>
    <cellStyle name="Normal 5 8" xfId="10150"/>
    <cellStyle name="Normal 5 8 2" xfId="27729"/>
    <cellStyle name="Normal 5 9" xfId="9951"/>
    <cellStyle name="Normal 5 9 2" xfId="27730"/>
    <cellStyle name="Normal 50" xfId="832"/>
    <cellStyle name="Normal 50 10" xfId="6703"/>
    <cellStyle name="Normal 50 10 2" xfId="27731"/>
    <cellStyle name="Normal 50 11" xfId="11203"/>
    <cellStyle name="Normal 50 11 2" xfId="27733"/>
    <cellStyle name="Normal 50 12" xfId="27734"/>
    <cellStyle name="Normal 50 2" xfId="3730"/>
    <cellStyle name="Normal 50 2 2" xfId="4109"/>
    <cellStyle name="Normal 50 2 2 2" xfId="7514"/>
    <cellStyle name="Normal 50 2 2 2 2" xfId="27738"/>
    <cellStyle name="Normal 50 2 2 3" xfId="11806"/>
    <cellStyle name="Normal 50 2 2 3 2" xfId="27740"/>
    <cellStyle name="Normal 50 2 2 4" xfId="27741"/>
    <cellStyle name="Normal 50 2 3" xfId="4672"/>
    <cellStyle name="Normal 50 2 3 2" xfId="8075"/>
    <cellStyle name="Normal 50 2 3 2 2" xfId="27744"/>
    <cellStyle name="Normal 50 2 3 3" xfId="12367"/>
    <cellStyle name="Normal 50 2 3 3 2" xfId="27746"/>
    <cellStyle name="Normal 50 2 3 4" xfId="27747"/>
    <cellStyle name="Normal 50 2 4" xfId="5234"/>
    <cellStyle name="Normal 50 2 4 2" xfId="8636"/>
    <cellStyle name="Normal 50 2 4 2 2" xfId="27749"/>
    <cellStyle name="Normal 50 2 4 3" xfId="12928"/>
    <cellStyle name="Normal 50 2 4 3 2" xfId="27750"/>
    <cellStyle name="Normal 50 2 4 4" xfId="27751"/>
    <cellStyle name="Normal 50 2 5" xfId="7139"/>
    <cellStyle name="Normal 50 2 5 2" xfId="27752"/>
    <cellStyle name="Normal 50 2 6" xfId="11432"/>
    <cellStyle name="Normal 50 2 6 2" xfId="27753"/>
    <cellStyle name="Normal 50 2 7" xfId="27754"/>
    <cellStyle name="Normal 50 3" xfId="4298"/>
    <cellStyle name="Normal 50 3 2" xfId="4859"/>
    <cellStyle name="Normal 50 3 2 2" xfId="8262"/>
    <cellStyle name="Normal 50 3 2 2 2" xfId="27755"/>
    <cellStyle name="Normal 50 3 2 3" xfId="12554"/>
    <cellStyle name="Normal 50 3 2 3 2" xfId="27756"/>
    <cellStyle name="Normal 50 3 2 4" xfId="27757"/>
    <cellStyle name="Normal 50 3 3" xfId="5421"/>
    <cellStyle name="Normal 50 3 3 2" xfId="8823"/>
    <cellStyle name="Normal 50 3 3 2 2" xfId="27758"/>
    <cellStyle name="Normal 50 3 3 3" xfId="13115"/>
    <cellStyle name="Normal 50 3 3 3 2" xfId="27760"/>
    <cellStyle name="Normal 50 3 3 4" xfId="27761"/>
    <cellStyle name="Normal 50 3 4" xfId="7701"/>
    <cellStyle name="Normal 50 3 4 2" xfId="27763"/>
    <cellStyle name="Normal 50 3 5" xfId="11993"/>
    <cellStyle name="Normal 50 3 5 2" xfId="27765"/>
    <cellStyle name="Normal 50 3 6" xfId="27766"/>
    <cellStyle name="Normal 50 4" xfId="3922"/>
    <cellStyle name="Normal 50 4 2" xfId="5618"/>
    <cellStyle name="Normal 50 4 2 2" xfId="9010"/>
    <cellStyle name="Normal 50 4 2 2 2" xfId="27768"/>
    <cellStyle name="Normal 50 4 2 3" xfId="13303"/>
    <cellStyle name="Normal 50 4 2 3 2" xfId="27770"/>
    <cellStyle name="Normal 50 4 2 4" xfId="27771"/>
    <cellStyle name="Normal 50 4 3" xfId="7327"/>
    <cellStyle name="Normal 50 4 3 2" xfId="27773"/>
    <cellStyle name="Normal 50 4 4" xfId="11619"/>
    <cellStyle name="Normal 50 4 4 2" xfId="27774"/>
    <cellStyle name="Normal 50 4 5" xfId="27775"/>
    <cellStyle name="Normal 50 5" xfId="4485"/>
    <cellStyle name="Normal 50 5 2" xfId="5820"/>
    <cellStyle name="Normal 50 5 2 2" xfId="9200"/>
    <cellStyle name="Normal 50 5 2 2 2" xfId="27777"/>
    <cellStyle name="Normal 50 5 2 3" xfId="13490"/>
    <cellStyle name="Normal 50 5 2 3 2" xfId="27778"/>
    <cellStyle name="Normal 50 5 2 4" xfId="27779"/>
    <cellStyle name="Normal 50 5 3" xfId="7888"/>
    <cellStyle name="Normal 50 5 3 2" xfId="27780"/>
    <cellStyle name="Normal 50 5 4" xfId="12180"/>
    <cellStyle name="Normal 50 5 4 2" xfId="27781"/>
    <cellStyle name="Normal 50 5 5" xfId="27782"/>
    <cellStyle name="Normal 50 6" xfId="6015"/>
    <cellStyle name="Normal 50 6 2" xfId="9388"/>
    <cellStyle name="Normal 50 6 2 2" xfId="27783"/>
    <cellStyle name="Normal 50 6 3" xfId="13677"/>
    <cellStyle name="Normal 50 6 3 2" xfId="27784"/>
    <cellStyle name="Normal 50 6 4" xfId="27785"/>
    <cellStyle name="Normal 50 7" xfId="6213"/>
    <cellStyle name="Normal 50 7 2" xfId="9577"/>
    <cellStyle name="Normal 50 7 2 2" xfId="27786"/>
    <cellStyle name="Normal 50 7 3" xfId="13865"/>
    <cellStyle name="Normal 50 7 3 2" xfId="27787"/>
    <cellStyle name="Normal 50 7 4" xfId="27788"/>
    <cellStyle name="Normal 50 8" xfId="5047"/>
    <cellStyle name="Normal 50 8 2" xfId="8449"/>
    <cellStyle name="Normal 50 8 2 2" xfId="27789"/>
    <cellStyle name="Normal 50 8 3" xfId="12741"/>
    <cellStyle name="Normal 50 8 3 2" xfId="27790"/>
    <cellStyle name="Normal 50 8 4" xfId="27791"/>
    <cellStyle name="Normal 50 9" xfId="6417"/>
    <cellStyle name="Normal 50 9 2" xfId="27793"/>
    <cellStyle name="Normal 51" xfId="795"/>
    <cellStyle name="Normal 51 10" xfId="6666"/>
    <cellStyle name="Normal 51 10 2" xfId="27796"/>
    <cellStyle name="Normal 51 11" xfId="11166"/>
    <cellStyle name="Normal 51 11 2" xfId="27798"/>
    <cellStyle name="Normal 51 12" xfId="27799"/>
    <cellStyle name="Normal 51 2" xfId="3693"/>
    <cellStyle name="Normal 51 2 2" xfId="4072"/>
    <cellStyle name="Normal 51 2 2 2" xfId="7477"/>
    <cellStyle name="Normal 51 2 2 2 2" xfId="27803"/>
    <cellStyle name="Normal 51 2 2 3" xfId="11769"/>
    <cellStyle name="Normal 51 2 2 3 2" xfId="27805"/>
    <cellStyle name="Normal 51 2 2 4" xfId="27806"/>
    <cellStyle name="Normal 51 2 3" xfId="4635"/>
    <cellStyle name="Normal 51 2 3 2" xfId="8038"/>
    <cellStyle name="Normal 51 2 3 2 2" xfId="27808"/>
    <cellStyle name="Normal 51 2 3 3" xfId="12330"/>
    <cellStyle name="Normal 51 2 3 3 2" xfId="27809"/>
    <cellStyle name="Normal 51 2 3 4" xfId="27810"/>
    <cellStyle name="Normal 51 2 4" xfId="5197"/>
    <cellStyle name="Normal 51 2 4 2" xfId="8599"/>
    <cellStyle name="Normal 51 2 4 2 2" xfId="27811"/>
    <cellStyle name="Normal 51 2 4 3" xfId="12891"/>
    <cellStyle name="Normal 51 2 4 3 2" xfId="27812"/>
    <cellStyle name="Normal 51 2 4 4" xfId="27813"/>
    <cellStyle name="Normal 51 2 5" xfId="7102"/>
    <cellStyle name="Normal 51 2 5 2" xfId="27814"/>
    <cellStyle name="Normal 51 2 6" xfId="11395"/>
    <cellStyle name="Normal 51 2 6 2" xfId="27815"/>
    <cellStyle name="Normal 51 2 7" xfId="27816"/>
    <cellStyle name="Normal 51 3" xfId="4261"/>
    <cellStyle name="Normal 51 3 2" xfId="4822"/>
    <cellStyle name="Normal 51 3 2 2" xfId="8225"/>
    <cellStyle name="Normal 51 3 2 2 2" xfId="27817"/>
    <cellStyle name="Normal 51 3 2 3" xfId="12517"/>
    <cellStyle name="Normal 51 3 2 3 2" xfId="27818"/>
    <cellStyle name="Normal 51 3 2 4" xfId="27819"/>
    <cellStyle name="Normal 51 3 3" xfId="5384"/>
    <cellStyle name="Normal 51 3 3 2" xfId="8786"/>
    <cellStyle name="Normal 51 3 3 2 2" xfId="27821"/>
    <cellStyle name="Normal 51 3 3 3" xfId="13078"/>
    <cellStyle name="Normal 51 3 3 3 2" xfId="27823"/>
    <cellStyle name="Normal 51 3 3 4" xfId="27824"/>
    <cellStyle name="Normal 51 3 4" xfId="7664"/>
    <cellStyle name="Normal 51 3 4 2" xfId="27826"/>
    <cellStyle name="Normal 51 3 5" xfId="11956"/>
    <cellStyle name="Normal 51 3 5 2" xfId="27828"/>
    <cellStyle name="Normal 51 3 6" xfId="27829"/>
    <cellStyle name="Normal 51 4" xfId="3885"/>
    <cellStyle name="Normal 51 4 2" xfId="5581"/>
    <cellStyle name="Normal 51 4 2 2" xfId="8973"/>
    <cellStyle name="Normal 51 4 2 2 2" xfId="27830"/>
    <cellStyle name="Normal 51 4 2 3" xfId="13266"/>
    <cellStyle name="Normal 51 4 2 3 2" xfId="27831"/>
    <cellStyle name="Normal 51 4 2 4" xfId="27832"/>
    <cellStyle name="Normal 51 4 3" xfId="7290"/>
    <cellStyle name="Normal 51 4 3 2" xfId="27833"/>
    <cellStyle name="Normal 51 4 4" xfId="11582"/>
    <cellStyle name="Normal 51 4 4 2" xfId="27834"/>
    <cellStyle name="Normal 51 4 5" xfId="27835"/>
    <cellStyle name="Normal 51 5" xfId="4448"/>
    <cellStyle name="Normal 51 5 2" xfId="5783"/>
    <cellStyle name="Normal 51 5 2 2" xfId="9163"/>
    <cellStyle name="Normal 51 5 2 2 2" xfId="27836"/>
    <cellStyle name="Normal 51 5 2 3" xfId="13453"/>
    <cellStyle name="Normal 51 5 2 3 2" xfId="27837"/>
    <cellStyle name="Normal 51 5 2 4" xfId="27838"/>
    <cellStyle name="Normal 51 5 3" xfId="7851"/>
    <cellStyle name="Normal 51 5 3 2" xfId="27839"/>
    <cellStyle name="Normal 51 5 4" xfId="12143"/>
    <cellStyle name="Normal 51 5 4 2" xfId="27840"/>
    <cellStyle name="Normal 51 5 5" xfId="27841"/>
    <cellStyle name="Normal 51 6" xfId="5978"/>
    <cellStyle name="Normal 51 6 2" xfId="9351"/>
    <cellStyle name="Normal 51 6 2 2" xfId="27842"/>
    <cellStyle name="Normal 51 6 3" xfId="13640"/>
    <cellStyle name="Normal 51 6 3 2" xfId="27843"/>
    <cellStyle name="Normal 51 6 4" xfId="27844"/>
    <cellStyle name="Normal 51 7" xfId="6176"/>
    <cellStyle name="Normal 51 7 2" xfId="9540"/>
    <cellStyle name="Normal 51 7 2 2" xfId="27847"/>
    <cellStyle name="Normal 51 7 3" xfId="13828"/>
    <cellStyle name="Normal 51 7 3 2" xfId="27849"/>
    <cellStyle name="Normal 51 7 4" xfId="27850"/>
    <cellStyle name="Normal 51 8" xfId="5010"/>
    <cellStyle name="Normal 51 8 2" xfId="8412"/>
    <cellStyle name="Normal 51 8 2 2" xfId="27853"/>
    <cellStyle name="Normal 51 8 3" xfId="12704"/>
    <cellStyle name="Normal 51 8 3 2" xfId="27855"/>
    <cellStyle name="Normal 51 8 4" xfId="27856"/>
    <cellStyle name="Normal 51 9" xfId="6380"/>
    <cellStyle name="Normal 51 9 2" xfId="27858"/>
    <cellStyle name="Normal 52" xfId="792"/>
    <cellStyle name="Normal 52 10" xfId="6663"/>
    <cellStyle name="Normal 52 10 2" xfId="27860"/>
    <cellStyle name="Normal 52 11" xfId="11163"/>
    <cellStyle name="Normal 52 11 2" xfId="27861"/>
    <cellStyle name="Normal 52 12" xfId="27862"/>
    <cellStyle name="Normal 52 2" xfId="3690"/>
    <cellStyle name="Normal 52 2 2" xfId="4069"/>
    <cellStyle name="Normal 52 2 2 2" xfId="7474"/>
    <cellStyle name="Normal 52 2 2 2 2" xfId="27863"/>
    <cellStyle name="Normal 52 2 2 3" xfId="11766"/>
    <cellStyle name="Normal 52 2 2 3 2" xfId="27864"/>
    <cellStyle name="Normal 52 2 2 4" xfId="27865"/>
    <cellStyle name="Normal 52 2 3" xfId="4632"/>
    <cellStyle name="Normal 52 2 3 2" xfId="8035"/>
    <cellStyle name="Normal 52 2 3 2 2" xfId="27866"/>
    <cellStyle name="Normal 52 2 3 3" xfId="12327"/>
    <cellStyle name="Normal 52 2 3 3 2" xfId="27867"/>
    <cellStyle name="Normal 52 2 3 4" xfId="27868"/>
    <cellStyle name="Normal 52 2 4" xfId="5194"/>
    <cellStyle name="Normal 52 2 4 2" xfId="8596"/>
    <cellStyle name="Normal 52 2 4 2 2" xfId="27870"/>
    <cellStyle name="Normal 52 2 4 3" xfId="12888"/>
    <cellStyle name="Normal 52 2 4 3 2" xfId="27872"/>
    <cellStyle name="Normal 52 2 4 4" xfId="27873"/>
    <cellStyle name="Normal 52 2 5" xfId="7099"/>
    <cellStyle name="Normal 52 2 5 2" xfId="27875"/>
    <cellStyle name="Normal 52 2 6" xfId="11392"/>
    <cellStyle name="Normal 52 2 6 2" xfId="27877"/>
    <cellStyle name="Normal 52 2 7" xfId="27878"/>
    <cellStyle name="Normal 52 3" xfId="4258"/>
    <cellStyle name="Normal 52 3 2" xfId="4819"/>
    <cellStyle name="Normal 52 3 2 2" xfId="8222"/>
    <cellStyle name="Normal 52 3 2 2 2" xfId="27879"/>
    <cellStyle name="Normal 52 3 2 3" xfId="12514"/>
    <cellStyle name="Normal 52 3 2 3 2" xfId="27880"/>
    <cellStyle name="Normal 52 3 2 4" xfId="27881"/>
    <cellStyle name="Normal 52 3 3" xfId="5381"/>
    <cellStyle name="Normal 52 3 3 2" xfId="8783"/>
    <cellStyle name="Normal 52 3 3 2 2" xfId="27882"/>
    <cellStyle name="Normal 52 3 3 3" xfId="13075"/>
    <cellStyle name="Normal 52 3 3 3 2" xfId="27883"/>
    <cellStyle name="Normal 52 3 3 4" xfId="27884"/>
    <cellStyle name="Normal 52 3 4" xfId="7661"/>
    <cellStyle name="Normal 52 3 4 2" xfId="27886"/>
    <cellStyle name="Normal 52 3 5" xfId="11953"/>
    <cellStyle name="Normal 52 3 5 2" xfId="27887"/>
    <cellStyle name="Normal 52 3 6" xfId="27888"/>
    <cellStyle name="Normal 52 4" xfId="3882"/>
    <cellStyle name="Normal 52 4 2" xfId="5578"/>
    <cellStyle name="Normal 52 4 2 2" xfId="8970"/>
    <cellStyle name="Normal 52 4 2 2 2" xfId="27891"/>
    <cellStyle name="Normal 52 4 2 3" xfId="13263"/>
    <cellStyle name="Normal 52 4 2 3 2" xfId="27892"/>
    <cellStyle name="Normal 52 4 2 4" xfId="27893"/>
    <cellStyle name="Normal 52 4 3" xfId="7287"/>
    <cellStyle name="Normal 52 4 3 2" xfId="27894"/>
    <cellStyle name="Normal 52 4 4" xfId="11579"/>
    <cellStyle name="Normal 52 4 4 2" xfId="27895"/>
    <cellStyle name="Normal 52 4 5" xfId="27896"/>
    <cellStyle name="Normal 52 5" xfId="4445"/>
    <cellStyle name="Normal 52 5 2" xfId="5780"/>
    <cellStyle name="Normal 52 5 2 2" xfId="9160"/>
    <cellStyle name="Normal 52 5 2 2 2" xfId="27899"/>
    <cellStyle name="Normal 52 5 2 3" xfId="13450"/>
    <cellStyle name="Normal 52 5 2 3 2" xfId="27900"/>
    <cellStyle name="Normal 52 5 2 4" xfId="27901"/>
    <cellStyle name="Normal 52 5 3" xfId="7848"/>
    <cellStyle name="Normal 52 5 3 2" xfId="27902"/>
    <cellStyle name="Normal 52 5 4" xfId="12140"/>
    <cellStyle name="Normal 52 5 4 2" xfId="27903"/>
    <cellStyle name="Normal 52 5 5" xfId="27904"/>
    <cellStyle name="Normal 52 6" xfId="5975"/>
    <cellStyle name="Normal 52 6 2" xfId="9348"/>
    <cellStyle name="Normal 52 6 2 2" xfId="27907"/>
    <cellStyle name="Normal 52 6 3" xfId="13637"/>
    <cellStyle name="Normal 52 6 3 2" xfId="27908"/>
    <cellStyle name="Normal 52 6 4" xfId="27909"/>
    <cellStyle name="Normal 52 7" xfId="6173"/>
    <cellStyle name="Normal 52 7 2" xfId="9537"/>
    <cellStyle name="Normal 52 7 2 2" xfId="27911"/>
    <cellStyle name="Normal 52 7 3" xfId="13825"/>
    <cellStyle name="Normal 52 7 3 2" xfId="27912"/>
    <cellStyle name="Normal 52 7 4" xfId="27913"/>
    <cellStyle name="Normal 52 8" xfId="5007"/>
    <cellStyle name="Normal 52 8 2" xfId="8409"/>
    <cellStyle name="Normal 52 8 2 2" xfId="27915"/>
    <cellStyle name="Normal 52 8 3" xfId="12701"/>
    <cellStyle name="Normal 52 8 3 2" xfId="27916"/>
    <cellStyle name="Normal 52 8 4" xfId="27917"/>
    <cellStyle name="Normal 52 9" xfId="6377"/>
    <cellStyle name="Normal 52 9 2" xfId="27918"/>
    <cellStyle name="Normal 53" xfId="798"/>
    <cellStyle name="Normal 53 10" xfId="6669"/>
    <cellStyle name="Normal 53 10 2" xfId="27920"/>
    <cellStyle name="Normal 53 11" xfId="11169"/>
    <cellStyle name="Normal 53 11 2" xfId="27922"/>
    <cellStyle name="Normal 53 12" xfId="27923"/>
    <cellStyle name="Normal 53 2" xfId="3696"/>
    <cellStyle name="Normal 53 2 2" xfId="4075"/>
    <cellStyle name="Normal 53 2 2 2" xfId="7480"/>
    <cellStyle name="Normal 53 2 2 2 2" xfId="27925"/>
    <cellStyle name="Normal 53 2 2 3" xfId="11772"/>
    <cellStyle name="Normal 53 2 2 3 2" xfId="27927"/>
    <cellStyle name="Normal 53 2 2 4" xfId="27928"/>
    <cellStyle name="Normal 53 2 3" xfId="4638"/>
    <cellStyle name="Normal 53 2 3 2" xfId="8041"/>
    <cellStyle name="Normal 53 2 3 2 2" xfId="27930"/>
    <cellStyle name="Normal 53 2 3 3" xfId="12333"/>
    <cellStyle name="Normal 53 2 3 3 2" xfId="27931"/>
    <cellStyle name="Normal 53 2 3 4" xfId="27932"/>
    <cellStyle name="Normal 53 2 4" xfId="5200"/>
    <cellStyle name="Normal 53 2 4 2" xfId="8602"/>
    <cellStyle name="Normal 53 2 4 2 2" xfId="27935"/>
    <cellStyle name="Normal 53 2 4 3" xfId="12894"/>
    <cellStyle name="Normal 53 2 4 3 2" xfId="27937"/>
    <cellStyle name="Normal 53 2 4 4" xfId="27938"/>
    <cellStyle name="Normal 53 2 5" xfId="7105"/>
    <cellStyle name="Normal 53 2 5 2" xfId="27940"/>
    <cellStyle name="Normal 53 2 6" xfId="11398"/>
    <cellStyle name="Normal 53 2 6 2" xfId="27941"/>
    <cellStyle name="Normal 53 2 7" xfId="27942"/>
    <cellStyle name="Normal 53 3" xfId="4264"/>
    <cellStyle name="Normal 53 3 2" xfId="4825"/>
    <cellStyle name="Normal 53 3 2 2" xfId="8228"/>
    <cellStyle name="Normal 53 3 2 2 2" xfId="27943"/>
    <cellStyle name="Normal 53 3 2 3" xfId="12520"/>
    <cellStyle name="Normal 53 3 2 3 2" xfId="27944"/>
    <cellStyle name="Normal 53 3 2 4" xfId="27945"/>
    <cellStyle name="Normal 53 3 3" xfId="5387"/>
    <cellStyle name="Normal 53 3 3 2" xfId="8789"/>
    <cellStyle name="Normal 53 3 3 2 2" xfId="27946"/>
    <cellStyle name="Normal 53 3 3 3" xfId="13081"/>
    <cellStyle name="Normal 53 3 3 3 2" xfId="27947"/>
    <cellStyle name="Normal 53 3 3 4" xfId="27948"/>
    <cellStyle name="Normal 53 3 4" xfId="7667"/>
    <cellStyle name="Normal 53 3 4 2" xfId="27949"/>
    <cellStyle name="Normal 53 3 5" xfId="11959"/>
    <cellStyle name="Normal 53 3 5 2" xfId="27951"/>
    <cellStyle name="Normal 53 3 6" xfId="27952"/>
    <cellStyle name="Normal 53 4" xfId="3888"/>
    <cellStyle name="Normal 53 4 2" xfId="5584"/>
    <cellStyle name="Normal 53 4 2 2" xfId="8976"/>
    <cellStyle name="Normal 53 4 2 2 2" xfId="27956"/>
    <cellStyle name="Normal 53 4 2 3" xfId="13269"/>
    <cellStyle name="Normal 53 4 2 3 2" xfId="27958"/>
    <cellStyle name="Normal 53 4 2 4" xfId="27959"/>
    <cellStyle name="Normal 53 4 3" xfId="7293"/>
    <cellStyle name="Normal 53 4 3 2" xfId="27961"/>
    <cellStyle name="Normal 53 4 4" xfId="11585"/>
    <cellStyle name="Normal 53 4 4 2" xfId="27963"/>
    <cellStyle name="Normal 53 4 5" xfId="27964"/>
    <cellStyle name="Normal 53 5" xfId="4451"/>
    <cellStyle name="Normal 53 5 2" xfId="5786"/>
    <cellStyle name="Normal 53 5 2 2" xfId="9166"/>
    <cellStyle name="Normal 53 5 2 2 2" xfId="27966"/>
    <cellStyle name="Normal 53 5 2 3" xfId="13456"/>
    <cellStyle name="Normal 53 5 2 3 2" xfId="27967"/>
    <cellStyle name="Normal 53 5 2 4" xfId="27968"/>
    <cellStyle name="Normal 53 5 3" xfId="7854"/>
    <cellStyle name="Normal 53 5 3 2" xfId="27969"/>
    <cellStyle name="Normal 53 5 4" xfId="12146"/>
    <cellStyle name="Normal 53 5 4 2" xfId="27970"/>
    <cellStyle name="Normal 53 5 5" xfId="27971"/>
    <cellStyle name="Normal 53 6" xfId="5981"/>
    <cellStyle name="Normal 53 6 2" xfId="9354"/>
    <cellStyle name="Normal 53 6 2 2" xfId="27972"/>
    <cellStyle name="Normal 53 6 3" xfId="13643"/>
    <cellStyle name="Normal 53 6 3 2" xfId="27973"/>
    <cellStyle name="Normal 53 6 4" xfId="27974"/>
    <cellStyle name="Normal 53 7" xfId="6179"/>
    <cellStyle name="Normal 53 7 2" xfId="9543"/>
    <cellStyle name="Normal 53 7 2 2" xfId="27975"/>
    <cellStyle name="Normal 53 7 3" xfId="13831"/>
    <cellStyle name="Normal 53 7 3 2" xfId="27977"/>
    <cellStyle name="Normal 53 7 4" xfId="27978"/>
    <cellStyle name="Normal 53 8" xfId="5013"/>
    <cellStyle name="Normal 53 8 2" xfId="8415"/>
    <cellStyle name="Normal 53 8 2 2" xfId="27981"/>
    <cellStyle name="Normal 53 8 3" xfId="12707"/>
    <cellStyle name="Normal 53 8 3 2" xfId="27983"/>
    <cellStyle name="Normal 53 8 4" xfId="27984"/>
    <cellStyle name="Normal 53 9" xfId="6383"/>
    <cellStyle name="Normal 53 9 2" xfId="27985"/>
    <cellStyle name="Normal 54" xfId="814"/>
    <cellStyle name="Normal 54 10" xfId="6685"/>
    <cellStyle name="Normal 54 10 2" xfId="27986"/>
    <cellStyle name="Normal 54 11" xfId="11185"/>
    <cellStyle name="Normal 54 11 2" xfId="27987"/>
    <cellStyle name="Normal 54 12" xfId="27988"/>
    <cellStyle name="Normal 54 2" xfId="3712"/>
    <cellStyle name="Normal 54 2 2" xfId="4091"/>
    <cellStyle name="Normal 54 2 2 2" xfId="7496"/>
    <cellStyle name="Normal 54 2 2 2 2" xfId="27990"/>
    <cellStyle name="Normal 54 2 2 3" xfId="11788"/>
    <cellStyle name="Normal 54 2 2 3 2" xfId="27992"/>
    <cellStyle name="Normal 54 2 2 4" xfId="27993"/>
    <cellStyle name="Normal 54 2 3" xfId="4654"/>
    <cellStyle name="Normal 54 2 3 2" xfId="8057"/>
    <cellStyle name="Normal 54 2 3 2 2" xfId="27996"/>
    <cellStyle name="Normal 54 2 3 3" xfId="12349"/>
    <cellStyle name="Normal 54 2 3 3 2" xfId="27998"/>
    <cellStyle name="Normal 54 2 3 4" xfId="27999"/>
    <cellStyle name="Normal 54 2 4" xfId="5216"/>
    <cellStyle name="Normal 54 2 4 2" xfId="8618"/>
    <cellStyle name="Normal 54 2 4 2 2" xfId="28002"/>
    <cellStyle name="Normal 54 2 4 3" xfId="12910"/>
    <cellStyle name="Normal 54 2 4 3 2" xfId="28004"/>
    <cellStyle name="Normal 54 2 4 4" xfId="28005"/>
    <cellStyle name="Normal 54 2 5" xfId="7121"/>
    <cellStyle name="Normal 54 2 5 2" xfId="28007"/>
    <cellStyle name="Normal 54 2 6" xfId="11414"/>
    <cellStyle name="Normal 54 2 6 2" xfId="28008"/>
    <cellStyle name="Normal 54 2 7" xfId="28009"/>
    <cellStyle name="Normal 54 3" xfId="4280"/>
    <cellStyle name="Normal 54 3 2" xfId="4841"/>
    <cellStyle name="Normal 54 3 2 2" xfId="8244"/>
    <cellStyle name="Normal 54 3 2 2 2" xfId="28010"/>
    <cellStyle name="Normal 54 3 2 3" xfId="12536"/>
    <cellStyle name="Normal 54 3 2 3 2" xfId="28011"/>
    <cellStyle name="Normal 54 3 2 4" xfId="28012"/>
    <cellStyle name="Normal 54 3 3" xfId="5403"/>
    <cellStyle name="Normal 54 3 3 2" xfId="8805"/>
    <cellStyle name="Normal 54 3 3 2 2" xfId="28013"/>
    <cellStyle name="Normal 54 3 3 3" xfId="13097"/>
    <cellStyle name="Normal 54 3 3 3 2" xfId="28014"/>
    <cellStyle name="Normal 54 3 3 4" xfId="28015"/>
    <cellStyle name="Normal 54 3 4" xfId="7683"/>
    <cellStyle name="Normal 54 3 4 2" xfId="28016"/>
    <cellStyle name="Normal 54 3 5" xfId="11975"/>
    <cellStyle name="Normal 54 3 5 2" xfId="28017"/>
    <cellStyle name="Normal 54 3 6" xfId="28018"/>
    <cellStyle name="Normal 54 4" xfId="3904"/>
    <cellStyle name="Normal 54 4 2" xfId="5600"/>
    <cellStyle name="Normal 54 4 2 2" xfId="8992"/>
    <cellStyle name="Normal 54 4 2 2 2" xfId="28022"/>
    <cellStyle name="Normal 54 4 2 3" xfId="13285"/>
    <cellStyle name="Normal 54 4 2 3 2" xfId="28024"/>
    <cellStyle name="Normal 54 4 2 4" xfId="28025"/>
    <cellStyle name="Normal 54 4 3" xfId="7309"/>
    <cellStyle name="Normal 54 4 3 2" xfId="28026"/>
    <cellStyle name="Normal 54 4 4" xfId="11601"/>
    <cellStyle name="Normal 54 4 4 2" xfId="28027"/>
    <cellStyle name="Normal 54 4 5" xfId="28028"/>
    <cellStyle name="Normal 54 5" xfId="4467"/>
    <cellStyle name="Normal 54 5 2" xfId="5802"/>
    <cellStyle name="Normal 54 5 2 2" xfId="9182"/>
    <cellStyle name="Normal 54 5 2 2 2" xfId="28031"/>
    <cellStyle name="Normal 54 5 2 3" xfId="13472"/>
    <cellStyle name="Normal 54 5 2 3 2" xfId="28033"/>
    <cellStyle name="Normal 54 5 2 4" xfId="28034"/>
    <cellStyle name="Normal 54 5 3" xfId="7870"/>
    <cellStyle name="Normal 54 5 3 2" xfId="28035"/>
    <cellStyle name="Normal 54 5 4" xfId="12162"/>
    <cellStyle name="Normal 54 5 4 2" xfId="28036"/>
    <cellStyle name="Normal 54 5 5" xfId="28037"/>
    <cellStyle name="Normal 54 6" xfId="5997"/>
    <cellStyle name="Normal 54 6 2" xfId="9370"/>
    <cellStyle name="Normal 54 6 2 2" xfId="28038"/>
    <cellStyle name="Normal 54 6 3" xfId="13659"/>
    <cellStyle name="Normal 54 6 3 2" xfId="28039"/>
    <cellStyle name="Normal 54 6 4" xfId="28040"/>
    <cellStyle name="Normal 54 7" xfId="6195"/>
    <cellStyle name="Normal 54 7 2" xfId="9559"/>
    <cellStyle name="Normal 54 7 2 2" xfId="28041"/>
    <cellStyle name="Normal 54 7 3" xfId="13847"/>
    <cellStyle name="Normal 54 7 3 2" xfId="28042"/>
    <cellStyle name="Normal 54 7 4" xfId="28043"/>
    <cellStyle name="Normal 54 8" xfId="5029"/>
    <cellStyle name="Normal 54 8 2" xfId="8431"/>
    <cellStyle name="Normal 54 8 2 2" xfId="28044"/>
    <cellStyle name="Normal 54 8 3" xfId="12723"/>
    <cellStyle name="Normal 54 8 3 2" xfId="28045"/>
    <cellStyle name="Normal 54 8 4" xfId="28046"/>
    <cellStyle name="Normal 54 9" xfId="6399"/>
    <cellStyle name="Normal 54 9 2" xfId="28047"/>
    <cellStyle name="Normal 55" xfId="895"/>
    <cellStyle name="Normal 55 10" xfId="6743"/>
    <cellStyle name="Normal 55 10 2" xfId="28048"/>
    <cellStyle name="Normal 55 11" xfId="11243"/>
    <cellStyle name="Normal 55 11 2" xfId="28050"/>
    <cellStyle name="Normal 55 12" xfId="28051"/>
    <cellStyle name="Normal 55 2" xfId="3770"/>
    <cellStyle name="Normal 55 2 2" xfId="4148"/>
    <cellStyle name="Normal 55 2 2 2" xfId="7553"/>
    <cellStyle name="Normal 55 2 2 2 2" xfId="28055"/>
    <cellStyle name="Normal 55 2 2 3" xfId="11845"/>
    <cellStyle name="Normal 55 2 2 3 2" xfId="28057"/>
    <cellStyle name="Normal 55 2 2 4" xfId="28058"/>
    <cellStyle name="Normal 55 2 3" xfId="4711"/>
    <cellStyle name="Normal 55 2 3 2" xfId="8114"/>
    <cellStyle name="Normal 55 2 3 2 2" xfId="28061"/>
    <cellStyle name="Normal 55 2 3 3" xfId="12406"/>
    <cellStyle name="Normal 55 2 3 3 2" xfId="28063"/>
    <cellStyle name="Normal 55 2 3 4" xfId="28064"/>
    <cellStyle name="Normal 55 2 4" xfId="5273"/>
    <cellStyle name="Normal 55 2 4 2" xfId="8675"/>
    <cellStyle name="Normal 55 2 4 2 2" xfId="28066"/>
    <cellStyle name="Normal 55 2 4 3" xfId="12967"/>
    <cellStyle name="Normal 55 2 4 3 2" xfId="28068"/>
    <cellStyle name="Normal 55 2 4 4" xfId="28069"/>
    <cellStyle name="Normal 55 2 5" xfId="7179"/>
    <cellStyle name="Normal 55 2 5 2" xfId="28070"/>
    <cellStyle name="Normal 55 2 6" xfId="11471"/>
    <cellStyle name="Normal 55 2 6 2" xfId="28071"/>
    <cellStyle name="Normal 55 2 7" xfId="28072"/>
    <cellStyle name="Normal 55 3" xfId="4337"/>
    <cellStyle name="Normal 55 3 2" xfId="4898"/>
    <cellStyle name="Normal 55 3 2 2" xfId="8301"/>
    <cellStyle name="Normal 55 3 2 2 2" xfId="28073"/>
    <cellStyle name="Normal 55 3 2 3" xfId="12593"/>
    <cellStyle name="Normal 55 3 2 3 2" xfId="28074"/>
    <cellStyle name="Normal 55 3 2 4" xfId="28075"/>
    <cellStyle name="Normal 55 3 3" xfId="5460"/>
    <cellStyle name="Normal 55 3 3 2" xfId="8862"/>
    <cellStyle name="Normal 55 3 3 2 2" xfId="28076"/>
    <cellStyle name="Normal 55 3 3 3" xfId="13154"/>
    <cellStyle name="Normal 55 3 3 3 2" xfId="28077"/>
    <cellStyle name="Normal 55 3 3 4" xfId="28078"/>
    <cellStyle name="Normal 55 3 4" xfId="7740"/>
    <cellStyle name="Normal 55 3 4 2" xfId="28079"/>
    <cellStyle name="Normal 55 3 5" xfId="12032"/>
    <cellStyle name="Normal 55 3 5 2" xfId="28081"/>
    <cellStyle name="Normal 55 3 6" xfId="28082"/>
    <cellStyle name="Normal 55 4" xfId="3961"/>
    <cellStyle name="Normal 55 4 2" xfId="5659"/>
    <cellStyle name="Normal 55 4 2 2" xfId="9049"/>
    <cellStyle name="Normal 55 4 2 2 2" xfId="28086"/>
    <cellStyle name="Normal 55 4 2 3" xfId="13342"/>
    <cellStyle name="Normal 55 4 2 3 2" xfId="28087"/>
    <cellStyle name="Normal 55 4 2 4" xfId="28088"/>
    <cellStyle name="Normal 55 4 3" xfId="7366"/>
    <cellStyle name="Normal 55 4 3 2" xfId="28089"/>
    <cellStyle name="Normal 55 4 4" xfId="11658"/>
    <cellStyle name="Normal 55 4 4 2" xfId="28090"/>
    <cellStyle name="Normal 55 4 5" xfId="28091"/>
    <cellStyle name="Normal 55 5" xfId="4524"/>
    <cellStyle name="Normal 55 5 2" xfId="5859"/>
    <cellStyle name="Normal 55 5 2 2" xfId="9239"/>
    <cellStyle name="Normal 55 5 2 2 2" xfId="28093"/>
    <cellStyle name="Normal 55 5 2 3" xfId="13529"/>
    <cellStyle name="Normal 55 5 2 3 2" xfId="28094"/>
    <cellStyle name="Normal 55 5 2 4" xfId="28095"/>
    <cellStyle name="Normal 55 5 3" xfId="7927"/>
    <cellStyle name="Normal 55 5 3 2" xfId="28096"/>
    <cellStyle name="Normal 55 5 4" xfId="12219"/>
    <cellStyle name="Normal 55 5 4 2" xfId="28097"/>
    <cellStyle name="Normal 55 5 5" xfId="28098"/>
    <cellStyle name="Normal 55 6" xfId="6056"/>
    <cellStyle name="Normal 55 6 2" xfId="9428"/>
    <cellStyle name="Normal 55 6 2 2" xfId="28099"/>
    <cellStyle name="Normal 55 6 3" xfId="13716"/>
    <cellStyle name="Normal 55 6 3 2" xfId="28100"/>
    <cellStyle name="Normal 55 6 4" xfId="28101"/>
    <cellStyle name="Normal 55 7" xfId="6254"/>
    <cellStyle name="Normal 55 7 2" xfId="9616"/>
    <cellStyle name="Normal 55 7 2 2" xfId="28102"/>
    <cellStyle name="Normal 55 7 3" xfId="13904"/>
    <cellStyle name="Normal 55 7 3 2" xfId="28103"/>
    <cellStyle name="Normal 55 7 4" xfId="28104"/>
    <cellStyle name="Normal 55 8" xfId="5086"/>
    <cellStyle name="Normal 55 8 2" xfId="8488"/>
    <cellStyle name="Normal 55 8 2 2" xfId="28107"/>
    <cellStyle name="Normal 55 8 3" xfId="12780"/>
    <cellStyle name="Normal 55 8 3 2" xfId="28109"/>
    <cellStyle name="Normal 55 8 4" xfId="28110"/>
    <cellStyle name="Normal 55 9" xfId="6456"/>
    <cellStyle name="Normal 55 9 2" xfId="28112"/>
    <cellStyle name="Normal 56" xfId="896"/>
    <cellStyle name="Normal 56 10" xfId="6744"/>
    <cellStyle name="Normal 56 10 2" xfId="28115"/>
    <cellStyle name="Normal 56 11" xfId="11244"/>
    <cellStyle name="Normal 56 11 2" xfId="28117"/>
    <cellStyle name="Normal 56 12" xfId="28118"/>
    <cellStyle name="Normal 56 2" xfId="3771"/>
    <cellStyle name="Normal 56 2 2" xfId="4149"/>
    <cellStyle name="Normal 56 2 2 2" xfId="7554"/>
    <cellStyle name="Normal 56 2 2 2 2" xfId="28120"/>
    <cellStyle name="Normal 56 2 2 3" xfId="11846"/>
    <cellStyle name="Normal 56 2 2 3 2" xfId="28121"/>
    <cellStyle name="Normal 56 2 2 4" xfId="28122"/>
    <cellStyle name="Normal 56 2 3" xfId="4712"/>
    <cellStyle name="Normal 56 2 3 2" xfId="8115"/>
    <cellStyle name="Normal 56 2 3 2 2" xfId="28123"/>
    <cellStyle name="Normal 56 2 3 3" xfId="12407"/>
    <cellStyle name="Normal 56 2 3 3 2" xfId="28124"/>
    <cellStyle name="Normal 56 2 3 4" xfId="28125"/>
    <cellStyle name="Normal 56 2 4" xfId="5274"/>
    <cellStyle name="Normal 56 2 4 2" xfId="8676"/>
    <cellStyle name="Normal 56 2 4 2 2" xfId="28126"/>
    <cellStyle name="Normal 56 2 4 3" xfId="12968"/>
    <cellStyle name="Normal 56 2 4 3 2" xfId="28127"/>
    <cellStyle name="Normal 56 2 4 4" xfId="28128"/>
    <cellStyle name="Normal 56 2 5" xfId="7180"/>
    <cellStyle name="Normal 56 2 5 2" xfId="28129"/>
    <cellStyle name="Normal 56 2 6" xfId="11472"/>
    <cellStyle name="Normal 56 2 6 2" xfId="28131"/>
    <cellStyle name="Normal 56 2 7" xfId="28132"/>
    <cellStyle name="Normal 56 3" xfId="4338"/>
    <cellStyle name="Normal 56 3 2" xfId="4899"/>
    <cellStyle name="Normal 56 3 2 2" xfId="8302"/>
    <cellStyle name="Normal 56 3 2 2 2" xfId="28136"/>
    <cellStyle name="Normal 56 3 2 3" xfId="12594"/>
    <cellStyle name="Normal 56 3 2 3 2" xfId="28137"/>
    <cellStyle name="Normal 56 3 2 4" xfId="28138"/>
    <cellStyle name="Normal 56 3 3" xfId="5461"/>
    <cellStyle name="Normal 56 3 3 2" xfId="8863"/>
    <cellStyle name="Normal 56 3 3 2 2" xfId="28139"/>
    <cellStyle name="Normal 56 3 3 3" xfId="13155"/>
    <cellStyle name="Normal 56 3 3 3 2" xfId="28140"/>
    <cellStyle name="Normal 56 3 3 4" xfId="28141"/>
    <cellStyle name="Normal 56 3 4" xfId="7741"/>
    <cellStyle name="Normal 56 3 4 2" xfId="28142"/>
    <cellStyle name="Normal 56 3 5" xfId="12033"/>
    <cellStyle name="Normal 56 3 5 2" xfId="28143"/>
    <cellStyle name="Normal 56 3 6" xfId="28144"/>
    <cellStyle name="Normal 56 4" xfId="3962"/>
    <cellStyle name="Normal 56 4 2" xfId="5660"/>
    <cellStyle name="Normal 56 4 2 2" xfId="9050"/>
    <cellStyle name="Normal 56 4 2 2 2" xfId="28146"/>
    <cellStyle name="Normal 56 4 2 3" xfId="13343"/>
    <cellStyle name="Normal 56 4 2 3 2" xfId="28148"/>
    <cellStyle name="Normal 56 4 2 4" xfId="28149"/>
    <cellStyle name="Normal 56 4 3" xfId="7367"/>
    <cellStyle name="Normal 56 4 3 2" xfId="28151"/>
    <cellStyle name="Normal 56 4 4" xfId="11659"/>
    <cellStyle name="Normal 56 4 4 2" xfId="28152"/>
    <cellStyle name="Normal 56 4 5" xfId="28153"/>
    <cellStyle name="Normal 56 5" xfId="4525"/>
    <cellStyle name="Normal 56 5 2" xfId="5860"/>
    <cellStyle name="Normal 56 5 2 2" xfId="9240"/>
    <cellStyle name="Normal 56 5 2 2 2" xfId="28154"/>
    <cellStyle name="Normal 56 5 2 3" xfId="13530"/>
    <cellStyle name="Normal 56 5 2 3 2" xfId="28156"/>
    <cellStyle name="Normal 56 5 2 4" xfId="28157"/>
    <cellStyle name="Normal 56 5 3" xfId="7928"/>
    <cellStyle name="Normal 56 5 3 2" xfId="28159"/>
    <cellStyle name="Normal 56 5 4" xfId="12220"/>
    <cellStyle name="Normal 56 5 4 2" xfId="28160"/>
    <cellStyle name="Normal 56 5 5" xfId="28161"/>
    <cellStyle name="Normal 56 6" xfId="6057"/>
    <cellStyle name="Normal 56 6 2" xfId="9429"/>
    <cellStyle name="Normal 56 6 2 2" xfId="28162"/>
    <cellStyle name="Normal 56 6 3" xfId="13717"/>
    <cellStyle name="Normal 56 6 3 2" xfId="28163"/>
    <cellStyle name="Normal 56 6 4" xfId="28164"/>
    <cellStyle name="Normal 56 7" xfId="6255"/>
    <cellStyle name="Normal 56 7 2" xfId="9617"/>
    <cellStyle name="Normal 56 7 2 2" xfId="28167"/>
    <cellStyle name="Normal 56 7 3" xfId="13905"/>
    <cellStyle name="Normal 56 7 3 2" xfId="28168"/>
    <cellStyle name="Normal 56 7 4" xfId="28169"/>
    <cellStyle name="Normal 56 8" xfId="5087"/>
    <cellStyle name="Normal 56 8 2" xfId="8489"/>
    <cellStyle name="Normal 56 8 2 2" xfId="28171"/>
    <cellStyle name="Normal 56 8 3" xfId="12781"/>
    <cellStyle name="Normal 56 8 3 2" xfId="28172"/>
    <cellStyle name="Normal 56 8 4" xfId="28173"/>
    <cellStyle name="Normal 56 9" xfId="6457"/>
    <cellStyle name="Normal 56 9 2" xfId="28175"/>
    <cellStyle name="Normal 57" xfId="897"/>
    <cellStyle name="Normal 57 10" xfId="6745"/>
    <cellStyle name="Normal 57 10 2" xfId="28177"/>
    <cellStyle name="Normal 57 11" xfId="11245"/>
    <cellStyle name="Normal 57 11 2" xfId="28178"/>
    <cellStyle name="Normal 57 12" xfId="28179"/>
    <cellStyle name="Normal 57 2" xfId="3772"/>
    <cellStyle name="Normal 57 2 2" xfId="4150"/>
    <cellStyle name="Normal 57 2 2 2" xfId="7555"/>
    <cellStyle name="Normal 57 2 2 2 2" xfId="28182"/>
    <cellStyle name="Normal 57 2 2 3" xfId="11847"/>
    <cellStyle name="Normal 57 2 2 3 2" xfId="28183"/>
    <cellStyle name="Normal 57 2 2 4" xfId="28184"/>
    <cellStyle name="Normal 57 2 3" xfId="4713"/>
    <cellStyle name="Normal 57 2 3 2" xfId="8116"/>
    <cellStyle name="Normal 57 2 3 2 2" xfId="28186"/>
    <cellStyle name="Normal 57 2 3 3" xfId="12408"/>
    <cellStyle name="Normal 57 2 3 3 2" xfId="28188"/>
    <cellStyle name="Normal 57 2 3 4" xfId="28189"/>
    <cellStyle name="Normal 57 2 4" xfId="5275"/>
    <cellStyle name="Normal 57 2 4 2" xfId="8677"/>
    <cellStyle name="Normal 57 2 4 2 2" xfId="28191"/>
    <cellStyle name="Normal 57 2 4 3" xfId="12969"/>
    <cellStyle name="Normal 57 2 4 3 2" xfId="28192"/>
    <cellStyle name="Normal 57 2 4 4" xfId="28193"/>
    <cellStyle name="Normal 57 2 5" xfId="7181"/>
    <cellStyle name="Normal 57 2 5 2" xfId="28195"/>
    <cellStyle name="Normal 57 2 6" xfId="11473"/>
    <cellStyle name="Normal 57 2 6 2" xfId="28197"/>
    <cellStyle name="Normal 57 2 7" xfId="28198"/>
    <cellStyle name="Normal 57 3" xfId="4339"/>
    <cellStyle name="Normal 57 3 2" xfId="4900"/>
    <cellStyle name="Normal 57 3 2 2" xfId="8303"/>
    <cellStyle name="Normal 57 3 2 2 2" xfId="28202"/>
    <cellStyle name="Normal 57 3 2 3" xfId="12595"/>
    <cellStyle name="Normal 57 3 2 3 2" xfId="28203"/>
    <cellStyle name="Normal 57 3 2 4" xfId="28204"/>
    <cellStyle name="Normal 57 3 3" xfId="5462"/>
    <cellStyle name="Normal 57 3 3 2" xfId="8864"/>
    <cellStyle name="Normal 57 3 3 2 2" xfId="28205"/>
    <cellStyle name="Normal 57 3 3 3" xfId="13156"/>
    <cellStyle name="Normal 57 3 3 3 2" xfId="28206"/>
    <cellStyle name="Normal 57 3 3 4" xfId="28207"/>
    <cellStyle name="Normal 57 3 4" xfId="7742"/>
    <cellStyle name="Normal 57 3 4 2" xfId="28208"/>
    <cellStyle name="Normal 57 3 5" xfId="12034"/>
    <cellStyle name="Normal 57 3 5 2" xfId="28209"/>
    <cellStyle name="Normal 57 3 6" xfId="28210"/>
    <cellStyle name="Normal 57 4" xfId="3963"/>
    <cellStyle name="Normal 57 4 2" xfId="5661"/>
    <cellStyle name="Normal 57 4 2 2" xfId="9051"/>
    <cellStyle name="Normal 57 4 2 2 2" xfId="28212"/>
    <cellStyle name="Normal 57 4 2 3" xfId="13344"/>
    <cellStyle name="Normal 57 4 2 3 2" xfId="28214"/>
    <cellStyle name="Normal 57 4 2 4" xfId="28215"/>
    <cellStyle name="Normal 57 4 3" xfId="7368"/>
    <cellStyle name="Normal 57 4 3 2" xfId="28217"/>
    <cellStyle name="Normal 57 4 4" xfId="11660"/>
    <cellStyle name="Normal 57 4 4 2" xfId="28219"/>
    <cellStyle name="Normal 57 4 5" xfId="28220"/>
    <cellStyle name="Normal 57 5" xfId="4526"/>
    <cellStyle name="Normal 57 5 2" xfId="5861"/>
    <cellStyle name="Normal 57 5 2 2" xfId="9241"/>
    <cellStyle name="Normal 57 5 2 2 2" xfId="28224"/>
    <cellStyle name="Normal 57 5 2 3" xfId="13531"/>
    <cellStyle name="Normal 57 5 2 3 2" xfId="28226"/>
    <cellStyle name="Normal 57 5 2 4" xfId="28227"/>
    <cellStyle name="Normal 57 5 3" xfId="7929"/>
    <cellStyle name="Normal 57 5 3 2" xfId="28228"/>
    <cellStyle name="Normal 57 5 4" xfId="12221"/>
    <cellStyle name="Normal 57 5 4 2" xfId="28229"/>
    <cellStyle name="Normal 57 5 5" xfId="28230"/>
    <cellStyle name="Normal 57 6" xfId="6058"/>
    <cellStyle name="Normal 57 6 2" xfId="9430"/>
    <cellStyle name="Normal 57 6 2 2" xfId="28231"/>
    <cellStyle name="Normal 57 6 3" xfId="13718"/>
    <cellStyle name="Normal 57 6 3 2" xfId="28232"/>
    <cellStyle name="Normal 57 6 4" xfId="28233"/>
    <cellStyle name="Normal 57 7" xfId="6256"/>
    <cellStyle name="Normal 57 7 2" xfId="9618"/>
    <cellStyle name="Normal 57 7 2 2" xfId="28234"/>
    <cellStyle name="Normal 57 7 3" xfId="13906"/>
    <cellStyle name="Normal 57 7 3 2" xfId="28235"/>
    <cellStyle name="Normal 57 7 4" xfId="28236"/>
    <cellStyle name="Normal 57 8" xfId="5088"/>
    <cellStyle name="Normal 57 8 2" xfId="8490"/>
    <cellStyle name="Normal 57 8 2 2" xfId="28237"/>
    <cellStyle name="Normal 57 8 3" xfId="12782"/>
    <cellStyle name="Normal 57 8 3 2" xfId="28239"/>
    <cellStyle name="Normal 57 8 4" xfId="28240"/>
    <cellStyle name="Normal 57 9" xfId="6458"/>
    <cellStyle name="Normal 57 9 2" xfId="28242"/>
    <cellStyle name="Normal 58" xfId="3590"/>
    <cellStyle name="Normal 58 10" xfId="7004"/>
    <cellStyle name="Normal 58 10 2" xfId="28245"/>
    <cellStyle name="Normal 58 11" xfId="11297"/>
    <cellStyle name="Normal 58 11 2" xfId="28246"/>
    <cellStyle name="Normal 58 12" xfId="28247"/>
    <cellStyle name="Normal 58 2" xfId="3786"/>
    <cellStyle name="Normal 58 2 2" xfId="4161"/>
    <cellStyle name="Normal 58 2 2 2" xfId="7566"/>
    <cellStyle name="Normal 58 2 2 2 2" xfId="28248"/>
    <cellStyle name="Normal 58 2 2 3" xfId="11858"/>
    <cellStyle name="Normal 58 2 2 3 2" xfId="28249"/>
    <cellStyle name="Normal 58 2 2 4" xfId="28250"/>
    <cellStyle name="Normal 58 2 3" xfId="4724"/>
    <cellStyle name="Normal 58 2 3 2" xfId="8127"/>
    <cellStyle name="Normal 58 2 3 2 2" xfId="28252"/>
    <cellStyle name="Normal 58 2 3 3" xfId="12419"/>
    <cellStyle name="Normal 58 2 3 3 2" xfId="28254"/>
    <cellStyle name="Normal 58 2 3 4" xfId="28255"/>
    <cellStyle name="Normal 58 2 4" xfId="5286"/>
    <cellStyle name="Normal 58 2 4 2" xfId="8688"/>
    <cellStyle name="Normal 58 2 4 2 2" xfId="28258"/>
    <cellStyle name="Normal 58 2 4 3" xfId="12980"/>
    <cellStyle name="Normal 58 2 4 3 2" xfId="28260"/>
    <cellStyle name="Normal 58 2 4 4" xfId="28261"/>
    <cellStyle name="Normal 58 2 5" xfId="7192"/>
    <cellStyle name="Normal 58 2 5 2" xfId="28263"/>
    <cellStyle name="Normal 58 2 6" xfId="11484"/>
    <cellStyle name="Normal 58 2 6 2" xfId="28265"/>
    <cellStyle name="Normal 58 2 7" xfId="28266"/>
    <cellStyle name="Normal 58 3" xfId="4350"/>
    <cellStyle name="Normal 58 3 2" xfId="4911"/>
    <cellStyle name="Normal 58 3 2 2" xfId="8314"/>
    <cellStyle name="Normal 58 3 2 2 2" xfId="28269"/>
    <cellStyle name="Normal 58 3 2 3" xfId="12606"/>
    <cellStyle name="Normal 58 3 2 3 2" xfId="28270"/>
    <cellStyle name="Normal 58 3 2 4" xfId="28271"/>
    <cellStyle name="Normal 58 3 3" xfId="5473"/>
    <cellStyle name="Normal 58 3 3 2" xfId="8875"/>
    <cellStyle name="Normal 58 3 3 2 2" xfId="28272"/>
    <cellStyle name="Normal 58 3 3 3" xfId="13167"/>
    <cellStyle name="Normal 58 3 3 3 2" xfId="28273"/>
    <cellStyle name="Normal 58 3 3 4" xfId="28274"/>
    <cellStyle name="Normal 58 3 4" xfId="7753"/>
    <cellStyle name="Normal 58 3 4 2" xfId="28275"/>
    <cellStyle name="Normal 58 3 5" xfId="12045"/>
    <cellStyle name="Normal 58 3 5 2" xfId="28276"/>
    <cellStyle name="Normal 58 3 6" xfId="28277"/>
    <cellStyle name="Normal 58 4" xfId="3974"/>
    <cellStyle name="Normal 58 4 2" xfId="5682"/>
    <cellStyle name="Normal 58 4 2 2" xfId="9064"/>
    <cellStyle name="Normal 58 4 2 2 2" xfId="28278"/>
    <cellStyle name="Normal 58 4 2 3" xfId="13355"/>
    <cellStyle name="Normal 58 4 2 3 2" xfId="28280"/>
    <cellStyle name="Normal 58 4 2 4" xfId="28281"/>
    <cellStyle name="Normal 58 4 3" xfId="7379"/>
    <cellStyle name="Normal 58 4 3 2" xfId="28283"/>
    <cellStyle name="Normal 58 4 4" xfId="11671"/>
    <cellStyle name="Normal 58 4 4 2" xfId="28285"/>
    <cellStyle name="Normal 58 4 5" xfId="28286"/>
    <cellStyle name="Normal 58 5" xfId="4537"/>
    <cellStyle name="Normal 58 5 2" xfId="5872"/>
    <cellStyle name="Normal 58 5 2 2" xfId="9252"/>
    <cellStyle name="Normal 58 5 2 2 2" xfId="28288"/>
    <cellStyle name="Normal 58 5 2 3" xfId="13542"/>
    <cellStyle name="Normal 58 5 2 3 2" xfId="28290"/>
    <cellStyle name="Normal 58 5 2 4" xfId="28291"/>
    <cellStyle name="Normal 58 5 3" xfId="7940"/>
    <cellStyle name="Normal 58 5 3 2" xfId="28293"/>
    <cellStyle name="Normal 58 5 4" xfId="12232"/>
    <cellStyle name="Normal 58 5 4 2" xfId="28294"/>
    <cellStyle name="Normal 58 5 5" xfId="28295"/>
    <cellStyle name="Normal 58 6" xfId="6074"/>
    <cellStyle name="Normal 58 6 2" xfId="9442"/>
    <cellStyle name="Normal 58 6 2 2" xfId="28297"/>
    <cellStyle name="Normal 58 6 3" xfId="13729"/>
    <cellStyle name="Normal 58 6 3 2" xfId="28298"/>
    <cellStyle name="Normal 58 6 4" xfId="28299"/>
    <cellStyle name="Normal 58 7" xfId="6269"/>
    <cellStyle name="Normal 58 7 2" xfId="9629"/>
    <cellStyle name="Normal 58 7 2 2" xfId="28300"/>
    <cellStyle name="Normal 58 7 3" xfId="13917"/>
    <cellStyle name="Normal 58 7 3 2" xfId="28301"/>
    <cellStyle name="Normal 58 7 4" xfId="28302"/>
    <cellStyle name="Normal 58 8" xfId="5099"/>
    <cellStyle name="Normal 58 8 2" xfId="8501"/>
    <cellStyle name="Normal 58 8 2 2" xfId="28303"/>
    <cellStyle name="Normal 58 8 3" xfId="12793"/>
    <cellStyle name="Normal 58 8 3 2" xfId="28304"/>
    <cellStyle name="Normal 58 8 4" xfId="28305"/>
    <cellStyle name="Normal 58 9" xfId="6471"/>
    <cellStyle name="Normal 58 9 2" xfId="28306"/>
    <cellStyle name="Normal 59" xfId="677"/>
    <cellStyle name="Normal 59 2" xfId="6305"/>
    <cellStyle name="Normal 59 2 2" xfId="28307"/>
    <cellStyle name="Normal 59 3" xfId="10217"/>
    <cellStyle name="Normal 59 3 2" xfId="28308"/>
    <cellStyle name="Normal 59 4" xfId="6295"/>
    <cellStyle name="Normal 6" xfId="48"/>
    <cellStyle name="normal' 6" xfId="6864"/>
    <cellStyle name="Normal 6 10" xfId="10159"/>
    <cellStyle name="Normal 6 10 2" xfId="28310"/>
    <cellStyle name="Normal 6 11" xfId="10947"/>
    <cellStyle name="Normal 6 11 2" xfId="28312"/>
    <cellStyle name="Normal 6 12" xfId="10165"/>
    <cellStyle name="Normal 6 12 2" xfId="28314"/>
    <cellStyle name="Normal 6 13" xfId="10951"/>
    <cellStyle name="Normal 6 13 2" xfId="28316"/>
    <cellStyle name="Normal 6 14" xfId="10170"/>
    <cellStyle name="Normal 6 14 2" xfId="28318"/>
    <cellStyle name="Normal 6 15" xfId="10955"/>
    <cellStyle name="Normal 6 15 2" xfId="28320"/>
    <cellStyle name="Normal 6 16" xfId="10177"/>
    <cellStyle name="Normal 6 16 2" xfId="28322"/>
    <cellStyle name="Normal 6 17" xfId="10290"/>
    <cellStyle name="Normal 6 17 2" xfId="28323"/>
    <cellStyle name="Normal 6 18" xfId="10257"/>
    <cellStyle name="Normal 6 18 2" xfId="28324"/>
    <cellStyle name="Normal 6 19" xfId="11022"/>
    <cellStyle name="Normal 6 19 2" xfId="28325"/>
    <cellStyle name="Normal 6 2" xfId="98"/>
    <cellStyle name="normal' 6 2" xfId="28327"/>
    <cellStyle name="Normal 6 2 10" xfId="28328"/>
    <cellStyle name="Normal 6 2 11" xfId="28329"/>
    <cellStyle name="Normal 6 2 12" xfId="28330"/>
    <cellStyle name="Normal 6 2 13" xfId="34787"/>
    <cellStyle name="Normal 6 2 14" xfId="504"/>
    <cellStyle name="Normal 6 2 2" xfId="505"/>
    <cellStyle name="Normal 6 2 2 2" xfId="10220"/>
    <cellStyle name="Normal 6 2 2 2 2" xfId="28333"/>
    <cellStyle name="Normal 6 2 2 3" xfId="28334"/>
    <cellStyle name="Normal 6 2 2 3 2" xfId="14222"/>
    <cellStyle name="Normal 6 2 2 4" xfId="28335"/>
    <cellStyle name="Normal 6 2 3" xfId="10219"/>
    <cellStyle name="Normal 6 2 3 2" xfId="28336"/>
    <cellStyle name="Normal 6 2 4" xfId="28337"/>
    <cellStyle name="Normal 6 2 4 2" xfId="14128"/>
    <cellStyle name="Normal 6 2 5" xfId="28338"/>
    <cellStyle name="Normal 6 2 6" xfId="28339"/>
    <cellStyle name="Normal 6 2 7" xfId="28340"/>
    <cellStyle name="Normal 6 2 8" xfId="28341"/>
    <cellStyle name="Normal 6 2 9" xfId="28342"/>
    <cellStyle name="Normal 6 20" xfId="10263"/>
    <cellStyle name="Normal 6 20 2" xfId="28343"/>
    <cellStyle name="Normal 6 21" xfId="11017"/>
    <cellStyle name="Normal 6 21 2" xfId="28344"/>
    <cellStyle name="Normal 6 22" xfId="10284"/>
    <cellStyle name="Normal 6 22 2" xfId="28345"/>
    <cellStyle name="Normal 6 23" xfId="11025"/>
    <cellStyle name="Normal 6 23 2" xfId="28346"/>
    <cellStyle name="Normal 6 24" xfId="10249"/>
    <cellStyle name="Normal 6 24 2" xfId="28347"/>
    <cellStyle name="Normal 6 25" xfId="11065"/>
    <cellStyle name="Normal 6 25 2" xfId="28348"/>
    <cellStyle name="Normal 6 26" xfId="11054"/>
    <cellStyle name="Normal 6 26 2" xfId="28349"/>
    <cellStyle name="Normal 6 27" xfId="13930"/>
    <cellStyle name="Normal 6 27 2" xfId="28350"/>
    <cellStyle name="Normal 6 28" xfId="11078"/>
    <cellStyle name="Normal 6 28 2" xfId="28351"/>
    <cellStyle name="Normal 6 29" xfId="13940"/>
    <cellStyle name="Normal 6 29 2" xfId="28352"/>
    <cellStyle name="Normal 6 3" xfId="506"/>
    <cellStyle name="Normal 6 3 2" xfId="10221"/>
    <cellStyle name="Normal 6 3 2 2" xfId="28353"/>
    <cellStyle name="Normal 6 3 3" xfId="28354"/>
    <cellStyle name="Normal 6 3 3 2" xfId="14158"/>
    <cellStyle name="Normal 6 3 4" xfId="28355"/>
    <cellStyle name="Normal 6 30" xfId="13742"/>
    <cellStyle name="Normal 6 30 2" xfId="28356"/>
    <cellStyle name="Normal 6 31" xfId="13952"/>
    <cellStyle name="Normal 6 31 2" xfId="28357"/>
    <cellStyle name="Normal 6 32" xfId="11265"/>
    <cellStyle name="Normal 6 32 2" xfId="28358"/>
    <cellStyle name="Normal 6 33" xfId="11052"/>
    <cellStyle name="Normal 6 33 2" xfId="28359"/>
    <cellStyle name="Normal 6 34" xfId="11294"/>
    <cellStyle name="Normal 6 34 2" xfId="28360"/>
    <cellStyle name="Normal 6 35" xfId="13938"/>
    <cellStyle name="Normal 6 35 2" xfId="28361"/>
    <cellStyle name="Normal 6 36" xfId="11270"/>
    <cellStyle name="Normal 6 36 2" xfId="28362"/>
    <cellStyle name="Normal 6 37" xfId="13985"/>
    <cellStyle name="Normal 6 37 2" xfId="28363"/>
    <cellStyle name="Normal 6 38" xfId="11258"/>
    <cellStyle name="Normal 6 38 2" xfId="28364"/>
    <cellStyle name="Normal 6 39" xfId="28365"/>
    <cellStyle name="Normal 6 39 2" xfId="14061"/>
    <cellStyle name="Normal 6 4" xfId="3451"/>
    <cellStyle name="Normal 6 4 10" xfId="6986"/>
    <cellStyle name="Normal 6 4 10 2" xfId="28366"/>
    <cellStyle name="Normal 6 4 11" xfId="11292"/>
    <cellStyle name="Normal 6 4 11 2" xfId="28367"/>
    <cellStyle name="Normal 6 4 12" xfId="28368"/>
    <cellStyle name="Normal 6 4 2" xfId="3783"/>
    <cellStyle name="Normal 6 4 2 2" xfId="4158"/>
    <cellStyle name="Normal 6 4 2 2 2" xfId="7563"/>
    <cellStyle name="Normal 6 4 2 2 2 2" xfId="28369"/>
    <cellStyle name="Normal 6 4 2 2 3" xfId="11855"/>
    <cellStyle name="Normal 6 4 2 2 3 2" xfId="28370"/>
    <cellStyle name="Normal 6 4 2 2 4" xfId="28371"/>
    <cellStyle name="Normal 6 4 2 3" xfId="4721"/>
    <cellStyle name="Normal 6 4 2 3 2" xfId="8124"/>
    <cellStyle name="Normal 6 4 2 3 2 2" xfId="28372"/>
    <cellStyle name="Normal 6 4 2 3 3" xfId="12416"/>
    <cellStyle name="Normal 6 4 2 3 3 2" xfId="28374"/>
    <cellStyle name="Normal 6 4 2 3 4" xfId="28375"/>
    <cellStyle name="Normal 6 4 2 4" xfId="5283"/>
    <cellStyle name="Normal 6 4 2 4 2" xfId="8685"/>
    <cellStyle name="Normal 6 4 2 4 2 2" xfId="28378"/>
    <cellStyle name="Normal 6 4 2 4 3" xfId="12977"/>
    <cellStyle name="Normal 6 4 2 4 3 2" xfId="28380"/>
    <cellStyle name="Normal 6 4 2 4 4" xfId="28381"/>
    <cellStyle name="Normal 6 4 2 5" xfId="7189"/>
    <cellStyle name="Normal 6 4 2 5 2" xfId="28382"/>
    <cellStyle name="Normal 6 4 2 6" xfId="11481"/>
    <cellStyle name="Normal 6 4 2 6 2" xfId="28383"/>
    <cellStyle name="Normal 6 4 2 7" xfId="28384"/>
    <cellStyle name="Normal 6 4 3" xfId="4347"/>
    <cellStyle name="Normal 6 4 3 2" xfId="4908"/>
    <cellStyle name="Normal 6 4 3 2 2" xfId="8311"/>
    <cellStyle name="Normal 6 4 3 2 2 2" xfId="28385"/>
    <cellStyle name="Normal 6 4 3 2 3" xfId="12603"/>
    <cellStyle name="Normal 6 4 3 2 3 2" xfId="28386"/>
    <cellStyle name="Normal 6 4 3 2 4" xfId="28387"/>
    <cellStyle name="Normal 6 4 3 3" xfId="5470"/>
    <cellStyle name="Normal 6 4 3 3 2" xfId="8872"/>
    <cellStyle name="Normal 6 4 3 3 2 2" xfId="28388"/>
    <cellStyle name="Normal 6 4 3 3 3" xfId="13164"/>
    <cellStyle name="Normal 6 4 3 3 3 2" xfId="28389"/>
    <cellStyle name="Normal 6 4 3 3 4" xfId="28390"/>
    <cellStyle name="Normal 6 4 3 4" xfId="7750"/>
    <cellStyle name="Normal 6 4 3 4 2" xfId="28391"/>
    <cellStyle name="Normal 6 4 3 5" xfId="12042"/>
    <cellStyle name="Normal 6 4 3 5 2" xfId="28393"/>
    <cellStyle name="Normal 6 4 3 6" xfId="28394"/>
    <cellStyle name="Normal 6 4 4" xfId="3971"/>
    <cellStyle name="Normal 6 4 4 2" xfId="5679"/>
    <cellStyle name="Normal 6 4 4 2 2" xfId="9061"/>
    <cellStyle name="Normal 6 4 4 2 2 2" xfId="28395"/>
    <cellStyle name="Normal 6 4 4 2 3" xfId="13352"/>
    <cellStyle name="Normal 6 4 4 2 3 2" xfId="28396"/>
    <cellStyle name="Normal 6 4 4 2 4" xfId="28397"/>
    <cellStyle name="Normal 6 4 4 3" xfId="7376"/>
    <cellStyle name="Normal 6 4 4 3 2" xfId="28399"/>
    <cellStyle name="Normal 6 4 4 4" xfId="11668"/>
    <cellStyle name="Normal 6 4 4 4 2" xfId="28401"/>
    <cellStyle name="Normal 6 4 4 5" xfId="28402"/>
    <cellStyle name="Normal 6 4 5" xfId="4534"/>
    <cellStyle name="Normal 6 4 5 2" xfId="5869"/>
    <cellStyle name="Normal 6 4 5 2 2" xfId="9249"/>
    <cellStyle name="Normal 6 4 5 2 2 2" xfId="28406"/>
    <cellStyle name="Normal 6 4 5 2 3" xfId="13539"/>
    <cellStyle name="Normal 6 4 5 2 3 2" xfId="28408"/>
    <cellStyle name="Normal 6 4 5 2 4" xfId="28409"/>
    <cellStyle name="Normal 6 4 5 3" xfId="7937"/>
    <cellStyle name="Normal 6 4 5 3 2" xfId="28411"/>
    <cellStyle name="Normal 6 4 5 4" xfId="12229"/>
    <cellStyle name="Normal 6 4 5 4 2" xfId="28413"/>
    <cellStyle name="Normal 6 4 5 5" xfId="28414"/>
    <cellStyle name="Normal 6 4 6" xfId="6071"/>
    <cellStyle name="Normal 6 4 6 2" xfId="9439"/>
    <cellStyle name="Normal 6 4 6 2 2" xfId="28416"/>
    <cellStyle name="Normal 6 4 6 3" xfId="13726"/>
    <cellStyle name="Normal 6 4 6 3 2" xfId="28417"/>
    <cellStyle name="Normal 6 4 6 4" xfId="28418"/>
    <cellStyle name="Normal 6 4 7" xfId="6266"/>
    <cellStyle name="Normal 6 4 7 2" xfId="9626"/>
    <cellStyle name="Normal 6 4 7 2 2" xfId="28419"/>
    <cellStyle name="Normal 6 4 7 3" xfId="13914"/>
    <cellStyle name="Normal 6 4 7 3 2" xfId="28420"/>
    <cellStyle name="Normal 6 4 7 4" xfId="28421"/>
    <cellStyle name="Normal 6 4 8" xfId="5096"/>
    <cellStyle name="Normal 6 4 8 2" xfId="8498"/>
    <cellStyle name="Normal 6 4 8 2 2" xfId="28422"/>
    <cellStyle name="Normal 6 4 8 3" xfId="12790"/>
    <cellStyle name="Normal 6 4 8 3 2" xfId="28423"/>
    <cellStyle name="Normal 6 4 8 4" xfId="28424"/>
    <cellStyle name="Normal 6 4 9" xfId="6468"/>
    <cellStyle name="Normal 6 4 9 2" xfId="28425"/>
    <cellStyle name="Normal 6 40" xfId="28426"/>
    <cellStyle name="Normal 6 40 2" xfId="33376"/>
    <cellStyle name="Normal 6 41" xfId="28427"/>
    <cellStyle name="Normal 6 41 2" xfId="33411"/>
    <cellStyle name="Normal 6 42" xfId="28428"/>
    <cellStyle name="Normal 6 42 2" xfId="33858"/>
    <cellStyle name="Normal 6 43" xfId="28429"/>
    <cellStyle name="Normal 6 43 2" xfId="33464"/>
    <cellStyle name="Normal 6 44" xfId="28430"/>
    <cellStyle name="Normal 6 44 2" xfId="33737"/>
    <cellStyle name="Normal 6 45" xfId="28431"/>
    <cellStyle name="Normal 6 45 2" xfId="34016"/>
    <cellStyle name="Normal 6 46" xfId="28432"/>
    <cellStyle name="Normal 6 46 2" xfId="33640"/>
    <cellStyle name="Normal 6 47" xfId="28433"/>
    <cellStyle name="Normal 6 47 2" xfId="33673"/>
    <cellStyle name="Normal 6 48" xfId="28434"/>
    <cellStyle name="Normal 6 49" xfId="28435"/>
    <cellStyle name="Normal 6 5" xfId="10942"/>
    <cellStyle name="Normal 6 5 2" xfId="28437"/>
    <cellStyle name="Normal 6 50" xfId="28438"/>
    <cellStyle name="Normal 6 51" xfId="28439"/>
    <cellStyle name="Normal 6 52" xfId="28440"/>
    <cellStyle name="Normal 6 53" xfId="28441"/>
    <cellStyle name="Normal 6 54" xfId="28442"/>
    <cellStyle name="Normal 6 55" xfId="28443"/>
    <cellStyle name="Normal 6 56" xfId="28309"/>
    <cellStyle name="Normal 6 57" xfId="34786"/>
    <cellStyle name="Normal 6 58" xfId="503"/>
    <cellStyle name="Normal 6 6" xfId="10156"/>
    <cellStyle name="Normal 6 6 2" xfId="28445"/>
    <cellStyle name="Normal 6 7" xfId="10943"/>
    <cellStyle name="Normal 6 7 2" xfId="28447"/>
    <cellStyle name="Normal 6 8" xfId="10157"/>
    <cellStyle name="Normal 6 8 2" xfId="28449"/>
    <cellStyle name="Normal 6 9" xfId="10944"/>
    <cellStyle name="Normal 6 9 2" xfId="28450"/>
    <cellStyle name="Normal 60" xfId="3608"/>
    <cellStyle name="Normal 60 2" xfId="6307"/>
    <cellStyle name="Normal 60 2 2" xfId="28451"/>
    <cellStyle name="Normal 60 3" xfId="10226"/>
    <cellStyle name="Normal 60 3 2" xfId="28452"/>
    <cellStyle name="Normal 60 4" xfId="6297"/>
    <cellStyle name="Normal 61" xfId="3779"/>
    <cellStyle name="Normal 61 2" xfId="10227"/>
    <cellStyle name="Normal 61 2 2" xfId="28453"/>
    <cellStyle name="Normal 61 3" xfId="28454"/>
    <cellStyle name="Normal 61 3 2" xfId="14627"/>
    <cellStyle name="Normal 61 4" xfId="28455"/>
    <cellStyle name="Normal 62" xfId="3787"/>
    <cellStyle name="Normal 62 2" xfId="10228"/>
    <cellStyle name="Normal 62 2 2" xfId="28457"/>
    <cellStyle name="Normal 62 3" xfId="28458"/>
    <cellStyle name="Normal 62 3 2" xfId="14662"/>
    <cellStyle name="Normal 62 4" xfId="28459"/>
    <cellStyle name="Normal 63" xfId="5496"/>
    <cellStyle name="Normal 63 2" xfId="10229"/>
    <cellStyle name="Normal 63 2 2" xfId="28461"/>
    <cellStyle name="Normal 63 3" xfId="28462"/>
    <cellStyle name="Normal 63 3 2" xfId="15305"/>
    <cellStyle name="Normal 63 4" xfId="28463"/>
    <cellStyle name="Normal 64" xfId="5490"/>
    <cellStyle name="Normal 64 2" xfId="10230"/>
    <cellStyle name="Normal 64 2 2" xfId="28465"/>
    <cellStyle name="Normal 64 3" xfId="28466"/>
    <cellStyle name="Normal 64 3 2" xfId="15300"/>
    <cellStyle name="Normal 64 4" xfId="28467"/>
    <cellStyle name="Normal 65" xfId="5668"/>
    <cellStyle name="Normal 65 2" xfId="10231"/>
    <cellStyle name="Normal 65 2 2" xfId="28468"/>
    <cellStyle name="Normal 65 3" xfId="28469"/>
    <cellStyle name="Normal 65 3 2" xfId="15373"/>
    <cellStyle name="Normal 65 4" xfId="28470"/>
    <cellStyle name="Normal 66" xfId="5672"/>
    <cellStyle name="Normal 66 2" xfId="10232"/>
    <cellStyle name="Normal 66 2 2" xfId="28472"/>
    <cellStyle name="Normal 66 3" xfId="28473"/>
    <cellStyle name="Normal 66 3 2" xfId="15380"/>
    <cellStyle name="Normal 66 4" xfId="28474"/>
    <cellStyle name="Normal 67" xfId="5670"/>
    <cellStyle name="Normal 67 2" xfId="10233"/>
    <cellStyle name="Normal 67 2 2" xfId="28476"/>
    <cellStyle name="Normal 67 3" xfId="28477"/>
    <cellStyle name="Normal 67 3 2" xfId="15375"/>
    <cellStyle name="Normal 67 4" xfId="28478"/>
    <cellStyle name="Normal 68" xfId="5475"/>
    <cellStyle name="Normal 68 2" xfId="10234"/>
    <cellStyle name="Normal 68 2 2" xfId="28479"/>
    <cellStyle name="Normal 68 3" xfId="28480"/>
    <cellStyle name="Normal 68 3 2" xfId="15288"/>
    <cellStyle name="Normal 68 4" xfId="28481"/>
    <cellStyle name="Normal 69" xfId="5474"/>
    <cellStyle name="Normal 69 2" xfId="17"/>
    <cellStyle name="Normal 69 2 2" xfId="50"/>
    <cellStyle name="Normal 69 2 2 2" xfId="26"/>
    <cellStyle name="Normal 69 2 2 2 2" xfId="32"/>
    <cellStyle name="Normal 69 2 2 2 2 2" xfId="35"/>
    <cellStyle name="Normal 69 2 2 2 2 3" xfId="39"/>
    <cellStyle name="Normal 69 2 2 3" xfId="52"/>
    <cellStyle name="Normal 69 2 2 4" xfId="28483"/>
    <cellStyle name="Normal 69 2 3" xfId="10235"/>
    <cellStyle name="Normal 69 3" xfId="28484"/>
    <cellStyle name="Normal 69 3 2" xfId="19"/>
    <cellStyle name="Normal 69 3 2 2" xfId="41"/>
    <cellStyle name="Normal 69 3 2 3" xfId="53"/>
    <cellStyle name="Normal 69 3 2 4" xfId="15287"/>
    <cellStyle name="Normal 69 4" xfId="28485"/>
    <cellStyle name="Normal 7" xfId="57"/>
    <cellStyle name="normal' 7" xfId="6842"/>
    <cellStyle name="Normal 7 10" xfId="10952"/>
    <cellStyle name="Normal 7 10 2" xfId="28488"/>
    <cellStyle name="Normal 7 11" xfId="10171"/>
    <cellStyle name="Normal 7 11 2" xfId="28490"/>
    <cellStyle name="Normal 7 12" xfId="10956"/>
    <cellStyle name="Normal 7 12 2" xfId="28491"/>
    <cellStyle name="Normal 7 13" xfId="10176"/>
    <cellStyle name="Normal 7 13 2" xfId="28492"/>
    <cellStyle name="Normal 7 14" xfId="10959"/>
    <cellStyle name="Normal 7 14 2" xfId="28494"/>
    <cellStyle name="Normal 7 15" xfId="10182"/>
    <cellStyle name="Normal 7 15 2" xfId="28495"/>
    <cellStyle name="Normal 7 16" xfId="10289"/>
    <cellStyle name="Normal 7 16 2" xfId="28496"/>
    <cellStyle name="Normal 7 17" xfId="10268"/>
    <cellStyle name="Normal 7 17 2" xfId="28497"/>
    <cellStyle name="Normal 7 18" xfId="11013"/>
    <cellStyle name="Normal 7 18 2" xfId="28498"/>
    <cellStyle name="Normal 7 19" xfId="10285"/>
    <cellStyle name="Normal 7 19 2" xfId="28499"/>
    <cellStyle name="Normal 7 2" xfId="508"/>
    <cellStyle name="normal' 7 2" xfId="28500"/>
    <cellStyle name="Normal 7 2 10" xfId="28501"/>
    <cellStyle name="Normal 7 2 11" xfId="28502"/>
    <cellStyle name="Normal 7 2 12" xfId="34796"/>
    <cellStyle name="Normal 7 2 2" xfId="10237"/>
    <cellStyle name="Normal 7 2 2 2" xfId="28503"/>
    <cellStyle name="Normal 7 2 3" xfId="28504"/>
    <cellStyle name="Normal 7 2 3 2" xfId="14129"/>
    <cellStyle name="Normal 7 2 4" xfId="28505"/>
    <cellStyle name="Normal 7 2 5" xfId="28506"/>
    <cellStyle name="Normal 7 2 6" xfId="28507"/>
    <cellStyle name="Normal 7 2 7" xfId="28508"/>
    <cellStyle name="Normal 7 2 8" xfId="28509"/>
    <cellStyle name="Normal 7 2 9" xfId="28510"/>
    <cellStyle name="Normal 7 20" xfId="10994"/>
    <cellStyle name="Normal 7 20 2" xfId="28511"/>
    <cellStyle name="Normal 7 21" xfId="10989"/>
    <cellStyle name="Normal 7 21 2" xfId="28512"/>
    <cellStyle name="Normal 7 22" xfId="10271"/>
    <cellStyle name="Normal 7 22 2" xfId="28513"/>
    <cellStyle name="Normal 7 23" xfId="10276"/>
    <cellStyle name="Normal 7 23 2" xfId="28514"/>
    <cellStyle name="Normal 7 24" xfId="11066"/>
    <cellStyle name="Normal 7 24 2" xfId="28515"/>
    <cellStyle name="Normal 7 25" xfId="11284"/>
    <cellStyle name="Normal 7 25 2" xfId="28516"/>
    <cellStyle name="Normal 7 26" xfId="13965"/>
    <cellStyle name="Normal 7 26 2" xfId="28517"/>
    <cellStyle name="Normal 7 27" xfId="13925"/>
    <cellStyle name="Normal 7 27 2" xfId="28518"/>
    <cellStyle name="Normal 7 28" xfId="11077"/>
    <cellStyle name="Normal 7 28 2" xfId="28519"/>
    <cellStyle name="Normal 7 29" xfId="13968"/>
    <cellStyle name="Normal 7 29 2" xfId="28520"/>
    <cellStyle name="Normal 7 3" xfId="509"/>
    <cellStyle name="Normal 7 3 2" xfId="10238"/>
    <cellStyle name="Normal 7 3 2 2" xfId="28522"/>
    <cellStyle name="Normal 7 3 3" xfId="28523"/>
    <cellStyle name="Normal 7 3 3 2" xfId="14159"/>
    <cellStyle name="Normal 7 3 4" xfId="28524"/>
    <cellStyle name="Normal 7 30" xfId="13941"/>
    <cellStyle name="Normal 7 30 2" xfId="28525"/>
    <cellStyle name="Normal 7 31" xfId="11075"/>
    <cellStyle name="Normal 7 31 2" xfId="28526"/>
    <cellStyle name="Normal 7 32" xfId="13919"/>
    <cellStyle name="Normal 7 32 2" xfId="28527"/>
    <cellStyle name="Normal 7 33" xfId="13918"/>
    <cellStyle name="Normal 7 33 2" xfId="28528"/>
    <cellStyle name="Normal 7 34" xfId="11252"/>
    <cellStyle name="Normal 7 34 2" xfId="28529"/>
    <cellStyle name="Normal 7 35" xfId="11251"/>
    <cellStyle name="Normal 7 35 2" xfId="28530"/>
    <cellStyle name="Normal 7 36" xfId="13971"/>
    <cellStyle name="Normal 7 36 2" xfId="28531"/>
    <cellStyle name="Normal 7 37" xfId="13936"/>
    <cellStyle name="Normal 7 37 2" xfId="28532"/>
    <cellStyle name="Normal 7 38" xfId="28533"/>
    <cellStyle name="Normal 7 38 2" xfId="14062"/>
    <cellStyle name="Normal 7 39" xfId="28534"/>
    <cellStyle name="Normal 7 39 2" xfId="33380"/>
    <cellStyle name="Normal 7 4" xfId="10236"/>
    <cellStyle name="Normal 7 4 2" xfId="28536"/>
    <cellStyle name="Normal 7 40" xfId="28537"/>
    <cellStyle name="Normal 7 40 2" xfId="33382"/>
    <cellStyle name="Normal 7 41" xfId="28538"/>
    <cellStyle name="Normal 7 41 2" xfId="33863"/>
    <cellStyle name="Normal 7 42" xfId="28539"/>
    <cellStyle name="Normal 7 42 2" xfId="33941"/>
    <cellStyle name="Normal 7 43" xfId="28540"/>
    <cellStyle name="Normal 7 43 2" xfId="33574"/>
    <cellStyle name="Normal 7 44" xfId="28541"/>
    <cellStyle name="Normal 7 44 2" xfId="33447"/>
    <cellStyle name="Normal 7 45" xfId="28542"/>
    <cellStyle name="Normal 7 45 2" xfId="33983"/>
    <cellStyle name="Normal 7 46" xfId="28543"/>
    <cellStyle name="Normal 7 46 2" xfId="33481"/>
    <cellStyle name="Normal 7 47" xfId="28544"/>
    <cellStyle name="Normal 7 48" xfId="28545"/>
    <cellStyle name="Normal 7 49" xfId="28546"/>
    <cellStyle name="Normal 7 5" xfId="10158"/>
    <cellStyle name="Normal 7 5 2" xfId="28547"/>
    <cellStyle name="Normal 7 50" xfId="28548"/>
    <cellStyle name="Normal 7 51" xfId="28549"/>
    <cellStyle name="Normal 7 52" xfId="28550"/>
    <cellStyle name="Normal 7 53" xfId="28551"/>
    <cellStyle name="Normal 7 54" xfId="28552"/>
    <cellStyle name="Normal 7 55" xfId="28486"/>
    <cellStyle name="Normal 7 56" xfId="34795"/>
    <cellStyle name="Normal 7 57" xfId="507"/>
    <cellStyle name="Normal 7 6" xfId="10945"/>
    <cellStyle name="Normal 7 6 2" xfId="28554"/>
    <cellStyle name="Normal 7 7" xfId="10160"/>
    <cellStyle name="Normal 7 7 2" xfId="28555"/>
    <cellStyle name="Normal 7 8" xfId="10948"/>
    <cellStyle name="Normal 7 8 2" xfId="28557"/>
    <cellStyle name="Normal 7 9" xfId="10164"/>
    <cellStyle name="Normal 7 9 2" xfId="28558"/>
    <cellStyle name="Normal 70" xfId="5873"/>
    <cellStyle name="Normal 70 2" xfId="10239"/>
    <cellStyle name="Normal 70 2 2" xfId="28560"/>
    <cellStyle name="Normal 70 3" xfId="28561"/>
    <cellStyle name="Normal 70 3 2" xfId="15470"/>
    <cellStyle name="Normal 70 4" xfId="28562"/>
    <cellStyle name="Normal 71" xfId="5893"/>
    <cellStyle name="Normal 71 2" xfId="10240"/>
    <cellStyle name="Normal 71 2 2" xfId="28565"/>
    <cellStyle name="Normal 71 3" xfId="28566"/>
    <cellStyle name="Normal 71 3 2" xfId="15485"/>
    <cellStyle name="Normal 71 4" xfId="28567"/>
    <cellStyle name="Normal 72" xfId="5887"/>
    <cellStyle name="Normal 72 2" xfId="10241"/>
    <cellStyle name="Normal 72 2 2" xfId="28570"/>
    <cellStyle name="Normal 72 3" xfId="28571"/>
    <cellStyle name="Normal 72 3 2" xfId="15482"/>
    <cellStyle name="Normal 72 4" xfId="28572"/>
    <cellStyle name="Normal 73" xfId="6064"/>
    <cellStyle name="Normal 73 2" xfId="10242"/>
    <cellStyle name="Normal 73 2 2" xfId="28573"/>
    <cellStyle name="Normal 73 3" xfId="28574"/>
    <cellStyle name="Normal 73 3 2" xfId="15555"/>
    <cellStyle name="Normal 73 4" xfId="28575"/>
    <cellStyle name="Normal 74" xfId="6066"/>
    <cellStyle name="Normal 74 2" xfId="10243"/>
    <cellStyle name="Normal 74 2 2" xfId="28576"/>
    <cellStyle name="Normal 74 3" xfId="28577"/>
    <cellStyle name="Normal 74 3 2" xfId="15557"/>
    <cellStyle name="Normal 74 4" xfId="28578"/>
    <cellStyle name="Normal 75" xfId="3591"/>
    <cellStyle name="Normal 75 2" xfId="10244"/>
    <cellStyle name="Normal 75 2 2" xfId="28579"/>
    <cellStyle name="Normal 75 3" xfId="28580"/>
    <cellStyle name="Normal 75 3 2" xfId="14629"/>
    <cellStyle name="Normal 75 4" xfId="28581"/>
    <cellStyle name="Normal 76" xfId="6270"/>
    <cellStyle name="Normal 76 2" xfId="9630"/>
    <cellStyle name="Normal 76 2 2" xfId="28582"/>
    <cellStyle name="Normal 76 3" xfId="10245"/>
    <cellStyle name="Normal 76 3 2" xfId="28583"/>
    <cellStyle name="Normal 76 4" xfId="6300"/>
    <cellStyle name="Normal 77" xfId="6277"/>
    <cellStyle name="Normal 77 2" xfId="9633"/>
    <cellStyle name="Normal 77 2 2" xfId="28584"/>
    <cellStyle name="Normal 77 3" xfId="10246"/>
    <cellStyle name="Normal 77 3 2" xfId="28586"/>
    <cellStyle name="Normal 77 4" xfId="6303"/>
    <cellStyle name="Normal 78" xfId="6299"/>
    <cellStyle name="Normal 78 2" xfId="28588"/>
    <cellStyle name="Normal 79" xfId="6490"/>
    <cellStyle name="Normal 79 2" xfId="28590"/>
    <cellStyle name="Normal 8" xfId="510"/>
    <cellStyle name="normal' 8" xfId="9896"/>
    <cellStyle name="Normal 8 10" xfId="10957"/>
    <cellStyle name="Normal 8 10 2" xfId="28594"/>
    <cellStyle name="Normal 8 11" xfId="10178"/>
    <cellStyle name="Normal 8 11 2" xfId="28596"/>
    <cellStyle name="Normal 8 12" xfId="10960"/>
    <cellStyle name="Normal 8 12 2" xfId="28598"/>
    <cellStyle name="Normal 8 13" xfId="10183"/>
    <cellStyle name="Normal 8 13 2" xfId="28600"/>
    <cellStyle name="Normal 8 14" xfId="28601"/>
    <cellStyle name="Normal 8 14 2" xfId="14063"/>
    <cellStyle name="Normal 8 15" xfId="28602"/>
    <cellStyle name="Normal 8 15 2" xfId="33381"/>
    <cellStyle name="Normal 8 16" xfId="28603"/>
    <cellStyle name="Normal 8 16 2" xfId="33874"/>
    <cellStyle name="Normal 8 17" xfId="28604"/>
    <cellStyle name="Normal 8 17 2" xfId="33428"/>
    <cellStyle name="Normal 8 18" xfId="28605"/>
    <cellStyle name="Normal 8 18 2" xfId="33786"/>
    <cellStyle name="Normal 8 19" xfId="28606"/>
    <cellStyle name="Normal 8 19 2" xfId="33818"/>
    <cellStyle name="Normal 8 2" xfId="511"/>
    <cellStyle name="normal' 8 2" xfId="28607"/>
    <cellStyle name="Normal 8 2 2" xfId="10248"/>
    <cellStyle name="Normal 8 2 2 2" xfId="28608"/>
    <cellStyle name="Normal 8 2 3" xfId="28609"/>
    <cellStyle name="Normal 8 2 3 2" xfId="14160"/>
    <cellStyle name="Normal 8 2 4" xfId="28610"/>
    <cellStyle name="Normal 8 2 5" xfId="34798"/>
    <cellStyle name="Normal 8 20" xfId="28611"/>
    <cellStyle name="Normal 8 20 2" xfId="33616"/>
    <cellStyle name="Normal 8 21" xfId="28612"/>
    <cellStyle name="Normal 8 21 2" xfId="33612"/>
    <cellStyle name="Normal 8 22" xfId="28613"/>
    <cellStyle name="Normal 8 22 2" xfId="33480"/>
    <cellStyle name="Normal 8 23" xfId="28614"/>
    <cellStyle name="Normal 8 24" xfId="28591"/>
    <cellStyle name="Normal 8 25" xfId="34797"/>
    <cellStyle name="Normal 8 3" xfId="10247"/>
    <cellStyle name="Normal 8 3 2" xfId="28615"/>
    <cellStyle name="Normal 8 4" xfId="10946"/>
    <cellStyle name="Normal 8 4 2" xfId="28616"/>
    <cellStyle name="Normal 8 5" xfId="10161"/>
    <cellStyle name="Normal 8 5 2" xfId="28617"/>
    <cellStyle name="Normal 8 6" xfId="10949"/>
    <cellStyle name="Normal 8 6 2" xfId="28618"/>
    <cellStyle name="Normal 8 7" xfId="10168"/>
    <cellStyle name="Normal 8 7 2" xfId="28619"/>
    <cellStyle name="Normal 8 8" xfId="10953"/>
    <cellStyle name="Normal 8 8 2" xfId="28620"/>
    <cellStyle name="Normal 8 9" xfId="10172"/>
    <cellStyle name="Normal 8 9 2" xfId="28621"/>
    <cellStyle name="Normal 80" xfId="6298"/>
    <cellStyle name="Normal 80 2" xfId="28622"/>
    <cellStyle name="Normal 81" xfId="6499"/>
    <cellStyle name="Normal 81 2" xfId="28624"/>
    <cellStyle name="Normal 82" xfId="6573"/>
    <cellStyle name="Normal 82 2" xfId="28626"/>
    <cellStyle name="Normal 83" xfId="6958"/>
    <cellStyle name="Normal 83 2" xfId="28628"/>
    <cellStyle name="Normal 84" xfId="9718"/>
    <cellStyle name="Normal 84 2" xfId="28630"/>
    <cellStyle name="Normal 85" xfId="9816"/>
    <cellStyle name="Normal 85 2" xfId="28631"/>
    <cellStyle name="Normal 86" xfId="6769"/>
    <cellStyle name="Normal 86 2" xfId="28632"/>
    <cellStyle name="Normal 87" xfId="9888"/>
    <cellStyle name="Normal 87 2" xfId="28633"/>
    <cellStyle name="Normal 88" xfId="9927"/>
    <cellStyle name="Normal 88 2" xfId="28634"/>
    <cellStyle name="Normal 89" xfId="9970"/>
    <cellStyle name="Normal 89 2" xfId="28635"/>
    <cellStyle name="Normal 9" xfId="512"/>
    <cellStyle name="normal' 9" xfId="6911"/>
    <cellStyle name="Normal 9 10" xfId="4162"/>
    <cellStyle name="Normal 9 10 2" xfId="4725"/>
    <cellStyle name="Normal 9 10 2 2" xfId="8128"/>
    <cellStyle name="Normal 9 10 2 2 2" xfId="28640"/>
    <cellStyle name="Normal 9 10 2 3" xfId="12420"/>
    <cellStyle name="Normal 9 10 2 3 2" xfId="28642"/>
    <cellStyle name="Normal 9 10 2 4" xfId="28643"/>
    <cellStyle name="Normal 9 10 3" xfId="5287"/>
    <cellStyle name="Normal 9 10 3 2" xfId="8689"/>
    <cellStyle name="Normal 9 10 3 2 2" xfId="28646"/>
    <cellStyle name="Normal 9 10 3 3" xfId="12981"/>
    <cellStyle name="Normal 9 10 3 3 2" xfId="28648"/>
    <cellStyle name="Normal 9 10 3 4" xfId="28649"/>
    <cellStyle name="Normal 9 10 4" xfId="7567"/>
    <cellStyle name="Normal 9 10 4 2" xfId="28651"/>
    <cellStyle name="Normal 9 10 5" xfId="11859"/>
    <cellStyle name="Normal 9 10 5 2" xfId="28652"/>
    <cellStyle name="Normal 9 10 6" xfId="28653"/>
    <cellStyle name="Normal 9 11" xfId="3788"/>
    <cellStyle name="Normal 9 11 2" xfId="5476"/>
    <cellStyle name="Normal 9 11 2 2" xfId="8876"/>
    <cellStyle name="Normal 9 11 2 2 2" xfId="28654"/>
    <cellStyle name="Normal 9 11 2 3" xfId="13168"/>
    <cellStyle name="Normal 9 11 2 3 2" xfId="28655"/>
    <cellStyle name="Normal 9 11 2 4" xfId="28656"/>
    <cellStyle name="Normal 9 11 3" xfId="7193"/>
    <cellStyle name="Normal 9 11 3 2" xfId="28657"/>
    <cellStyle name="Normal 9 11 4" xfId="11485"/>
    <cellStyle name="Normal 9 11 4 2" xfId="28658"/>
    <cellStyle name="Normal 9 11 5" xfId="28659"/>
    <cellStyle name="Normal 9 12" xfId="4351"/>
    <cellStyle name="Normal 9 12 2" xfId="5684"/>
    <cellStyle name="Normal 9 12 2 2" xfId="9065"/>
    <cellStyle name="Normal 9 12 2 2 2" xfId="28660"/>
    <cellStyle name="Normal 9 12 2 3" xfId="13356"/>
    <cellStyle name="Normal 9 12 2 3 2" xfId="28662"/>
    <cellStyle name="Normal 9 12 2 4" xfId="28663"/>
    <cellStyle name="Normal 9 12 3" xfId="7754"/>
    <cellStyle name="Normal 9 12 3 2" xfId="28665"/>
    <cellStyle name="Normal 9 12 4" xfId="12046"/>
    <cellStyle name="Normal 9 12 4 2" xfId="28667"/>
    <cellStyle name="Normal 9 12 5" xfId="28668"/>
    <cellStyle name="Normal 9 13" xfId="5874"/>
    <cellStyle name="Normal 9 13 2" xfId="9253"/>
    <cellStyle name="Normal 9 13 2 2" xfId="28670"/>
    <cellStyle name="Normal 9 13 3" xfId="13543"/>
    <cellStyle name="Normal 9 13 3 2" xfId="28671"/>
    <cellStyle name="Normal 9 13 4" xfId="28672"/>
    <cellStyle name="Normal 9 14" xfId="6075"/>
    <cellStyle name="Normal 9 14 2" xfId="9443"/>
    <cellStyle name="Normal 9 14 2 2" xfId="28675"/>
    <cellStyle name="Normal 9 14 3" xfId="13730"/>
    <cellStyle name="Normal 9 14 3 2" xfId="28676"/>
    <cellStyle name="Normal 9 14 4" xfId="28677"/>
    <cellStyle name="Normal 9 15" xfId="4913"/>
    <cellStyle name="Normal 9 15 2" xfId="8315"/>
    <cellStyle name="Normal 9 15 2 2" xfId="28679"/>
    <cellStyle name="Normal 9 15 3" xfId="12607"/>
    <cellStyle name="Normal 9 15 3 2" xfId="28680"/>
    <cellStyle name="Normal 9 15 4" xfId="28681"/>
    <cellStyle name="Normal 9 16" xfId="6557"/>
    <cellStyle name="Normal 9 16 2" xfId="28682"/>
    <cellStyle name="Normal 9 17" xfId="10162"/>
    <cellStyle name="Normal 9 17 2" xfId="28683"/>
    <cellStyle name="Normal 9 18" xfId="10950"/>
    <cellStyle name="Normal 9 18 2" xfId="28684"/>
    <cellStyle name="Normal 9 19" xfId="10169"/>
    <cellStyle name="Normal 9 19 2" xfId="28686"/>
    <cellStyle name="Normal 9 2" xfId="513"/>
    <cellStyle name="normal' 9 2" xfId="28687"/>
    <cellStyle name="Normal 9 2 10" xfId="4352"/>
    <cellStyle name="Normal 9 2 10 2" xfId="5685"/>
    <cellStyle name="Normal 9 2 10 2 2" xfId="9066"/>
    <cellStyle name="Normal 9 2 10 2 2 2" xfId="28688"/>
    <cellStyle name="Normal 9 2 10 2 3" xfId="13357"/>
    <cellStyle name="Normal 9 2 10 2 3 2" xfId="28689"/>
    <cellStyle name="Normal 9 2 10 2 4" xfId="28690"/>
    <cellStyle name="Normal 9 2 10 3" xfId="7755"/>
    <cellStyle name="Normal 9 2 10 3 2" xfId="28691"/>
    <cellStyle name="Normal 9 2 10 4" xfId="12047"/>
    <cellStyle name="Normal 9 2 10 4 2" xfId="28692"/>
    <cellStyle name="Normal 9 2 10 5" xfId="28693"/>
    <cellStyle name="Normal 9 2 11" xfId="5875"/>
    <cellStyle name="Normal 9 2 11 2" xfId="9254"/>
    <cellStyle name="Normal 9 2 11 2 2" xfId="28695"/>
    <cellStyle name="Normal 9 2 11 3" xfId="13544"/>
    <cellStyle name="Normal 9 2 11 3 2" xfId="28697"/>
    <cellStyle name="Normal 9 2 11 4" xfId="28698"/>
    <cellStyle name="Normal 9 2 12" xfId="6076"/>
    <cellStyle name="Normal 9 2 12 2" xfId="9444"/>
    <cellStyle name="Normal 9 2 12 2 2" xfId="28701"/>
    <cellStyle name="Normal 9 2 12 3" xfId="13731"/>
    <cellStyle name="Normal 9 2 12 3 2" xfId="28703"/>
    <cellStyle name="Normal 9 2 12 4" xfId="28704"/>
    <cellStyle name="Normal 9 2 13" xfId="4914"/>
    <cellStyle name="Normal 9 2 13 2" xfId="8316"/>
    <cellStyle name="Normal 9 2 13 2 2" xfId="28707"/>
    <cellStyle name="Normal 9 2 13 3" xfId="12608"/>
    <cellStyle name="Normal 9 2 13 3 2" xfId="28709"/>
    <cellStyle name="Normal 9 2 13 4" xfId="28710"/>
    <cellStyle name="Normal 9 2 14" xfId="6558"/>
    <cellStyle name="Normal 9 2 14 2" xfId="28712"/>
    <cellStyle name="Normal 9 2 15" xfId="11068"/>
    <cellStyle name="Normal 9 2 15 2" xfId="28713"/>
    <cellStyle name="Normal 9 2 16" xfId="28714"/>
    <cellStyle name="Normal 9 2 2" xfId="514"/>
    <cellStyle name="Normal 9 2 2 2" xfId="10254"/>
    <cellStyle name="Normal 9 2 2 2 2" xfId="28715"/>
    <cellStyle name="Normal 9 2 2 3" xfId="28716"/>
    <cellStyle name="Normal 9 2 2 3 2" xfId="14223"/>
    <cellStyle name="Normal 9 2 2 4" xfId="28717"/>
    <cellStyle name="Normal 9 2 3" xfId="515"/>
    <cellStyle name="Normal 9 2 3 10" xfId="6085"/>
    <cellStyle name="Normal 9 2 3 10 2" xfId="9453"/>
    <cellStyle name="Normal 9 2 3 10 2 2" xfId="28718"/>
    <cellStyle name="Normal 9 2 3 10 3" xfId="13740"/>
    <cellStyle name="Normal 9 2 3 10 3 2" xfId="28719"/>
    <cellStyle name="Normal 9 2 3 10 4" xfId="28720"/>
    <cellStyle name="Normal 9 2 3 11" xfId="4923"/>
    <cellStyle name="Normal 9 2 3 11 2" xfId="8325"/>
    <cellStyle name="Normal 9 2 3 11 2 2" xfId="28721"/>
    <cellStyle name="Normal 9 2 3 11 3" xfId="12617"/>
    <cellStyle name="Normal 9 2 3 11 3 2" xfId="28722"/>
    <cellStyle name="Normal 9 2 3 11 4" xfId="28723"/>
    <cellStyle name="Normal 9 2 3 12" xfId="6559"/>
    <cellStyle name="Normal 9 2 3 12 2" xfId="28724"/>
    <cellStyle name="Normal 9 2 3 13" xfId="11069"/>
    <cellStyle name="Normal 9 2 3 13 2" xfId="28725"/>
    <cellStyle name="Normal 9 2 3 14" xfId="28726"/>
    <cellStyle name="Normal 9 2 3 2" xfId="750"/>
    <cellStyle name="Normal 9 2 3 2 10" xfId="6335"/>
    <cellStyle name="Normal 9 2 3 2 10 2" xfId="28729"/>
    <cellStyle name="Normal 9 2 3 2 11" xfId="6621"/>
    <cellStyle name="Normal 9 2 3 2 11 2" xfId="28731"/>
    <cellStyle name="Normal 9 2 3 2 12" xfId="11121"/>
    <cellStyle name="Normal 9 2 3 2 12 2" xfId="28733"/>
    <cellStyle name="Normal 9 2 3 2 13" xfId="28734"/>
    <cellStyle name="Normal 9 2 3 2 2" xfId="884"/>
    <cellStyle name="Normal 9 2 3 2 2 10" xfId="6733"/>
    <cellStyle name="Normal 9 2 3 2 2 10 2" xfId="28735"/>
    <cellStyle name="Normal 9 2 3 2 2 11" xfId="11232"/>
    <cellStyle name="Normal 9 2 3 2 2 11 2" xfId="28736"/>
    <cellStyle name="Normal 9 2 3 2 2 12" xfId="28737"/>
    <cellStyle name="Normal 9 2 3 2 2 2" xfId="3760"/>
    <cellStyle name="Normal 9 2 3 2 2 2 2" xfId="4138"/>
    <cellStyle name="Normal 9 2 3 2 2 2 2 2" xfId="7543"/>
    <cellStyle name="Normal 9 2 3 2 2 2 2 2 2" xfId="28738"/>
    <cellStyle name="Normal 9 2 3 2 2 2 2 3" xfId="11835"/>
    <cellStyle name="Normal 9 2 3 2 2 2 2 3 2" xfId="28739"/>
    <cellStyle name="Normal 9 2 3 2 2 2 2 4" xfId="28740"/>
    <cellStyle name="Normal 9 2 3 2 2 2 3" xfId="4701"/>
    <cellStyle name="Normal 9 2 3 2 2 2 3 2" xfId="8104"/>
    <cellStyle name="Normal 9 2 3 2 2 2 3 2 2" xfId="28741"/>
    <cellStyle name="Normal 9 2 3 2 2 2 3 3" xfId="12396"/>
    <cellStyle name="Normal 9 2 3 2 2 2 3 3 2" xfId="28742"/>
    <cellStyle name="Normal 9 2 3 2 2 2 3 4" xfId="28743"/>
    <cellStyle name="Normal 9 2 3 2 2 2 4" xfId="5263"/>
    <cellStyle name="Normal 9 2 3 2 2 2 4 2" xfId="8665"/>
    <cellStyle name="Normal 9 2 3 2 2 2 4 2 2" xfId="28744"/>
    <cellStyle name="Normal 9 2 3 2 2 2 4 3" xfId="12957"/>
    <cellStyle name="Normal 9 2 3 2 2 2 4 3 2" xfId="28745"/>
    <cellStyle name="Normal 9 2 3 2 2 2 4 4" xfId="28746"/>
    <cellStyle name="Normal 9 2 3 2 2 2 5" xfId="7169"/>
    <cellStyle name="Normal 9 2 3 2 2 2 5 2" xfId="28747"/>
    <cellStyle name="Normal 9 2 3 2 2 2 6" xfId="11461"/>
    <cellStyle name="Normal 9 2 3 2 2 2 6 2" xfId="28748"/>
    <cellStyle name="Normal 9 2 3 2 2 2 7" xfId="28749"/>
    <cellStyle name="Normal 9 2 3 2 2 3" xfId="4327"/>
    <cellStyle name="Normal 9 2 3 2 2 3 2" xfId="4888"/>
    <cellStyle name="Normal 9 2 3 2 2 3 2 2" xfId="8291"/>
    <cellStyle name="Normal 9 2 3 2 2 3 2 2 2" xfId="28753"/>
    <cellStyle name="Normal 9 2 3 2 2 3 2 3" xfId="12583"/>
    <cellStyle name="Normal 9 2 3 2 2 3 2 3 2" xfId="28755"/>
    <cellStyle name="Normal 9 2 3 2 2 3 2 4" xfId="28756"/>
    <cellStyle name="Normal 9 2 3 2 2 3 3" xfId="5450"/>
    <cellStyle name="Normal 9 2 3 2 2 3 3 2" xfId="8852"/>
    <cellStyle name="Normal 9 2 3 2 2 3 3 2 2" xfId="28759"/>
    <cellStyle name="Normal 9 2 3 2 2 3 3 3" xfId="13144"/>
    <cellStyle name="Normal 9 2 3 2 2 3 3 3 2" xfId="28761"/>
    <cellStyle name="Normal 9 2 3 2 2 3 3 4" xfId="28762"/>
    <cellStyle name="Normal 9 2 3 2 2 3 4" xfId="7730"/>
    <cellStyle name="Normal 9 2 3 2 2 3 4 2" xfId="28764"/>
    <cellStyle name="Normal 9 2 3 2 2 3 5" xfId="12022"/>
    <cellStyle name="Normal 9 2 3 2 2 3 5 2" xfId="28765"/>
    <cellStyle name="Normal 9 2 3 2 2 3 6" xfId="28766"/>
    <cellStyle name="Normal 9 2 3 2 2 4" xfId="3951"/>
    <cellStyle name="Normal 9 2 3 2 2 4 2" xfId="5649"/>
    <cellStyle name="Normal 9 2 3 2 2 4 2 2" xfId="9039"/>
    <cellStyle name="Normal 9 2 3 2 2 4 2 2 2" xfId="28767"/>
    <cellStyle name="Normal 9 2 3 2 2 4 2 3" xfId="13332"/>
    <cellStyle name="Normal 9 2 3 2 2 4 2 3 2" xfId="28768"/>
    <cellStyle name="Normal 9 2 3 2 2 4 2 4" xfId="28769"/>
    <cellStyle name="Normal 9 2 3 2 2 4 3" xfId="7356"/>
    <cellStyle name="Normal 9 2 3 2 2 4 3 2" xfId="28770"/>
    <cellStyle name="Normal 9 2 3 2 2 4 4" xfId="11648"/>
    <cellStyle name="Normal 9 2 3 2 2 4 4 2" xfId="28771"/>
    <cellStyle name="Normal 9 2 3 2 2 4 5" xfId="28772"/>
    <cellStyle name="Normal 9 2 3 2 2 5" xfId="4514"/>
    <cellStyle name="Normal 9 2 3 2 2 5 2" xfId="5849"/>
    <cellStyle name="Normal 9 2 3 2 2 5 2 2" xfId="9229"/>
    <cellStyle name="Normal 9 2 3 2 2 5 2 2 2" xfId="28773"/>
    <cellStyle name="Normal 9 2 3 2 2 5 2 3" xfId="13519"/>
    <cellStyle name="Normal 9 2 3 2 2 5 2 3 2" xfId="28775"/>
    <cellStyle name="Normal 9 2 3 2 2 5 2 4" xfId="28776"/>
    <cellStyle name="Normal 9 2 3 2 2 5 3" xfId="7917"/>
    <cellStyle name="Normal 9 2 3 2 2 5 3 2" xfId="28778"/>
    <cellStyle name="Normal 9 2 3 2 2 5 4" xfId="12209"/>
    <cellStyle name="Normal 9 2 3 2 2 5 4 2" xfId="28780"/>
    <cellStyle name="Normal 9 2 3 2 2 5 5" xfId="28781"/>
    <cellStyle name="Normal 9 2 3 2 2 6" xfId="6046"/>
    <cellStyle name="Normal 9 2 3 2 2 6 2" xfId="9418"/>
    <cellStyle name="Normal 9 2 3 2 2 6 2 2" xfId="28783"/>
    <cellStyle name="Normal 9 2 3 2 2 6 3" xfId="13706"/>
    <cellStyle name="Normal 9 2 3 2 2 6 3 2" xfId="28784"/>
    <cellStyle name="Normal 9 2 3 2 2 6 4" xfId="28785"/>
    <cellStyle name="Normal 9 2 3 2 2 7" xfId="6244"/>
    <cellStyle name="Normal 9 2 3 2 2 7 2" xfId="9606"/>
    <cellStyle name="Normal 9 2 3 2 2 7 2 2" xfId="28786"/>
    <cellStyle name="Normal 9 2 3 2 2 7 3" xfId="13894"/>
    <cellStyle name="Normal 9 2 3 2 2 7 3 2" xfId="28787"/>
    <cellStyle name="Normal 9 2 3 2 2 7 4" xfId="28788"/>
    <cellStyle name="Normal 9 2 3 2 2 8" xfId="5076"/>
    <cellStyle name="Normal 9 2 3 2 2 8 2" xfId="8478"/>
    <cellStyle name="Normal 9 2 3 2 2 8 2 2" xfId="28789"/>
    <cellStyle name="Normal 9 2 3 2 2 8 3" xfId="12770"/>
    <cellStyle name="Normal 9 2 3 2 2 8 3 2" xfId="28791"/>
    <cellStyle name="Normal 9 2 3 2 2 8 4" xfId="28792"/>
    <cellStyle name="Normal 9 2 3 2 2 9" xfId="6446"/>
    <cellStyle name="Normal 9 2 3 2 2 9 2" xfId="28793"/>
    <cellStyle name="Normal 9 2 3 2 3" xfId="3648"/>
    <cellStyle name="Normal 9 2 3 2 3 2" xfId="4027"/>
    <cellStyle name="Normal 9 2 3 2 3 2 2" xfId="7432"/>
    <cellStyle name="Normal 9 2 3 2 3 2 2 2" xfId="28796"/>
    <cellStyle name="Normal 9 2 3 2 3 2 3" xfId="11724"/>
    <cellStyle name="Normal 9 2 3 2 3 2 3 2" xfId="28797"/>
    <cellStyle name="Normal 9 2 3 2 3 2 4" xfId="28798"/>
    <cellStyle name="Normal 9 2 3 2 3 3" xfId="4590"/>
    <cellStyle name="Normal 9 2 3 2 3 3 2" xfId="7993"/>
    <cellStyle name="Normal 9 2 3 2 3 3 2 2" xfId="28799"/>
    <cellStyle name="Normal 9 2 3 2 3 3 3" xfId="12285"/>
    <cellStyle name="Normal 9 2 3 2 3 3 3 2" xfId="28801"/>
    <cellStyle name="Normal 9 2 3 2 3 3 4" xfId="28802"/>
    <cellStyle name="Normal 9 2 3 2 3 4" xfId="5152"/>
    <cellStyle name="Normal 9 2 3 2 3 4 2" xfId="8554"/>
    <cellStyle name="Normal 9 2 3 2 3 4 2 2" xfId="28804"/>
    <cellStyle name="Normal 9 2 3 2 3 4 3" xfId="12846"/>
    <cellStyle name="Normal 9 2 3 2 3 4 3 2" xfId="28805"/>
    <cellStyle name="Normal 9 2 3 2 3 4 4" xfId="28806"/>
    <cellStyle name="Normal 9 2 3 2 3 5" xfId="7057"/>
    <cellStyle name="Normal 9 2 3 2 3 5 2" xfId="28807"/>
    <cellStyle name="Normal 9 2 3 2 3 6" xfId="11350"/>
    <cellStyle name="Normal 9 2 3 2 3 6 2" xfId="28808"/>
    <cellStyle name="Normal 9 2 3 2 3 7" xfId="28809"/>
    <cellStyle name="Normal 9 2 3 2 4" xfId="4216"/>
    <cellStyle name="Normal 9 2 3 2 4 2" xfId="4777"/>
    <cellStyle name="Normal 9 2 3 2 4 2 2" xfId="8180"/>
    <cellStyle name="Normal 9 2 3 2 4 2 2 2" xfId="28812"/>
    <cellStyle name="Normal 9 2 3 2 4 2 3" xfId="12472"/>
    <cellStyle name="Normal 9 2 3 2 4 2 3 2" xfId="28814"/>
    <cellStyle name="Normal 9 2 3 2 4 2 4" xfId="28815"/>
    <cellStyle name="Normal 9 2 3 2 4 3" xfId="5339"/>
    <cellStyle name="Normal 9 2 3 2 4 3 2" xfId="8741"/>
    <cellStyle name="Normal 9 2 3 2 4 3 2 2" xfId="28816"/>
    <cellStyle name="Normal 9 2 3 2 4 3 3" xfId="13033"/>
    <cellStyle name="Normal 9 2 3 2 4 3 3 2" xfId="28818"/>
    <cellStyle name="Normal 9 2 3 2 4 3 4" xfId="28819"/>
    <cellStyle name="Normal 9 2 3 2 4 4" xfId="7619"/>
    <cellStyle name="Normal 9 2 3 2 4 4 2" xfId="28820"/>
    <cellStyle name="Normal 9 2 3 2 4 5" xfId="11911"/>
    <cellStyle name="Normal 9 2 3 2 4 5 2" xfId="28821"/>
    <cellStyle name="Normal 9 2 3 2 4 6" xfId="28822"/>
    <cellStyle name="Normal 9 2 3 2 5" xfId="3840"/>
    <cellStyle name="Normal 9 2 3 2 5 2" xfId="5536"/>
    <cellStyle name="Normal 9 2 3 2 5 2 2" xfId="8928"/>
    <cellStyle name="Normal 9 2 3 2 5 2 2 2" xfId="28824"/>
    <cellStyle name="Normal 9 2 3 2 5 2 3" xfId="13221"/>
    <cellStyle name="Normal 9 2 3 2 5 2 3 2" xfId="28826"/>
    <cellStyle name="Normal 9 2 3 2 5 2 4" xfId="28827"/>
    <cellStyle name="Normal 9 2 3 2 5 3" xfId="7245"/>
    <cellStyle name="Normal 9 2 3 2 5 3 2" xfId="28828"/>
    <cellStyle name="Normal 9 2 3 2 5 4" xfId="11537"/>
    <cellStyle name="Normal 9 2 3 2 5 4 2" xfId="28830"/>
    <cellStyle name="Normal 9 2 3 2 5 5" xfId="28831"/>
    <cellStyle name="Normal 9 2 3 2 6" xfId="4403"/>
    <cellStyle name="Normal 9 2 3 2 6 2" xfId="5738"/>
    <cellStyle name="Normal 9 2 3 2 6 2 2" xfId="9118"/>
    <cellStyle name="Normal 9 2 3 2 6 2 2 2" xfId="28833"/>
    <cellStyle name="Normal 9 2 3 2 6 2 3" xfId="13408"/>
    <cellStyle name="Normal 9 2 3 2 6 2 3 2" xfId="28835"/>
    <cellStyle name="Normal 9 2 3 2 6 2 4" xfId="28836"/>
    <cellStyle name="Normal 9 2 3 2 6 3" xfId="7806"/>
    <cellStyle name="Normal 9 2 3 2 6 3 2" xfId="28837"/>
    <cellStyle name="Normal 9 2 3 2 6 4" xfId="12098"/>
    <cellStyle name="Normal 9 2 3 2 6 4 2" xfId="28839"/>
    <cellStyle name="Normal 9 2 3 2 6 5" xfId="28840"/>
    <cellStyle name="Normal 9 2 3 2 7" xfId="5933"/>
    <cellStyle name="Normal 9 2 3 2 7 2" xfId="9306"/>
    <cellStyle name="Normal 9 2 3 2 7 2 2" xfId="28843"/>
    <cellStyle name="Normal 9 2 3 2 7 3" xfId="13595"/>
    <cellStyle name="Normal 9 2 3 2 7 3 2" xfId="28845"/>
    <cellStyle name="Normal 9 2 3 2 7 4" xfId="28846"/>
    <cellStyle name="Normal 9 2 3 2 8" xfId="6131"/>
    <cellStyle name="Normal 9 2 3 2 8 2" xfId="9495"/>
    <cellStyle name="Normal 9 2 3 2 8 2 2" xfId="28847"/>
    <cellStyle name="Normal 9 2 3 2 8 3" xfId="13783"/>
    <cellStyle name="Normal 9 2 3 2 8 3 2" xfId="28848"/>
    <cellStyle name="Normal 9 2 3 2 8 4" xfId="28849"/>
    <cellStyle name="Normal 9 2 3 2 9" xfId="4965"/>
    <cellStyle name="Normal 9 2 3 2 9 2" xfId="8367"/>
    <cellStyle name="Normal 9 2 3 2 9 2 2" xfId="28850"/>
    <cellStyle name="Normal 9 2 3 2 9 3" xfId="12659"/>
    <cellStyle name="Normal 9 2 3 2 9 3 2" xfId="28851"/>
    <cellStyle name="Normal 9 2 3 2 9 4" xfId="28852"/>
    <cellStyle name="Normal 9 2 3 3" xfId="779"/>
    <cellStyle name="Normal 9 2 3 3 10" xfId="6650"/>
    <cellStyle name="Normal 9 2 3 3 10 2" xfId="28853"/>
    <cellStyle name="Normal 9 2 3 3 11" xfId="11150"/>
    <cellStyle name="Normal 9 2 3 3 11 2" xfId="28854"/>
    <cellStyle name="Normal 9 2 3 3 12" xfId="28855"/>
    <cellStyle name="Normal 9 2 3 3 2" xfId="3677"/>
    <cellStyle name="Normal 9 2 3 3 2 2" xfId="4056"/>
    <cellStyle name="Normal 9 2 3 3 2 2 2" xfId="7461"/>
    <cellStyle name="Normal 9 2 3 3 2 2 2 2" xfId="28859"/>
    <cellStyle name="Normal 9 2 3 3 2 2 3" xfId="11753"/>
    <cellStyle name="Normal 9 2 3 3 2 2 3 2" xfId="28861"/>
    <cellStyle name="Normal 9 2 3 3 2 2 4" xfId="28862"/>
    <cellStyle name="Normal 9 2 3 3 2 3" xfId="4619"/>
    <cellStyle name="Normal 9 2 3 3 2 3 2" xfId="8022"/>
    <cellStyle name="Normal 9 2 3 3 2 3 2 2" xfId="28865"/>
    <cellStyle name="Normal 9 2 3 3 2 3 3" xfId="12314"/>
    <cellStyle name="Normal 9 2 3 3 2 3 3 2" xfId="28867"/>
    <cellStyle name="Normal 9 2 3 3 2 3 4" xfId="28868"/>
    <cellStyle name="Normal 9 2 3 3 2 4" xfId="5181"/>
    <cellStyle name="Normal 9 2 3 3 2 4 2" xfId="8583"/>
    <cellStyle name="Normal 9 2 3 3 2 4 2 2" xfId="28870"/>
    <cellStyle name="Normal 9 2 3 3 2 4 3" xfId="12875"/>
    <cellStyle name="Normal 9 2 3 3 2 4 3 2" xfId="28871"/>
    <cellStyle name="Normal 9 2 3 3 2 4 4" xfId="28872"/>
    <cellStyle name="Normal 9 2 3 3 2 5" xfId="7086"/>
    <cellStyle name="Normal 9 2 3 3 2 5 2" xfId="28873"/>
    <cellStyle name="Normal 9 2 3 3 2 6" xfId="11379"/>
    <cellStyle name="Normal 9 2 3 3 2 6 2" xfId="28874"/>
    <cellStyle name="Normal 9 2 3 3 2 7" xfId="28875"/>
    <cellStyle name="Normal 9 2 3 3 3" xfId="4245"/>
    <cellStyle name="Normal 9 2 3 3 3 2" xfId="4806"/>
    <cellStyle name="Normal 9 2 3 3 3 2 2" xfId="8209"/>
    <cellStyle name="Normal 9 2 3 3 3 2 2 2" xfId="28876"/>
    <cellStyle name="Normal 9 2 3 3 3 2 3" xfId="12501"/>
    <cellStyle name="Normal 9 2 3 3 3 2 3 2" xfId="28877"/>
    <cellStyle name="Normal 9 2 3 3 3 2 4" xfId="28878"/>
    <cellStyle name="Normal 9 2 3 3 3 3" xfId="5368"/>
    <cellStyle name="Normal 9 2 3 3 3 3 2" xfId="8770"/>
    <cellStyle name="Normal 9 2 3 3 3 3 2 2" xfId="28879"/>
    <cellStyle name="Normal 9 2 3 3 3 3 3" xfId="13062"/>
    <cellStyle name="Normal 9 2 3 3 3 3 3 2" xfId="28881"/>
    <cellStyle name="Normal 9 2 3 3 3 3 4" xfId="28882"/>
    <cellStyle name="Normal 9 2 3 3 3 4" xfId="7648"/>
    <cellStyle name="Normal 9 2 3 3 3 4 2" xfId="28884"/>
    <cellStyle name="Normal 9 2 3 3 3 5" xfId="11940"/>
    <cellStyle name="Normal 9 2 3 3 3 5 2" xfId="28886"/>
    <cellStyle name="Normal 9 2 3 3 3 6" xfId="28887"/>
    <cellStyle name="Normal 9 2 3 3 4" xfId="3869"/>
    <cellStyle name="Normal 9 2 3 3 4 2" xfId="5565"/>
    <cellStyle name="Normal 9 2 3 3 4 2 2" xfId="8957"/>
    <cellStyle name="Normal 9 2 3 3 4 2 2 2" xfId="28889"/>
    <cellStyle name="Normal 9 2 3 3 4 2 3" xfId="13250"/>
    <cellStyle name="Normal 9 2 3 3 4 2 3 2" xfId="28890"/>
    <cellStyle name="Normal 9 2 3 3 4 2 4" xfId="28891"/>
    <cellStyle name="Normal 9 2 3 3 4 3" xfId="7274"/>
    <cellStyle name="Normal 9 2 3 3 4 3 2" xfId="28892"/>
    <cellStyle name="Normal 9 2 3 3 4 4" xfId="11566"/>
    <cellStyle name="Normal 9 2 3 3 4 4 2" xfId="28893"/>
    <cellStyle name="Normal 9 2 3 3 4 5" xfId="28894"/>
    <cellStyle name="Normal 9 2 3 3 5" xfId="4432"/>
    <cellStyle name="Normal 9 2 3 3 5 2" xfId="5767"/>
    <cellStyle name="Normal 9 2 3 3 5 2 2" xfId="9147"/>
    <cellStyle name="Normal 9 2 3 3 5 2 2 2" xfId="28897"/>
    <cellStyle name="Normal 9 2 3 3 5 2 3" xfId="13437"/>
    <cellStyle name="Normal 9 2 3 3 5 2 3 2" xfId="28899"/>
    <cellStyle name="Normal 9 2 3 3 5 2 4" xfId="28900"/>
    <cellStyle name="Normal 9 2 3 3 5 3" xfId="7835"/>
    <cellStyle name="Normal 9 2 3 3 5 3 2" xfId="28902"/>
    <cellStyle name="Normal 9 2 3 3 5 4" xfId="12127"/>
    <cellStyle name="Normal 9 2 3 3 5 4 2" xfId="28904"/>
    <cellStyle name="Normal 9 2 3 3 5 5" xfId="28905"/>
    <cellStyle name="Normal 9 2 3 3 6" xfId="5962"/>
    <cellStyle name="Normal 9 2 3 3 6 2" xfId="9335"/>
    <cellStyle name="Normal 9 2 3 3 6 2 2" xfId="28908"/>
    <cellStyle name="Normal 9 2 3 3 6 3" xfId="13624"/>
    <cellStyle name="Normal 9 2 3 3 6 3 2" xfId="28910"/>
    <cellStyle name="Normal 9 2 3 3 6 4" xfId="28911"/>
    <cellStyle name="Normal 9 2 3 3 7" xfId="6160"/>
    <cellStyle name="Normal 9 2 3 3 7 2" xfId="9524"/>
    <cellStyle name="Normal 9 2 3 3 7 2 2" xfId="28913"/>
    <cellStyle name="Normal 9 2 3 3 7 3" xfId="13812"/>
    <cellStyle name="Normal 9 2 3 3 7 3 2" xfId="28914"/>
    <cellStyle name="Normal 9 2 3 3 7 4" xfId="28915"/>
    <cellStyle name="Normal 9 2 3 3 8" xfId="4994"/>
    <cellStyle name="Normal 9 2 3 3 8 2" xfId="8396"/>
    <cellStyle name="Normal 9 2 3 3 8 2 2" xfId="28916"/>
    <cellStyle name="Normal 9 2 3 3 8 3" xfId="12688"/>
    <cellStyle name="Normal 9 2 3 3 8 3 2" xfId="28917"/>
    <cellStyle name="Normal 9 2 3 3 8 4" xfId="28918"/>
    <cellStyle name="Normal 9 2 3 3 9" xfId="6364"/>
    <cellStyle name="Normal 9 2 3 3 9 2" xfId="28919"/>
    <cellStyle name="Normal 9 2 3 4" xfId="824"/>
    <cellStyle name="Normal 9 2 3 4 10" xfId="6695"/>
    <cellStyle name="Normal 9 2 3 4 10 2" xfId="28920"/>
    <cellStyle name="Normal 9 2 3 4 11" xfId="11195"/>
    <cellStyle name="Normal 9 2 3 4 11 2" xfId="28922"/>
    <cellStyle name="Normal 9 2 3 4 12" xfId="28923"/>
    <cellStyle name="Normal 9 2 3 4 2" xfId="3722"/>
    <cellStyle name="Normal 9 2 3 4 2 2" xfId="4101"/>
    <cellStyle name="Normal 9 2 3 4 2 2 2" xfId="7506"/>
    <cellStyle name="Normal 9 2 3 4 2 2 2 2" xfId="28926"/>
    <cellStyle name="Normal 9 2 3 4 2 2 3" xfId="11798"/>
    <cellStyle name="Normal 9 2 3 4 2 2 3 2" xfId="28928"/>
    <cellStyle name="Normal 9 2 3 4 2 2 4" xfId="28929"/>
    <cellStyle name="Normal 9 2 3 4 2 3" xfId="4664"/>
    <cellStyle name="Normal 9 2 3 4 2 3 2" xfId="8067"/>
    <cellStyle name="Normal 9 2 3 4 2 3 2 2" xfId="28931"/>
    <cellStyle name="Normal 9 2 3 4 2 3 3" xfId="12359"/>
    <cellStyle name="Normal 9 2 3 4 2 3 3 2" xfId="28932"/>
    <cellStyle name="Normal 9 2 3 4 2 3 4" xfId="28933"/>
    <cellStyle name="Normal 9 2 3 4 2 4" xfId="5226"/>
    <cellStyle name="Normal 9 2 3 4 2 4 2" xfId="8628"/>
    <cellStyle name="Normal 9 2 3 4 2 4 2 2" xfId="28936"/>
    <cellStyle name="Normal 9 2 3 4 2 4 3" xfId="12920"/>
    <cellStyle name="Normal 9 2 3 4 2 4 3 2" xfId="28937"/>
    <cellStyle name="Normal 9 2 3 4 2 4 4" xfId="28938"/>
    <cellStyle name="Normal 9 2 3 4 2 5" xfId="7131"/>
    <cellStyle name="Normal 9 2 3 4 2 5 2" xfId="28940"/>
    <cellStyle name="Normal 9 2 3 4 2 6" xfId="11424"/>
    <cellStyle name="Normal 9 2 3 4 2 6 2" xfId="28941"/>
    <cellStyle name="Normal 9 2 3 4 2 7" xfId="28942"/>
    <cellStyle name="Normal 9 2 3 4 3" xfId="4290"/>
    <cellStyle name="Normal 9 2 3 4 3 2" xfId="4851"/>
    <cellStyle name="Normal 9 2 3 4 3 2 2" xfId="8254"/>
    <cellStyle name="Normal 9 2 3 4 3 2 2 2" xfId="28943"/>
    <cellStyle name="Normal 9 2 3 4 3 2 3" xfId="12546"/>
    <cellStyle name="Normal 9 2 3 4 3 2 3 2" xfId="28944"/>
    <cellStyle name="Normal 9 2 3 4 3 2 4" xfId="28945"/>
    <cellStyle name="Normal 9 2 3 4 3 3" xfId="5413"/>
    <cellStyle name="Normal 9 2 3 4 3 3 2" xfId="8815"/>
    <cellStyle name="Normal 9 2 3 4 3 3 2 2" xfId="28946"/>
    <cellStyle name="Normal 9 2 3 4 3 3 3" xfId="13107"/>
    <cellStyle name="Normal 9 2 3 4 3 3 3 2" xfId="28947"/>
    <cellStyle name="Normal 9 2 3 4 3 3 4" xfId="28948"/>
    <cellStyle name="Normal 9 2 3 4 3 4" xfId="7693"/>
    <cellStyle name="Normal 9 2 3 4 3 4 2" xfId="28949"/>
    <cellStyle name="Normal 9 2 3 4 3 5" xfId="11985"/>
    <cellStyle name="Normal 9 2 3 4 3 5 2" xfId="28950"/>
    <cellStyle name="Normal 9 2 3 4 3 6" xfId="28951"/>
    <cellStyle name="Normal 9 2 3 4 4" xfId="3914"/>
    <cellStyle name="Normal 9 2 3 4 4 2" xfId="5610"/>
    <cellStyle name="Normal 9 2 3 4 4 2 2" xfId="9002"/>
    <cellStyle name="Normal 9 2 3 4 4 2 2 2" xfId="28952"/>
    <cellStyle name="Normal 9 2 3 4 4 2 3" xfId="13295"/>
    <cellStyle name="Normal 9 2 3 4 4 2 3 2" xfId="28953"/>
    <cellStyle name="Normal 9 2 3 4 4 2 4" xfId="28954"/>
    <cellStyle name="Normal 9 2 3 4 4 3" xfId="7319"/>
    <cellStyle name="Normal 9 2 3 4 4 3 2" xfId="28956"/>
    <cellStyle name="Normal 9 2 3 4 4 4" xfId="11611"/>
    <cellStyle name="Normal 9 2 3 4 4 4 2" xfId="28958"/>
    <cellStyle name="Normal 9 2 3 4 4 5" xfId="28959"/>
    <cellStyle name="Normal 9 2 3 4 5" xfId="4477"/>
    <cellStyle name="Normal 9 2 3 4 5 2" xfId="5812"/>
    <cellStyle name="Normal 9 2 3 4 5 2 2" xfId="9192"/>
    <cellStyle name="Normal 9 2 3 4 5 2 2 2" xfId="28963"/>
    <cellStyle name="Normal 9 2 3 4 5 2 3" xfId="13482"/>
    <cellStyle name="Normal 9 2 3 4 5 2 3 2" xfId="28965"/>
    <cellStyle name="Normal 9 2 3 4 5 2 4" xfId="28966"/>
    <cellStyle name="Normal 9 2 3 4 5 3" xfId="7880"/>
    <cellStyle name="Normal 9 2 3 4 5 3 2" xfId="28968"/>
    <cellStyle name="Normal 9 2 3 4 5 4" xfId="12172"/>
    <cellStyle name="Normal 9 2 3 4 5 4 2" xfId="28970"/>
    <cellStyle name="Normal 9 2 3 4 5 5" xfId="28971"/>
    <cellStyle name="Normal 9 2 3 4 6" xfId="6007"/>
    <cellStyle name="Normal 9 2 3 4 6 2" xfId="9380"/>
    <cellStyle name="Normal 9 2 3 4 6 2 2" xfId="28973"/>
    <cellStyle name="Normal 9 2 3 4 6 3" xfId="13669"/>
    <cellStyle name="Normal 9 2 3 4 6 3 2" xfId="28974"/>
    <cellStyle name="Normal 9 2 3 4 6 4" xfId="28975"/>
    <cellStyle name="Normal 9 2 3 4 7" xfId="6205"/>
    <cellStyle name="Normal 9 2 3 4 7 2" xfId="9569"/>
    <cellStyle name="Normal 9 2 3 4 7 2 2" xfId="28976"/>
    <cellStyle name="Normal 9 2 3 4 7 3" xfId="13857"/>
    <cellStyle name="Normal 9 2 3 4 7 3 2" xfId="28977"/>
    <cellStyle name="Normal 9 2 3 4 7 4" xfId="28978"/>
    <cellStyle name="Normal 9 2 3 4 8" xfId="5039"/>
    <cellStyle name="Normal 9 2 3 4 8 2" xfId="8441"/>
    <cellStyle name="Normal 9 2 3 4 8 2 2" xfId="28979"/>
    <cellStyle name="Normal 9 2 3 4 8 3" xfId="12733"/>
    <cellStyle name="Normal 9 2 3 4 8 3 2" xfId="28980"/>
    <cellStyle name="Normal 9 2 3 4 8 4" xfId="28981"/>
    <cellStyle name="Normal 9 2 3 4 9" xfId="6409"/>
    <cellStyle name="Normal 9 2 3 4 9 2" xfId="28982"/>
    <cellStyle name="Normal 9 2 3 5" xfId="3605"/>
    <cellStyle name="Normal 9 2 3 5 2" xfId="3985"/>
    <cellStyle name="Normal 9 2 3 5 2 2" xfId="7390"/>
    <cellStyle name="Normal 9 2 3 5 2 2 2" xfId="28983"/>
    <cellStyle name="Normal 9 2 3 5 2 3" xfId="11682"/>
    <cellStyle name="Normal 9 2 3 5 2 3 2" xfId="28985"/>
    <cellStyle name="Normal 9 2 3 5 2 4" xfId="28986"/>
    <cellStyle name="Normal 9 2 3 5 3" xfId="4548"/>
    <cellStyle name="Normal 9 2 3 5 3 2" xfId="7951"/>
    <cellStyle name="Normal 9 2 3 5 3 2 2" xfId="28989"/>
    <cellStyle name="Normal 9 2 3 5 3 3" xfId="12243"/>
    <cellStyle name="Normal 9 2 3 5 3 3 2" xfId="28991"/>
    <cellStyle name="Normal 9 2 3 5 3 4" xfId="28992"/>
    <cellStyle name="Normal 9 2 3 5 4" xfId="5110"/>
    <cellStyle name="Normal 9 2 3 5 4 2" xfId="8512"/>
    <cellStyle name="Normal 9 2 3 5 4 2 2" xfId="28993"/>
    <cellStyle name="Normal 9 2 3 5 4 3" xfId="12804"/>
    <cellStyle name="Normal 9 2 3 5 4 3 2" xfId="28994"/>
    <cellStyle name="Normal 9 2 3 5 4 4" xfId="28995"/>
    <cellStyle name="Normal 9 2 3 5 5" xfId="7015"/>
    <cellStyle name="Normal 9 2 3 5 5 2" xfId="28996"/>
    <cellStyle name="Normal 9 2 3 5 6" xfId="11308"/>
    <cellStyle name="Normal 9 2 3 5 6 2" xfId="28997"/>
    <cellStyle name="Normal 9 2 3 5 7" xfId="28998"/>
    <cellStyle name="Normal 9 2 3 6" xfId="4172"/>
    <cellStyle name="Normal 9 2 3 6 2" xfId="4735"/>
    <cellStyle name="Normal 9 2 3 6 2 2" xfId="8138"/>
    <cellStyle name="Normal 9 2 3 6 2 2 2" xfId="28999"/>
    <cellStyle name="Normal 9 2 3 6 2 3" xfId="12430"/>
    <cellStyle name="Normal 9 2 3 6 2 3 2" xfId="29000"/>
    <cellStyle name="Normal 9 2 3 6 2 4" xfId="29001"/>
    <cellStyle name="Normal 9 2 3 6 3" xfId="5297"/>
    <cellStyle name="Normal 9 2 3 6 3 2" xfId="8699"/>
    <cellStyle name="Normal 9 2 3 6 3 2 2" xfId="29002"/>
    <cellStyle name="Normal 9 2 3 6 3 3" xfId="12991"/>
    <cellStyle name="Normal 9 2 3 6 3 3 2" xfId="29003"/>
    <cellStyle name="Normal 9 2 3 6 3 4" xfId="29004"/>
    <cellStyle name="Normal 9 2 3 6 4" xfId="7577"/>
    <cellStyle name="Normal 9 2 3 6 4 2" xfId="29005"/>
    <cellStyle name="Normal 9 2 3 6 5" xfId="11869"/>
    <cellStyle name="Normal 9 2 3 6 5 2" xfId="29006"/>
    <cellStyle name="Normal 9 2 3 6 6" xfId="29007"/>
    <cellStyle name="Normal 9 2 3 7" xfId="3798"/>
    <cellStyle name="Normal 9 2 3 7 2" xfId="5487"/>
    <cellStyle name="Normal 9 2 3 7 2 2" xfId="8886"/>
    <cellStyle name="Normal 9 2 3 7 2 2 2" xfId="29010"/>
    <cellStyle name="Normal 9 2 3 7 2 3" xfId="13178"/>
    <cellStyle name="Normal 9 2 3 7 2 3 2" xfId="29012"/>
    <cellStyle name="Normal 9 2 3 7 2 4" xfId="29013"/>
    <cellStyle name="Normal 9 2 3 7 3" xfId="7203"/>
    <cellStyle name="Normal 9 2 3 7 3 2" xfId="29015"/>
    <cellStyle name="Normal 9 2 3 7 4" xfId="11495"/>
    <cellStyle name="Normal 9 2 3 7 4 2" xfId="29017"/>
    <cellStyle name="Normal 9 2 3 7 5" xfId="29018"/>
    <cellStyle name="Normal 9 2 3 8" xfId="4361"/>
    <cellStyle name="Normal 9 2 3 8 2" xfId="5694"/>
    <cellStyle name="Normal 9 2 3 8 2 2" xfId="9075"/>
    <cellStyle name="Normal 9 2 3 8 2 2 2" xfId="29022"/>
    <cellStyle name="Normal 9 2 3 8 2 3" xfId="13366"/>
    <cellStyle name="Normal 9 2 3 8 2 3 2" xfId="29023"/>
    <cellStyle name="Normal 9 2 3 8 2 4" xfId="29024"/>
    <cellStyle name="Normal 9 2 3 8 3" xfId="7764"/>
    <cellStyle name="Normal 9 2 3 8 3 2" xfId="29025"/>
    <cellStyle name="Normal 9 2 3 8 4" xfId="12056"/>
    <cellStyle name="Normal 9 2 3 8 4 2" xfId="29027"/>
    <cellStyle name="Normal 9 2 3 8 5" xfId="29028"/>
    <cellStyle name="Normal 9 2 3 9" xfId="5885"/>
    <cellStyle name="Normal 9 2 3 9 2" xfId="9263"/>
    <cellStyle name="Normal 9 2 3 9 2 2" xfId="29029"/>
    <cellStyle name="Normal 9 2 3 9 3" xfId="13553"/>
    <cellStyle name="Normal 9 2 3 9 3 2" xfId="29030"/>
    <cellStyle name="Normal 9 2 3 9 4" xfId="29031"/>
    <cellStyle name="Normal 9 2 4" xfId="749"/>
    <cellStyle name="Normal 9 2 4 10" xfId="6334"/>
    <cellStyle name="Normal 9 2 4 10 2" xfId="29032"/>
    <cellStyle name="Normal 9 2 4 11" xfId="6620"/>
    <cellStyle name="Normal 9 2 4 11 2" xfId="29033"/>
    <cellStyle name="Normal 9 2 4 12" xfId="11120"/>
    <cellStyle name="Normal 9 2 4 12 2" xfId="29034"/>
    <cellStyle name="Normal 9 2 4 13" xfId="29035"/>
    <cellStyle name="Normal 9 2 4 2" xfId="883"/>
    <cellStyle name="Normal 9 2 4 2 10" xfId="6732"/>
    <cellStyle name="Normal 9 2 4 2 10 2" xfId="29038"/>
    <cellStyle name="Normal 9 2 4 2 11" xfId="11231"/>
    <cellStyle name="Normal 9 2 4 2 11 2" xfId="29040"/>
    <cellStyle name="Normal 9 2 4 2 12" xfId="29041"/>
    <cellStyle name="Normal 9 2 4 2 2" xfId="3759"/>
    <cellStyle name="Normal 9 2 4 2 2 2" xfId="4137"/>
    <cellStyle name="Normal 9 2 4 2 2 2 2" xfId="7542"/>
    <cellStyle name="Normal 9 2 4 2 2 2 2 2" xfId="29043"/>
    <cellStyle name="Normal 9 2 4 2 2 2 3" xfId="11834"/>
    <cellStyle name="Normal 9 2 4 2 2 2 3 2" xfId="29044"/>
    <cellStyle name="Normal 9 2 4 2 2 2 4" xfId="29045"/>
    <cellStyle name="Normal 9 2 4 2 2 3" xfId="4700"/>
    <cellStyle name="Normal 9 2 4 2 2 3 2" xfId="8103"/>
    <cellStyle name="Normal 9 2 4 2 2 3 2 2" xfId="29046"/>
    <cellStyle name="Normal 9 2 4 2 2 3 3" xfId="12395"/>
    <cellStyle name="Normal 9 2 4 2 2 3 3 2" xfId="29047"/>
    <cellStyle name="Normal 9 2 4 2 2 3 4" xfId="29048"/>
    <cellStyle name="Normal 9 2 4 2 2 4" xfId="5262"/>
    <cellStyle name="Normal 9 2 4 2 2 4 2" xfId="8664"/>
    <cellStyle name="Normal 9 2 4 2 2 4 2 2" xfId="29050"/>
    <cellStyle name="Normal 9 2 4 2 2 4 3" xfId="12956"/>
    <cellStyle name="Normal 9 2 4 2 2 4 3 2" xfId="29051"/>
    <cellStyle name="Normal 9 2 4 2 2 4 4" xfId="29052"/>
    <cellStyle name="Normal 9 2 4 2 2 5" xfId="7168"/>
    <cellStyle name="Normal 9 2 4 2 2 5 2" xfId="29054"/>
    <cellStyle name="Normal 9 2 4 2 2 6" xfId="11460"/>
    <cellStyle name="Normal 9 2 4 2 2 6 2" xfId="29056"/>
    <cellStyle name="Normal 9 2 4 2 2 7" xfId="29057"/>
    <cellStyle name="Normal 9 2 4 2 3" xfId="4326"/>
    <cellStyle name="Normal 9 2 4 2 3 2" xfId="4887"/>
    <cellStyle name="Normal 9 2 4 2 3 2 2" xfId="8290"/>
    <cellStyle name="Normal 9 2 4 2 3 2 2 2" xfId="29058"/>
    <cellStyle name="Normal 9 2 4 2 3 2 3" xfId="12582"/>
    <cellStyle name="Normal 9 2 4 2 3 2 3 2" xfId="29059"/>
    <cellStyle name="Normal 9 2 4 2 3 2 4" xfId="29060"/>
    <cellStyle name="Normal 9 2 4 2 3 3" xfId="5449"/>
    <cellStyle name="Normal 9 2 4 2 3 3 2" xfId="8851"/>
    <cellStyle name="Normal 9 2 4 2 3 3 2 2" xfId="29063"/>
    <cellStyle name="Normal 9 2 4 2 3 3 3" xfId="13143"/>
    <cellStyle name="Normal 9 2 4 2 3 3 3 2" xfId="29064"/>
    <cellStyle name="Normal 9 2 4 2 3 3 4" xfId="29065"/>
    <cellStyle name="Normal 9 2 4 2 3 4" xfId="7729"/>
    <cellStyle name="Normal 9 2 4 2 3 4 2" xfId="29066"/>
    <cellStyle name="Normal 9 2 4 2 3 5" xfId="12021"/>
    <cellStyle name="Normal 9 2 4 2 3 5 2" xfId="29067"/>
    <cellStyle name="Normal 9 2 4 2 3 6" xfId="29068"/>
    <cellStyle name="Normal 9 2 4 2 4" xfId="3950"/>
    <cellStyle name="Normal 9 2 4 2 4 2" xfId="5648"/>
    <cellStyle name="Normal 9 2 4 2 4 2 2" xfId="9038"/>
    <cellStyle name="Normal 9 2 4 2 4 2 2 2" xfId="29071"/>
    <cellStyle name="Normal 9 2 4 2 4 2 3" xfId="13331"/>
    <cellStyle name="Normal 9 2 4 2 4 2 3 2" xfId="29072"/>
    <cellStyle name="Normal 9 2 4 2 4 2 4" xfId="29073"/>
    <cellStyle name="Normal 9 2 4 2 4 3" xfId="7355"/>
    <cellStyle name="Normal 9 2 4 2 4 3 2" xfId="29075"/>
    <cellStyle name="Normal 9 2 4 2 4 4" xfId="11647"/>
    <cellStyle name="Normal 9 2 4 2 4 4 2" xfId="29076"/>
    <cellStyle name="Normal 9 2 4 2 4 5" xfId="29077"/>
    <cellStyle name="Normal 9 2 4 2 5" xfId="4513"/>
    <cellStyle name="Normal 9 2 4 2 5 2" xfId="5848"/>
    <cellStyle name="Normal 9 2 4 2 5 2 2" xfId="9228"/>
    <cellStyle name="Normal 9 2 4 2 5 2 2 2" xfId="29079"/>
    <cellStyle name="Normal 9 2 4 2 5 2 3" xfId="13518"/>
    <cellStyle name="Normal 9 2 4 2 5 2 3 2" xfId="29080"/>
    <cellStyle name="Normal 9 2 4 2 5 2 4" xfId="29081"/>
    <cellStyle name="Normal 9 2 4 2 5 3" xfId="7916"/>
    <cellStyle name="Normal 9 2 4 2 5 3 2" xfId="29082"/>
    <cellStyle name="Normal 9 2 4 2 5 4" xfId="12208"/>
    <cellStyle name="Normal 9 2 4 2 5 4 2" xfId="29084"/>
    <cellStyle name="Normal 9 2 4 2 5 5" xfId="29085"/>
    <cellStyle name="Normal 9 2 4 2 6" xfId="6045"/>
    <cellStyle name="Normal 9 2 4 2 6 2" xfId="9417"/>
    <cellStyle name="Normal 9 2 4 2 6 2 2" xfId="29087"/>
    <cellStyle name="Normal 9 2 4 2 6 3" xfId="13705"/>
    <cellStyle name="Normal 9 2 4 2 6 3 2" xfId="29088"/>
    <cellStyle name="Normal 9 2 4 2 6 4" xfId="29089"/>
    <cellStyle name="Normal 9 2 4 2 7" xfId="6243"/>
    <cellStyle name="Normal 9 2 4 2 7 2" xfId="9605"/>
    <cellStyle name="Normal 9 2 4 2 7 2 2" xfId="29091"/>
    <cellStyle name="Normal 9 2 4 2 7 3" xfId="13893"/>
    <cellStyle name="Normal 9 2 4 2 7 3 2" xfId="29093"/>
    <cellStyle name="Normal 9 2 4 2 7 4" xfId="29094"/>
    <cellStyle name="Normal 9 2 4 2 8" xfId="5075"/>
    <cellStyle name="Normal 9 2 4 2 8 2" xfId="8477"/>
    <cellStyle name="Normal 9 2 4 2 8 2 2" xfId="29096"/>
    <cellStyle name="Normal 9 2 4 2 8 3" xfId="12769"/>
    <cellStyle name="Normal 9 2 4 2 8 3 2" xfId="29097"/>
    <cellStyle name="Normal 9 2 4 2 8 4" xfId="29098"/>
    <cellStyle name="Normal 9 2 4 2 9" xfId="6445"/>
    <cellStyle name="Normal 9 2 4 2 9 2" xfId="29100"/>
    <cellStyle name="Normal 9 2 4 3" xfId="3647"/>
    <cellStyle name="Normal 9 2 4 3 2" xfId="4026"/>
    <cellStyle name="Normal 9 2 4 3 2 2" xfId="7431"/>
    <cellStyle name="Normal 9 2 4 3 2 2 2" xfId="29104"/>
    <cellStyle name="Normal 9 2 4 3 2 3" xfId="11723"/>
    <cellStyle name="Normal 9 2 4 3 2 3 2" xfId="29105"/>
    <cellStyle name="Normal 9 2 4 3 2 4" xfId="29106"/>
    <cellStyle name="Normal 9 2 4 3 3" xfId="4589"/>
    <cellStyle name="Normal 9 2 4 3 3 2" xfId="7992"/>
    <cellStyle name="Normal 9 2 4 3 3 2 2" xfId="29107"/>
    <cellStyle name="Normal 9 2 4 3 3 3" xfId="12284"/>
    <cellStyle name="Normal 9 2 4 3 3 3 2" xfId="29108"/>
    <cellStyle name="Normal 9 2 4 3 3 4" xfId="29109"/>
    <cellStyle name="Normal 9 2 4 3 4" xfId="5151"/>
    <cellStyle name="Normal 9 2 4 3 4 2" xfId="8553"/>
    <cellStyle name="Normal 9 2 4 3 4 2 2" xfId="29110"/>
    <cellStyle name="Normal 9 2 4 3 4 3" xfId="12845"/>
    <cellStyle name="Normal 9 2 4 3 4 3 2" xfId="29111"/>
    <cellStyle name="Normal 9 2 4 3 4 4" xfId="29112"/>
    <cellStyle name="Normal 9 2 4 3 5" xfId="7056"/>
    <cellStyle name="Normal 9 2 4 3 5 2" xfId="29113"/>
    <cellStyle name="Normal 9 2 4 3 6" xfId="11349"/>
    <cellStyle name="Normal 9 2 4 3 6 2" xfId="29114"/>
    <cellStyle name="Normal 9 2 4 3 7" xfId="29115"/>
    <cellStyle name="Normal 9 2 4 4" xfId="4215"/>
    <cellStyle name="Normal 9 2 4 4 2" xfId="4776"/>
    <cellStyle name="Normal 9 2 4 4 2 2" xfId="8179"/>
    <cellStyle name="Normal 9 2 4 4 2 2 2" xfId="29119"/>
    <cellStyle name="Normal 9 2 4 4 2 3" xfId="12471"/>
    <cellStyle name="Normal 9 2 4 4 2 3 2" xfId="29121"/>
    <cellStyle name="Normal 9 2 4 4 2 4" xfId="29122"/>
    <cellStyle name="Normal 9 2 4 4 3" xfId="5338"/>
    <cellStyle name="Normal 9 2 4 4 3 2" xfId="8740"/>
    <cellStyle name="Normal 9 2 4 4 3 2 2" xfId="29125"/>
    <cellStyle name="Normal 9 2 4 4 3 3" xfId="13032"/>
    <cellStyle name="Normal 9 2 4 4 3 3 2" xfId="29127"/>
    <cellStyle name="Normal 9 2 4 4 3 4" xfId="29128"/>
    <cellStyle name="Normal 9 2 4 4 4" xfId="7618"/>
    <cellStyle name="Normal 9 2 4 4 4 2" xfId="29130"/>
    <cellStyle name="Normal 9 2 4 4 5" xfId="11910"/>
    <cellStyle name="Normal 9 2 4 4 5 2" xfId="29131"/>
    <cellStyle name="Normal 9 2 4 4 6" xfId="29132"/>
    <cellStyle name="Normal 9 2 4 5" xfId="3839"/>
    <cellStyle name="Normal 9 2 4 5 2" xfId="5535"/>
    <cellStyle name="Normal 9 2 4 5 2 2" xfId="8927"/>
    <cellStyle name="Normal 9 2 4 5 2 2 2" xfId="29133"/>
    <cellStyle name="Normal 9 2 4 5 2 3" xfId="13220"/>
    <cellStyle name="Normal 9 2 4 5 2 3 2" xfId="29134"/>
    <cellStyle name="Normal 9 2 4 5 2 4" xfId="29135"/>
    <cellStyle name="Normal 9 2 4 5 3" xfId="7244"/>
    <cellStyle name="Normal 9 2 4 5 3 2" xfId="29136"/>
    <cellStyle name="Normal 9 2 4 5 4" xfId="11536"/>
    <cellStyle name="Normal 9 2 4 5 4 2" xfId="29137"/>
    <cellStyle name="Normal 9 2 4 5 5" xfId="29138"/>
    <cellStyle name="Normal 9 2 4 6" xfId="4402"/>
    <cellStyle name="Normal 9 2 4 6 2" xfId="5737"/>
    <cellStyle name="Normal 9 2 4 6 2 2" xfId="9117"/>
    <cellStyle name="Normal 9 2 4 6 2 2 2" xfId="29139"/>
    <cellStyle name="Normal 9 2 4 6 2 3" xfId="13407"/>
    <cellStyle name="Normal 9 2 4 6 2 3 2" xfId="29141"/>
    <cellStyle name="Normal 9 2 4 6 2 4" xfId="29142"/>
    <cellStyle name="Normal 9 2 4 6 3" xfId="7805"/>
    <cellStyle name="Normal 9 2 4 6 3 2" xfId="29144"/>
    <cellStyle name="Normal 9 2 4 6 4" xfId="12097"/>
    <cellStyle name="Normal 9 2 4 6 4 2" xfId="29146"/>
    <cellStyle name="Normal 9 2 4 6 5" xfId="29147"/>
    <cellStyle name="Normal 9 2 4 7" xfId="5932"/>
    <cellStyle name="Normal 9 2 4 7 2" xfId="9305"/>
    <cellStyle name="Normal 9 2 4 7 2 2" xfId="29149"/>
    <cellStyle name="Normal 9 2 4 7 3" xfId="13594"/>
    <cellStyle name="Normal 9 2 4 7 3 2" xfId="29150"/>
    <cellStyle name="Normal 9 2 4 7 4" xfId="29151"/>
    <cellStyle name="Normal 9 2 4 8" xfId="6130"/>
    <cellStyle name="Normal 9 2 4 8 2" xfId="9494"/>
    <cellStyle name="Normal 9 2 4 8 2 2" xfId="29152"/>
    <cellStyle name="Normal 9 2 4 8 3" xfId="13782"/>
    <cellStyle name="Normal 9 2 4 8 3 2" xfId="29153"/>
    <cellStyle name="Normal 9 2 4 8 4" xfId="29154"/>
    <cellStyle name="Normal 9 2 4 9" xfId="4964"/>
    <cellStyle name="Normal 9 2 4 9 2" xfId="8366"/>
    <cellStyle name="Normal 9 2 4 9 2 2" xfId="29156"/>
    <cellStyle name="Normal 9 2 4 9 3" xfId="12658"/>
    <cellStyle name="Normal 9 2 4 9 3 2" xfId="29158"/>
    <cellStyle name="Normal 9 2 4 9 4" xfId="29159"/>
    <cellStyle name="Normal 9 2 5" xfId="778"/>
    <cellStyle name="Normal 9 2 5 10" xfId="6649"/>
    <cellStyle name="Normal 9 2 5 10 2" xfId="29162"/>
    <cellStyle name="Normal 9 2 5 11" xfId="11149"/>
    <cellStyle name="Normal 9 2 5 11 2" xfId="29164"/>
    <cellStyle name="Normal 9 2 5 12" xfId="29165"/>
    <cellStyle name="Normal 9 2 5 2" xfId="3676"/>
    <cellStyle name="Normal 9 2 5 2 2" xfId="4055"/>
    <cellStyle name="Normal 9 2 5 2 2 2" xfId="7460"/>
    <cellStyle name="Normal 9 2 5 2 2 2 2" xfId="29169"/>
    <cellStyle name="Normal 9 2 5 2 2 3" xfId="11752"/>
    <cellStyle name="Normal 9 2 5 2 2 3 2" xfId="29171"/>
    <cellStyle name="Normal 9 2 5 2 2 4" xfId="29172"/>
    <cellStyle name="Normal 9 2 5 2 3" xfId="4618"/>
    <cellStyle name="Normal 9 2 5 2 3 2" xfId="8021"/>
    <cellStyle name="Normal 9 2 5 2 3 2 2" xfId="29173"/>
    <cellStyle name="Normal 9 2 5 2 3 3" xfId="12313"/>
    <cellStyle name="Normal 9 2 5 2 3 3 2" xfId="29174"/>
    <cellStyle name="Normal 9 2 5 2 3 4" xfId="29175"/>
    <cellStyle name="Normal 9 2 5 2 4" xfId="5180"/>
    <cellStyle name="Normal 9 2 5 2 4 2" xfId="8582"/>
    <cellStyle name="Normal 9 2 5 2 4 2 2" xfId="29176"/>
    <cellStyle name="Normal 9 2 5 2 4 3" xfId="12874"/>
    <cellStyle name="Normal 9 2 5 2 4 3 2" xfId="29177"/>
    <cellStyle name="Normal 9 2 5 2 4 4" xfId="29178"/>
    <cellStyle name="Normal 9 2 5 2 5" xfId="7085"/>
    <cellStyle name="Normal 9 2 5 2 5 2" xfId="29179"/>
    <cellStyle name="Normal 9 2 5 2 6" xfId="11378"/>
    <cellStyle name="Normal 9 2 5 2 6 2" xfId="29180"/>
    <cellStyle name="Normal 9 2 5 2 7" xfId="29181"/>
    <cellStyle name="Normal 9 2 5 3" xfId="4244"/>
    <cellStyle name="Normal 9 2 5 3 2" xfId="4805"/>
    <cellStyle name="Normal 9 2 5 3 2 2" xfId="8208"/>
    <cellStyle name="Normal 9 2 5 3 2 2 2" xfId="29183"/>
    <cellStyle name="Normal 9 2 5 3 2 3" xfId="12500"/>
    <cellStyle name="Normal 9 2 5 3 2 3 2" xfId="29185"/>
    <cellStyle name="Normal 9 2 5 3 2 4" xfId="29186"/>
    <cellStyle name="Normal 9 2 5 3 3" xfId="5367"/>
    <cellStyle name="Normal 9 2 5 3 3 2" xfId="8769"/>
    <cellStyle name="Normal 9 2 5 3 3 2 2" xfId="29189"/>
    <cellStyle name="Normal 9 2 5 3 3 3" xfId="13061"/>
    <cellStyle name="Normal 9 2 5 3 3 3 2" xfId="29190"/>
    <cellStyle name="Normal 9 2 5 3 3 4" xfId="29191"/>
    <cellStyle name="Normal 9 2 5 3 4" xfId="7647"/>
    <cellStyle name="Normal 9 2 5 3 4 2" xfId="29192"/>
    <cellStyle name="Normal 9 2 5 3 5" xfId="11939"/>
    <cellStyle name="Normal 9 2 5 3 5 2" xfId="29194"/>
    <cellStyle name="Normal 9 2 5 3 6" xfId="29195"/>
    <cellStyle name="Normal 9 2 5 4" xfId="3868"/>
    <cellStyle name="Normal 9 2 5 4 2" xfId="5564"/>
    <cellStyle name="Normal 9 2 5 4 2 2" xfId="8956"/>
    <cellStyle name="Normal 9 2 5 4 2 2 2" xfId="29198"/>
    <cellStyle name="Normal 9 2 5 4 2 3" xfId="13249"/>
    <cellStyle name="Normal 9 2 5 4 2 3 2" xfId="29199"/>
    <cellStyle name="Normal 9 2 5 4 2 4" xfId="29200"/>
    <cellStyle name="Normal 9 2 5 4 3" xfId="7273"/>
    <cellStyle name="Normal 9 2 5 4 3 2" xfId="29201"/>
    <cellStyle name="Normal 9 2 5 4 4" xfId="11565"/>
    <cellStyle name="Normal 9 2 5 4 4 2" xfId="29202"/>
    <cellStyle name="Normal 9 2 5 4 5" xfId="29203"/>
    <cellStyle name="Normal 9 2 5 5" xfId="4431"/>
    <cellStyle name="Normal 9 2 5 5 2" xfId="5766"/>
    <cellStyle name="Normal 9 2 5 5 2 2" xfId="9146"/>
    <cellStyle name="Normal 9 2 5 5 2 2 2" xfId="29204"/>
    <cellStyle name="Normal 9 2 5 5 2 3" xfId="13436"/>
    <cellStyle name="Normal 9 2 5 5 2 3 2" xfId="29205"/>
    <cellStyle name="Normal 9 2 5 5 2 4" xfId="29206"/>
    <cellStyle name="Normal 9 2 5 5 3" xfId="7834"/>
    <cellStyle name="Normal 9 2 5 5 3 2" xfId="29207"/>
    <cellStyle name="Normal 9 2 5 5 4" xfId="12126"/>
    <cellStyle name="Normal 9 2 5 5 4 2" xfId="29208"/>
    <cellStyle name="Normal 9 2 5 5 5" xfId="29209"/>
    <cellStyle name="Normal 9 2 5 6" xfId="5961"/>
    <cellStyle name="Normal 9 2 5 6 2" xfId="9334"/>
    <cellStyle name="Normal 9 2 5 6 2 2" xfId="29210"/>
    <cellStyle name="Normal 9 2 5 6 3" xfId="13623"/>
    <cellStyle name="Normal 9 2 5 6 3 2" xfId="29211"/>
    <cellStyle name="Normal 9 2 5 6 4" xfId="29212"/>
    <cellStyle name="Normal 9 2 5 7" xfId="6159"/>
    <cellStyle name="Normal 9 2 5 7 2" xfId="9523"/>
    <cellStyle name="Normal 9 2 5 7 2 2" xfId="29213"/>
    <cellStyle name="Normal 9 2 5 7 3" xfId="13811"/>
    <cellStyle name="Normal 9 2 5 7 3 2" xfId="29215"/>
    <cellStyle name="Normal 9 2 5 7 4" xfId="29216"/>
    <cellStyle name="Normal 9 2 5 8" xfId="4993"/>
    <cellStyle name="Normal 9 2 5 8 2" xfId="8395"/>
    <cellStyle name="Normal 9 2 5 8 2 2" xfId="29219"/>
    <cellStyle name="Normal 9 2 5 8 3" xfId="12687"/>
    <cellStyle name="Normal 9 2 5 8 3 2" xfId="29221"/>
    <cellStyle name="Normal 9 2 5 8 4" xfId="29222"/>
    <cellStyle name="Normal 9 2 5 9" xfId="6363"/>
    <cellStyle name="Normal 9 2 5 9 2" xfId="29224"/>
    <cellStyle name="Normal 9 2 6" xfId="823"/>
    <cellStyle name="Normal 9 2 6 10" xfId="6694"/>
    <cellStyle name="Normal 9 2 6 10 2" xfId="29227"/>
    <cellStyle name="Normal 9 2 6 11" xfId="11194"/>
    <cellStyle name="Normal 9 2 6 11 2" xfId="29229"/>
    <cellStyle name="Normal 9 2 6 12" xfId="29230"/>
    <cellStyle name="Normal 9 2 6 2" xfId="3721"/>
    <cellStyle name="Normal 9 2 6 2 2" xfId="4100"/>
    <cellStyle name="Normal 9 2 6 2 2 2" xfId="7505"/>
    <cellStyle name="Normal 9 2 6 2 2 2 2" xfId="29232"/>
    <cellStyle name="Normal 9 2 6 2 2 3" xfId="11797"/>
    <cellStyle name="Normal 9 2 6 2 2 3 2" xfId="29233"/>
    <cellStyle name="Normal 9 2 6 2 2 4" xfId="29234"/>
    <cellStyle name="Normal 9 2 6 2 3" xfId="4663"/>
    <cellStyle name="Normal 9 2 6 2 3 2" xfId="8066"/>
    <cellStyle name="Normal 9 2 6 2 3 2 2" xfId="29236"/>
    <cellStyle name="Normal 9 2 6 2 3 3" xfId="12358"/>
    <cellStyle name="Normal 9 2 6 2 3 3 2" xfId="29237"/>
    <cellStyle name="Normal 9 2 6 2 3 4" xfId="29238"/>
    <cellStyle name="Normal 9 2 6 2 4" xfId="5225"/>
    <cellStyle name="Normal 9 2 6 2 4 2" xfId="8627"/>
    <cellStyle name="Normal 9 2 6 2 4 2 2" xfId="29239"/>
    <cellStyle name="Normal 9 2 6 2 4 3" xfId="12919"/>
    <cellStyle name="Normal 9 2 6 2 4 3 2" xfId="29241"/>
    <cellStyle name="Normal 9 2 6 2 4 4" xfId="29242"/>
    <cellStyle name="Normal 9 2 6 2 5" xfId="7130"/>
    <cellStyle name="Normal 9 2 6 2 5 2" xfId="29243"/>
    <cellStyle name="Normal 9 2 6 2 6" xfId="11423"/>
    <cellStyle name="Normal 9 2 6 2 6 2" xfId="29244"/>
    <cellStyle name="Normal 9 2 6 2 7" xfId="29245"/>
    <cellStyle name="Normal 9 2 6 3" xfId="4289"/>
    <cellStyle name="Normal 9 2 6 3 2" xfId="4850"/>
    <cellStyle name="Normal 9 2 6 3 2 2" xfId="8253"/>
    <cellStyle name="Normal 9 2 6 3 2 2 2" xfId="29248"/>
    <cellStyle name="Normal 9 2 6 3 2 3" xfId="12545"/>
    <cellStyle name="Normal 9 2 6 3 2 3 2" xfId="29250"/>
    <cellStyle name="Normal 9 2 6 3 2 4" xfId="29251"/>
    <cellStyle name="Normal 9 2 6 3 3" xfId="5412"/>
    <cellStyle name="Normal 9 2 6 3 3 2" xfId="8814"/>
    <cellStyle name="Normal 9 2 6 3 3 2 2" xfId="29253"/>
    <cellStyle name="Normal 9 2 6 3 3 3" xfId="13106"/>
    <cellStyle name="Normal 9 2 6 3 3 3 2" xfId="29254"/>
    <cellStyle name="Normal 9 2 6 3 3 4" xfId="29255"/>
    <cellStyle name="Normal 9 2 6 3 4" xfId="7692"/>
    <cellStyle name="Normal 9 2 6 3 4 2" xfId="29256"/>
    <cellStyle name="Normal 9 2 6 3 5" xfId="11984"/>
    <cellStyle name="Normal 9 2 6 3 5 2" xfId="29257"/>
    <cellStyle name="Normal 9 2 6 3 6" xfId="29258"/>
    <cellStyle name="Normal 9 2 6 4" xfId="3913"/>
    <cellStyle name="Normal 9 2 6 4 2" xfId="5609"/>
    <cellStyle name="Normal 9 2 6 4 2 2" xfId="9001"/>
    <cellStyle name="Normal 9 2 6 4 2 2 2" xfId="29259"/>
    <cellStyle name="Normal 9 2 6 4 2 3" xfId="13294"/>
    <cellStyle name="Normal 9 2 6 4 2 3 2" xfId="29260"/>
    <cellStyle name="Normal 9 2 6 4 2 4" xfId="29261"/>
    <cellStyle name="Normal 9 2 6 4 3" xfId="7318"/>
    <cellStyle name="Normal 9 2 6 4 3 2" xfId="29262"/>
    <cellStyle name="Normal 9 2 6 4 4" xfId="11610"/>
    <cellStyle name="Normal 9 2 6 4 4 2" xfId="29263"/>
    <cellStyle name="Normal 9 2 6 4 5" xfId="29264"/>
    <cellStyle name="Normal 9 2 6 5" xfId="4476"/>
    <cellStyle name="Normal 9 2 6 5 2" xfId="5811"/>
    <cellStyle name="Normal 9 2 6 5 2 2" xfId="9191"/>
    <cellStyle name="Normal 9 2 6 5 2 2 2" xfId="29265"/>
    <cellStyle name="Normal 9 2 6 5 2 3" xfId="13481"/>
    <cellStyle name="Normal 9 2 6 5 2 3 2" xfId="29266"/>
    <cellStyle name="Normal 9 2 6 5 2 4" xfId="29267"/>
    <cellStyle name="Normal 9 2 6 5 3" xfId="7879"/>
    <cellStyle name="Normal 9 2 6 5 3 2" xfId="29268"/>
    <cellStyle name="Normal 9 2 6 5 4" xfId="12171"/>
    <cellStyle name="Normal 9 2 6 5 4 2" xfId="29270"/>
    <cellStyle name="Normal 9 2 6 5 5" xfId="29271"/>
    <cellStyle name="Normal 9 2 6 6" xfId="6006"/>
    <cellStyle name="Normal 9 2 6 6 2" xfId="9379"/>
    <cellStyle name="Normal 9 2 6 6 2 2" xfId="29274"/>
    <cellStyle name="Normal 9 2 6 6 3" xfId="13668"/>
    <cellStyle name="Normal 9 2 6 6 3 2" xfId="29276"/>
    <cellStyle name="Normal 9 2 6 6 4" xfId="29277"/>
    <cellStyle name="Normal 9 2 6 7" xfId="6204"/>
    <cellStyle name="Normal 9 2 6 7 2" xfId="9568"/>
    <cellStyle name="Normal 9 2 6 7 2 2" xfId="29280"/>
    <cellStyle name="Normal 9 2 6 7 3" xfId="13856"/>
    <cellStyle name="Normal 9 2 6 7 3 2" xfId="29282"/>
    <cellStyle name="Normal 9 2 6 7 4" xfId="29283"/>
    <cellStyle name="Normal 9 2 6 8" xfId="5038"/>
    <cellStyle name="Normal 9 2 6 8 2" xfId="8440"/>
    <cellStyle name="Normal 9 2 6 8 2 2" xfId="29285"/>
    <cellStyle name="Normal 9 2 6 8 3" xfId="12732"/>
    <cellStyle name="Normal 9 2 6 8 3 2" xfId="29286"/>
    <cellStyle name="Normal 9 2 6 8 4" xfId="29287"/>
    <cellStyle name="Normal 9 2 6 9" xfId="6408"/>
    <cellStyle name="Normal 9 2 6 9 2" xfId="29288"/>
    <cellStyle name="Normal 9 2 7" xfId="3595"/>
    <cellStyle name="Normal 9 2 7 2" xfId="3976"/>
    <cellStyle name="Normal 9 2 7 2 2" xfId="7381"/>
    <cellStyle name="Normal 9 2 7 2 2 2" xfId="29289"/>
    <cellStyle name="Normal 9 2 7 2 3" xfId="11673"/>
    <cellStyle name="Normal 9 2 7 2 3 2" xfId="29290"/>
    <cellStyle name="Normal 9 2 7 2 4" xfId="29291"/>
    <cellStyle name="Normal 9 2 7 3" xfId="4539"/>
    <cellStyle name="Normal 9 2 7 3 2" xfId="7942"/>
    <cellStyle name="Normal 9 2 7 3 2 2" xfId="29292"/>
    <cellStyle name="Normal 9 2 7 3 3" xfId="12234"/>
    <cellStyle name="Normal 9 2 7 3 3 2" xfId="29293"/>
    <cellStyle name="Normal 9 2 7 3 4" xfId="29294"/>
    <cellStyle name="Normal 9 2 7 4" xfId="5101"/>
    <cellStyle name="Normal 9 2 7 4 2" xfId="8503"/>
    <cellStyle name="Normal 9 2 7 4 2 2" xfId="29297"/>
    <cellStyle name="Normal 9 2 7 4 3" xfId="12795"/>
    <cellStyle name="Normal 9 2 7 4 3 2" xfId="29299"/>
    <cellStyle name="Normal 9 2 7 4 4" xfId="29300"/>
    <cellStyle name="Normal 9 2 7 5" xfId="7006"/>
    <cellStyle name="Normal 9 2 7 5 2" xfId="29302"/>
    <cellStyle name="Normal 9 2 7 6" xfId="11299"/>
    <cellStyle name="Normal 9 2 7 6 2" xfId="29303"/>
    <cellStyle name="Normal 9 2 7 7" xfId="29304"/>
    <cellStyle name="Normal 9 2 8" xfId="4163"/>
    <cellStyle name="Normal 9 2 8 2" xfId="4726"/>
    <cellStyle name="Normal 9 2 8 2 2" xfId="8129"/>
    <cellStyle name="Normal 9 2 8 2 2 2" xfId="29305"/>
    <cellStyle name="Normal 9 2 8 2 3" xfId="12421"/>
    <cellStyle name="Normal 9 2 8 2 3 2" xfId="29306"/>
    <cellStyle name="Normal 9 2 8 2 4" xfId="29307"/>
    <cellStyle name="Normal 9 2 8 3" xfId="5288"/>
    <cellStyle name="Normal 9 2 8 3 2" xfId="8690"/>
    <cellStyle name="Normal 9 2 8 3 2 2" xfId="29308"/>
    <cellStyle name="Normal 9 2 8 3 3" xfId="12982"/>
    <cellStyle name="Normal 9 2 8 3 3 2" xfId="29310"/>
    <cellStyle name="Normal 9 2 8 3 4" xfId="29311"/>
    <cellStyle name="Normal 9 2 8 4" xfId="7568"/>
    <cellStyle name="Normal 9 2 8 4 2" xfId="29312"/>
    <cellStyle name="Normal 9 2 8 5" xfId="11860"/>
    <cellStyle name="Normal 9 2 8 5 2" xfId="29314"/>
    <cellStyle name="Normal 9 2 8 6" xfId="29315"/>
    <cellStyle name="Normal 9 2 9" xfId="3789"/>
    <cellStyle name="Normal 9 2 9 2" xfId="5477"/>
    <cellStyle name="Normal 9 2 9 2 2" xfId="8877"/>
    <cellStyle name="Normal 9 2 9 2 2 2" xfId="29317"/>
    <cellStyle name="Normal 9 2 9 2 3" xfId="13169"/>
    <cellStyle name="Normal 9 2 9 2 3 2" xfId="29318"/>
    <cellStyle name="Normal 9 2 9 2 4" xfId="29319"/>
    <cellStyle name="Normal 9 2 9 3" xfId="7194"/>
    <cellStyle name="Normal 9 2 9 3 2" xfId="29320"/>
    <cellStyle name="Normal 9 2 9 4" xfId="11486"/>
    <cellStyle name="Normal 9 2 9 4 2" xfId="29322"/>
    <cellStyle name="Normal 9 2 9 5" xfId="29323"/>
    <cellStyle name="Normal 9 20" xfId="10954"/>
    <cellStyle name="Normal 9 20 2" xfId="29325"/>
    <cellStyle name="Normal 9 21" xfId="10173"/>
    <cellStyle name="Normal 9 21 2" xfId="29326"/>
    <cellStyle name="Normal 9 22" xfId="10958"/>
    <cellStyle name="Normal 9 22 2" xfId="29327"/>
    <cellStyle name="Normal 9 23" xfId="10179"/>
    <cellStyle name="Normal 9 23 2" xfId="29328"/>
    <cellStyle name="Normal 9 24" xfId="10961"/>
    <cellStyle name="Normal 9 24 2" xfId="29329"/>
    <cellStyle name="Normal 9 25" xfId="10187"/>
    <cellStyle name="Normal 9 25 2" xfId="29331"/>
    <cellStyle name="Normal 9 26" xfId="10288"/>
    <cellStyle name="Normal 9 26 2" xfId="29333"/>
    <cellStyle name="Normal 9 27" xfId="10269"/>
    <cellStyle name="Normal 9 27 2" xfId="29334"/>
    <cellStyle name="Normal 9 28" xfId="11012"/>
    <cellStyle name="Normal 9 28 2" xfId="29336"/>
    <cellStyle name="Normal 9 29" xfId="10286"/>
    <cellStyle name="Normal 9 29 2" xfId="29337"/>
    <cellStyle name="Normal 9 3" xfId="516"/>
    <cellStyle name="Normal 9 3 2" xfId="10270"/>
    <cellStyle name="Normal 9 3 2 2" xfId="29339"/>
    <cellStyle name="Normal 9 3 3" xfId="29340"/>
    <cellStyle name="Normal 9 3 3 2" xfId="14161"/>
    <cellStyle name="Normal 9 3 4" xfId="29341"/>
    <cellStyle name="Normal 9 30" xfId="10993"/>
    <cellStyle name="Normal 9 30 2" xfId="29342"/>
    <cellStyle name="Normal 9 31" xfId="10251"/>
    <cellStyle name="Normal 9 31 2" xfId="29343"/>
    <cellStyle name="Normal 9 32" xfId="10259"/>
    <cellStyle name="Normal 9 32 2" xfId="29344"/>
    <cellStyle name="Normal 9 33" xfId="10274"/>
    <cellStyle name="Normal 9 33 2" xfId="29346"/>
    <cellStyle name="Normal 9 34" xfId="11067"/>
    <cellStyle name="Normal 9 34 2" xfId="29347"/>
    <cellStyle name="Normal 9 35" xfId="11283"/>
    <cellStyle name="Normal 9 35 2" xfId="29349"/>
    <cellStyle name="Normal 9 36" xfId="11279"/>
    <cellStyle name="Normal 9 36 2" xfId="29350"/>
    <cellStyle name="Normal 9 37" xfId="13937"/>
    <cellStyle name="Normal 9 37 2" xfId="29352"/>
    <cellStyle name="Normal 9 38" xfId="11255"/>
    <cellStyle name="Normal 9 38 2" xfId="29353"/>
    <cellStyle name="Normal 9 39" xfId="11249"/>
    <cellStyle name="Normal 9 39 2" xfId="29355"/>
    <cellStyle name="Normal 9 4" xfId="517"/>
    <cellStyle name="Normal 9 4 10" xfId="6082"/>
    <cellStyle name="Normal 9 4 10 2" xfId="9450"/>
    <cellStyle name="Normal 9 4 10 2 2" xfId="29357"/>
    <cellStyle name="Normal 9 4 10 3" xfId="13737"/>
    <cellStyle name="Normal 9 4 10 3 2" xfId="29359"/>
    <cellStyle name="Normal 9 4 10 4" xfId="29360"/>
    <cellStyle name="Normal 9 4 11" xfId="4920"/>
    <cellStyle name="Normal 9 4 11 2" xfId="8322"/>
    <cellStyle name="Normal 9 4 11 2 2" xfId="29363"/>
    <cellStyle name="Normal 9 4 11 3" xfId="12614"/>
    <cellStyle name="Normal 9 4 11 3 2" xfId="29365"/>
    <cellStyle name="Normal 9 4 11 4" xfId="29366"/>
    <cellStyle name="Normal 9 4 12" xfId="6560"/>
    <cellStyle name="Normal 9 4 12 2" xfId="29367"/>
    <cellStyle name="Normal 9 4 13" xfId="11070"/>
    <cellStyle name="Normal 9 4 13 2" xfId="29368"/>
    <cellStyle name="Normal 9 4 14" xfId="29369"/>
    <cellStyle name="Normal 9 4 2" xfId="751"/>
    <cellStyle name="Normal 9 4 2 10" xfId="6336"/>
    <cellStyle name="Normal 9 4 2 10 2" xfId="29370"/>
    <cellStyle name="Normal 9 4 2 11" xfId="6622"/>
    <cellStyle name="Normal 9 4 2 11 2" xfId="29371"/>
    <cellStyle name="Normal 9 4 2 12" xfId="11122"/>
    <cellStyle name="Normal 9 4 2 12 2" xfId="29372"/>
    <cellStyle name="Normal 9 4 2 13" xfId="29373"/>
    <cellStyle name="Normal 9 4 2 2" xfId="885"/>
    <cellStyle name="Normal 9 4 2 2 10" xfId="6734"/>
    <cellStyle name="Normal 9 4 2 2 10 2" xfId="29374"/>
    <cellStyle name="Normal 9 4 2 2 11" xfId="11233"/>
    <cellStyle name="Normal 9 4 2 2 11 2" xfId="29375"/>
    <cellStyle name="Normal 9 4 2 2 12" xfId="29376"/>
    <cellStyle name="Normal 9 4 2 2 2" xfId="3761"/>
    <cellStyle name="Normal 9 4 2 2 2 2" xfId="4139"/>
    <cellStyle name="Normal 9 4 2 2 2 2 2" xfId="7544"/>
    <cellStyle name="Normal 9 4 2 2 2 2 2 2" xfId="29380"/>
    <cellStyle name="Normal 9 4 2 2 2 2 3" xfId="11836"/>
    <cellStyle name="Normal 9 4 2 2 2 2 3 2" xfId="29382"/>
    <cellStyle name="Normal 9 4 2 2 2 2 4" xfId="29383"/>
    <cellStyle name="Normal 9 4 2 2 2 3" xfId="4702"/>
    <cellStyle name="Normal 9 4 2 2 2 3 2" xfId="8105"/>
    <cellStyle name="Normal 9 4 2 2 2 3 2 2" xfId="29386"/>
    <cellStyle name="Normal 9 4 2 2 2 3 3" xfId="12397"/>
    <cellStyle name="Normal 9 4 2 2 2 3 3 2" xfId="29388"/>
    <cellStyle name="Normal 9 4 2 2 2 3 4" xfId="29389"/>
    <cellStyle name="Normal 9 4 2 2 2 4" xfId="5264"/>
    <cellStyle name="Normal 9 4 2 2 2 4 2" xfId="8666"/>
    <cellStyle name="Normal 9 4 2 2 2 4 2 2" xfId="29391"/>
    <cellStyle name="Normal 9 4 2 2 2 4 3" xfId="12958"/>
    <cellStyle name="Normal 9 4 2 2 2 4 3 2" xfId="29392"/>
    <cellStyle name="Normal 9 4 2 2 2 4 4" xfId="29393"/>
    <cellStyle name="Normal 9 4 2 2 2 5" xfId="7170"/>
    <cellStyle name="Normal 9 4 2 2 2 5 2" xfId="29394"/>
    <cellStyle name="Normal 9 4 2 2 2 6" xfId="11462"/>
    <cellStyle name="Normal 9 4 2 2 2 6 2" xfId="29395"/>
    <cellStyle name="Normal 9 4 2 2 2 7" xfId="29396"/>
    <cellStyle name="Normal 9 4 2 2 3" xfId="4328"/>
    <cellStyle name="Normal 9 4 2 2 3 2" xfId="4889"/>
    <cellStyle name="Normal 9 4 2 2 3 2 2" xfId="8292"/>
    <cellStyle name="Normal 9 4 2 2 3 2 2 2" xfId="29397"/>
    <cellStyle name="Normal 9 4 2 2 3 2 3" xfId="12584"/>
    <cellStyle name="Normal 9 4 2 2 3 2 3 2" xfId="29398"/>
    <cellStyle name="Normal 9 4 2 2 3 2 4" xfId="29399"/>
    <cellStyle name="Normal 9 4 2 2 3 3" xfId="5451"/>
    <cellStyle name="Normal 9 4 2 2 3 3 2" xfId="8853"/>
    <cellStyle name="Normal 9 4 2 2 3 3 2 2" xfId="29400"/>
    <cellStyle name="Normal 9 4 2 2 3 3 3" xfId="13145"/>
    <cellStyle name="Normal 9 4 2 2 3 3 3 2" xfId="29402"/>
    <cellStyle name="Normal 9 4 2 2 3 3 4" xfId="29403"/>
    <cellStyle name="Normal 9 4 2 2 3 4" xfId="7731"/>
    <cellStyle name="Normal 9 4 2 2 3 4 2" xfId="29405"/>
    <cellStyle name="Normal 9 4 2 2 3 5" xfId="12023"/>
    <cellStyle name="Normal 9 4 2 2 3 5 2" xfId="29407"/>
    <cellStyle name="Normal 9 4 2 2 3 6" xfId="29408"/>
    <cellStyle name="Normal 9 4 2 2 4" xfId="3952"/>
    <cellStyle name="Normal 9 4 2 2 4 2" xfId="5650"/>
    <cellStyle name="Normal 9 4 2 2 4 2 2" xfId="9040"/>
    <cellStyle name="Normal 9 4 2 2 4 2 2 2" xfId="29410"/>
    <cellStyle name="Normal 9 4 2 2 4 2 3" xfId="13333"/>
    <cellStyle name="Normal 9 4 2 2 4 2 3 2" xfId="29411"/>
    <cellStyle name="Normal 9 4 2 2 4 2 4" xfId="29412"/>
    <cellStyle name="Normal 9 4 2 2 4 3" xfId="7357"/>
    <cellStyle name="Normal 9 4 2 2 4 3 2" xfId="29413"/>
    <cellStyle name="Normal 9 4 2 2 4 4" xfId="11649"/>
    <cellStyle name="Normal 9 4 2 2 4 4 2" xfId="29414"/>
    <cellStyle name="Normal 9 4 2 2 4 5" xfId="29415"/>
    <cellStyle name="Normal 9 4 2 2 5" xfId="4515"/>
    <cellStyle name="Normal 9 4 2 2 5 2" xfId="5850"/>
    <cellStyle name="Normal 9 4 2 2 5 2 2" xfId="9230"/>
    <cellStyle name="Normal 9 4 2 2 5 2 2 2" xfId="29418"/>
    <cellStyle name="Normal 9 4 2 2 5 2 3" xfId="13520"/>
    <cellStyle name="Normal 9 4 2 2 5 2 3 2" xfId="29420"/>
    <cellStyle name="Normal 9 4 2 2 5 2 4" xfId="29421"/>
    <cellStyle name="Normal 9 4 2 2 5 3" xfId="7918"/>
    <cellStyle name="Normal 9 4 2 2 5 3 2" xfId="29423"/>
    <cellStyle name="Normal 9 4 2 2 5 4" xfId="12210"/>
    <cellStyle name="Normal 9 4 2 2 5 4 2" xfId="29425"/>
    <cellStyle name="Normal 9 4 2 2 5 5" xfId="29426"/>
    <cellStyle name="Normal 9 4 2 2 6" xfId="6047"/>
    <cellStyle name="Normal 9 4 2 2 6 2" xfId="9419"/>
    <cellStyle name="Normal 9 4 2 2 6 2 2" xfId="29429"/>
    <cellStyle name="Normal 9 4 2 2 6 3" xfId="13707"/>
    <cellStyle name="Normal 9 4 2 2 6 3 2" xfId="29431"/>
    <cellStyle name="Normal 9 4 2 2 6 4" xfId="29432"/>
    <cellStyle name="Normal 9 4 2 2 7" xfId="6245"/>
    <cellStyle name="Normal 9 4 2 2 7 2" xfId="9607"/>
    <cellStyle name="Normal 9 4 2 2 7 2 2" xfId="29434"/>
    <cellStyle name="Normal 9 4 2 2 7 3" xfId="13895"/>
    <cellStyle name="Normal 9 4 2 2 7 3 2" xfId="29435"/>
    <cellStyle name="Normal 9 4 2 2 7 4" xfId="29436"/>
    <cellStyle name="Normal 9 4 2 2 8" xfId="5077"/>
    <cellStyle name="Normal 9 4 2 2 8 2" xfId="8479"/>
    <cellStyle name="Normal 9 4 2 2 8 2 2" xfId="29437"/>
    <cellStyle name="Normal 9 4 2 2 8 3" xfId="12771"/>
    <cellStyle name="Normal 9 4 2 2 8 3 2" xfId="29438"/>
    <cellStyle name="Normal 9 4 2 2 8 4" xfId="29439"/>
    <cellStyle name="Normal 9 4 2 2 9" xfId="6447"/>
    <cellStyle name="Normal 9 4 2 2 9 2" xfId="29440"/>
    <cellStyle name="Normal 9 4 2 3" xfId="3649"/>
    <cellStyle name="Normal 9 4 2 3 2" xfId="4028"/>
    <cellStyle name="Normal 9 4 2 3 2 2" xfId="7433"/>
    <cellStyle name="Normal 9 4 2 3 2 2 2" xfId="29441"/>
    <cellStyle name="Normal 9 4 2 3 2 3" xfId="11725"/>
    <cellStyle name="Normal 9 4 2 3 2 3 2" xfId="29442"/>
    <cellStyle name="Normal 9 4 2 3 2 4" xfId="29443"/>
    <cellStyle name="Normal 9 4 2 3 3" xfId="4591"/>
    <cellStyle name="Normal 9 4 2 3 3 2" xfId="7994"/>
    <cellStyle name="Normal 9 4 2 3 3 2 2" xfId="29446"/>
    <cellStyle name="Normal 9 4 2 3 3 3" xfId="12286"/>
    <cellStyle name="Normal 9 4 2 3 3 3 2" xfId="29448"/>
    <cellStyle name="Normal 9 4 2 3 3 4" xfId="29449"/>
    <cellStyle name="Normal 9 4 2 3 4" xfId="5153"/>
    <cellStyle name="Normal 9 4 2 3 4 2" xfId="8555"/>
    <cellStyle name="Normal 9 4 2 3 4 2 2" xfId="29451"/>
    <cellStyle name="Normal 9 4 2 3 4 3" xfId="12847"/>
    <cellStyle name="Normal 9 4 2 3 4 3 2" xfId="29452"/>
    <cellStyle name="Normal 9 4 2 3 4 4" xfId="29453"/>
    <cellStyle name="Normal 9 4 2 3 5" xfId="7058"/>
    <cellStyle name="Normal 9 4 2 3 5 2" xfId="29455"/>
    <cellStyle name="Normal 9 4 2 3 6" xfId="11351"/>
    <cellStyle name="Normal 9 4 2 3 6 2" xfId="29457"/>
    <cellStyle name="Normal 9 4 2 3 7" xfId="29458"/>
    <cellStyle name="Normal 9 4 2 4" xfId="4217"/>
    <cellStyle name="Normal 9 4 2 4 2" xfId="4778"/>
    <cellStyle name="Normal 9 4 2 4 2 2" xfId="8181"/>
    <cellStyle name="Normal 9 4 2 4 2 2 2" xfId="29460"/>
    <cellStyle name="Normal 9 4 2 4 2 3" xfId="12473"/>
    <cellStyle name="Normal 9 4 2 4 2 3 2" xfId="29461"/>
    <cellStyle name="Normal 9 4 2 4 2 4" xfId="29462"/>
    <cellStyle name="Normal 9 4 2 4 3" xfId="5340"/>
    <cellStyle name="Normal 9 4 2 4 3 2" xfId="8742"/>
    <cellStyle name="Normal 9 4 2 4 3 2 2" xfId="29463"/>
    <cellStyle name="Normal 9 4 2 4 3 3" xfId="13034"/>
    <cellStyle name="Normal 9 4 2 4 3 3 2" xfId="29464"/>
    <cellStyle name="Normal 9 4 2 4 3 4" xfId="29465"/>
    <cellStyle name="Normal 9 4 2 4 4" xfId="7620"/>
    <cellStyle name="Normal 9 4 2 4 4 2" xfId="29466"/>
    <cellStyle name="Normal 9 4 2 4 5" xfId="11912"/>
    <cellStyle name="Normal 9 4 2 4 5 2" xfId="29467"/>
    <cellStyle name="Normal 9 4 2 4 6" xfId="29468"/>
    <cellStyle name="Normal 9 4 2 5" xfId="3841"/>
    <cellStyle name="Normal 9 4 2 5 2" xfId="5537"/>
    <cellStyle name="Normal 9 4 2 5 2 2" xfId="8929"/>
    <cellStyle name="Normal 9 4 2 5 2 2 2" xfId="29469"/>
    <cellStyle name="Normal 9 4 2 5 2 3" xfId="13222"/>
    <cellStyle name="Normal 9 4 2 5 2 3 2" xfId="29470"/>
    <cellStyle name="Normal 9 4 2 5 2 4" xfId="29471"/>
    <cellStyle name="Normal 9 4 2 5 3" xfId="7246"/>
    <cellStyle name="Normal 9 4 2 5 3 2" xfId="29472"/>
    <cellStyle name="Normal 9 4 2 5 4" xfId="11538"/>
    <cellStyle name="Normal 9 4 2 5 4 2" xfId="29473"/>
    <cellStyle name="Normal 9 4 2 5 5" xfId="29474"/>
    <cellStyle name="Normal 9 4 2 6" xfId="4404"/>
    <cellStyle name="Normal 9 4 2 6 2" xfId="5739"/>
    <cellStyle name="Normal 9 4 2 6 2 2" xfId="9119"/>
    <cellStyle name="Normal 9 4 2 6 2 2 2" xfId="29477"/>
    <cellStyle name="Normal 9 4 2 6 2 3" xfId="13409"/>
    <cellStyle name="Normal 9 4 2 6 2 3 2" xfId="29479"/>
    <cellStyle name="Normal 9 4 2 6 2 4" xfId="29480"/>
    <cellStyle name="Normal 9 4 2 6 3" xfId="7807"/>
    <cellStyle name="Normal 9 4 2 6 3 2" xfId="29482"/>
    <cellStyle name="Normal 9 4 2 6 4" xfId="12099"/>
    <cellStyle name="Normal 9 4 2 6 4 2" xfId="29484"/>
    <cellStyle name="Normal 9 4 2 6 5" xfId="29485"/>
    <cellStyle name="Normal 9 4 2 7" xfId="5934"/>
    <cellStyle name="Normal 9 4 2 7 2" xfId="9307"/>
    <cellStyle name="Normal 9 4 2 7 2 2" xfId="29488"/>
    <cellStyle name="Normal 9 4 2 7 3" xfId="13596"/>
    <cellStyle name="Normal 9 4 2 7 3 2" xfId="29490"/>
    <cellStyle name="Normal 9 4 2 7 4" xfId="29491"/>
    <cellStyle name="Normal 9 4 2 8" xfId="6132"/>
    <cellStyle name="Normal 9 4 2 8 2" xfId="9496"/>
    <cellStyle name="Normal 9 4 2 8 2 2" xfId="29493"/>
    <cellStyle name="Normal 9 4 2 8 3" xfId="13784"/>
    <cellStyle name="Normal 9 4 2 8 3 2" xfId="29494"/>
    <cellStyle name="Normal 9 4 2 8 4" xfId="29495"/>
    <cellStyle name="Normal 9 4 2 9" xfId="4966"/>
    <cellStyle name="Normal 9 4 2 9 2" xfId="8368"/>
    <cellStyle name="Normal 9 4 2 9 2 2" xfId="29496"/>
    <cellStyle name="Normal 9 4 2 9 3" xfId="12660"/>
    <cellStyle name="Normal 9 4 2 9 3 2" xfId="29497"/>
    <cellStyle name="Normal 9 4 2 9 4" xfId="29498"/>
    <cellStyle name="Normal 9 4 3" xfId="780"/>
    <cellStyle name="Normal 9 4 3 10" xfId="6651"/>
    <cellStyle name="Normal 9 4 3 10 2" xfId="29499"/>
    <cellStyle name="Normal 9 4 3 11" xfId="11151"/>
    <cellStyle name="Normal 9 4 3 11 2" xfId="29500"/>
    <cellStyle name="Normal 9 4 3 12" xfId="29501"/>
    <cellStyle name="Normal 9 4 3 2" xfId="3678"/>
    <cellStyle name="Normal 9 4 3 2 2" xfId="4057"/>
    <cellStyle name="Normal 9 4 3 2 2 2" xfId="7462"/>
    <cellStyle name="Normal 9 4 3 2 2 2 2" xfId="29502"/>
    <cellStyle name="Normal 9 4 3 2 2 3" xfId="11754"/>
    <cellStyle name="Normal 9 4 3 2 2 3 2" xfId="29503"/>
    <cellStyle name="Normal 9 4 3 2 2 4" xfId="29504"/>
    <cellStyle name="Normal 9 4 3 2 3" xfId="4620"/>
    <cellStyle name="Normal 9 4 3 2 3 2" xfId="8023"/>
    <cellStyle name="Normal 9 4 3 2 3 2 2" xfId="29507"/>
    <cellStyle name="Normal 9 4 3 2 3 3" xfId="12315"/>
    <cellStyle name="Normal 9 4 3 2 3 3 2" xfId="29509"/>
    <cellStyle name="Normal 9 4 3 2 3 4" xfId="29510"/>
    <cellStyle name="Normal 9 4 3 2 4" xfId="5182"/>
    <cellStyle name="Normal 9 4 3 2 4 2" xfId="8584"/>
    <cellStyle name="Normal 9 4 3 2 4 2 2" xfId="29512"/>
    <cellStyle name="Normal 9 4 3 2 4 3" xfId="12876"/>
    <cellStyle name="Normal 9 4 3 2 4 3 2" xfId="29513"/>
    <cellStyle name="Normal 9 4 3 2 4 4" xfId="29514"/>
    <cellStyle name="Normal 9 4 3 2 5" xfId="7087"/>
    <cellStyle name="Normal 9 4 3 2 5 2" xfId="29515"/>
    <cellStyle name="Normal 9 4 3 2 6" xfId="11380"/>
    <cellStyle name="Normal 9 4 3 2 6 2" xfId="29516"/>
    <cellStyle name="Normal 9 4 3 2 7" xfId="29517"/>
    <cellStyle name="Normal 9 4 3 3" xfId="4246"/>
    <cellStyle name="Normal 9 4 3 3 2" xfId="4807"/>
    <cellStyle name="Normal 9 4 3 3 2 2" xfId="8210"/>
    <cellStyle name="Normal 9 4 3 3 2 2 2" xfId="29518"/>
    <cellStyle name="Normal 9 4 3 3 2 3" xfId="12502"/>
    <cellStyle name="Normal 9 4 3 3 2 3 2" xfId="29519"/>
    <cellStyle name="Normal 9 4 3 3 2 4" xfId="29520"/>
    <cellStyle name="Normal 9 4 3 3 3" xfId="5369"/>
    <cellStyle name="Normal 9 4 3 3 3 2" xfId="8771"/>
    <cellStyle name="Normal 9 4 3 3 3 2 2" xfId="29521"/>
    <cellStyle name="Normal 9 4 3 3 3 3" xfId="13063"/>
    <cellStyle name="Normal 9 4 3 3 3 3 2" xfId="29522"/>
    <cellStyle name="Normal 9 4 3 3 3 4" xfId="29523"/>
    <cellStyle name="Normal 9 4 3 3 4" xfId="7649"/>
    <cellStyle name="Normal 9 4 3 3 4 2" xfId="29524"/>
    <cellStyle name="Normal 9 4 3 3 5" xfId="11941"/>
    <cellStyle name="Normal 9 4 3 3 5 2" xfId="29525"/>
    <cellStyle name="Normal 9 4 3 3 6" xfId="29526"/>
    <cellStyle name="Normal 9 4 3 4" xfId="3870"/>
    <cellStyle name="Normal 9 4 3 4 2" xfId="5566"/>
    <cellStyle name="Normal 9 4 3 4 2 2" xfId="8958"/>
    <cellStyle name="Normal 9 4 3 4 2 2 2" xfId="29528"/>
    <cellStyle name="Normal 9 4 3 4 2 3" xfId="13251"/>
    <cellStyle name="Normal 9 4 3 4 2 3 2" xfId="29530"/>
    <cellStyle name="Normal 9 4 3 4 2 4" xfId="29531"/>
    <cellStyle name="Normal 9 4 3 4 3" xfId="7275"/>
    <cellStyle name="Normal 9 4 3 4 3 2" xfId="29533"/>
    <cellStyle name="Normal 9 4 3 4 4" xfId="11567"/>
    <cellStyle name="Normal 9 4 3 4 4 2" xfId="29535"/>
    <cellStyle name="Normal 9 4 3 4 5" xfId="29536"/>
    <cellStyle name="Normal 9 4 3 5" xfId="4433"/>
    <cellStyle name="Normal 9 4 3 5 2" xfId="5768"/>
    <cellStyle name="Normal 9 4 3 5 2 2" xfId="9148"/>
    <cellStyle name="Normal 9 4 3 5 2 2 2" xfId="29540"/>
    <cellStyle name="Normal 9 4 3 5 2 3" xfId="13438"/>
    <cellStyle name="Normal 9 4 3 5 2 3 2" xfId="29542"/>
    <cellStyle name="Normal 9 4 3 5 2 4" xfId="29543"/>
    <cellStyle name="Normal 9 4 3 5 3" xfId="7836"/>
    <cellStyle name="Normal 9 4 3 5 3 2" xfId="29544"/>
    <cellStyle name="Normal 9 4 3 5 4" xfId="12128"/>
    <cellStyle name="Normal 9 4 3 5 4 2" xfId="29545"/>
    <cellStyle name="Normal 9 4 3 5 5" xfId="29546"/>
    <cellStyle name="Normal 9 4 3 6" xfId="5963"/>
    <cellStyle name="Normal 9 4 3 6 2" xfId="9336"/>
    <cellStyle name="Normal 9 4 3 6 2 2" xfId="29547"/>
    <cellStyle name="Normal 9 4 3 6 3" xfId="13625"/>
    <cellStyle name="Normal 9 4 3 6 3 2" xfId="29548"/>
    <cellStyle name="Normal 9 4 3 6 4" xfId="29549"/>
    <cellStyle name="Normal 9 4 3 7" xfId="6161"/>
    <cellStyle name="Normal 9 4 3 7 2" xfId="9525"/>
    <cellStyle name="Normal 9 4 3 7 2 2" xfId="29550"/>
    <cellStyle name="Normal 9 4 3 7 3" xfId="13813"/>
    <cellStyle name="Normal 9 4 3 7 3 2" xfId="29551"/>
    <cellStyle name="Normal 9 4 3 7 4" xfId="29552"/>
    <cellStyle name="Normal 9 4 3 8" xfId="4995"/>
    <cellStyle name="Normal 9 4 3 8 2" xfId="8397"/>
    <cellStyle name="Normal 9 4 3 8 2 2" xfId="29553"/>
    <cellStyle name="Normal 9 4 3 8 3" xfId="12689"/>
    <cellStyle name="Normal 9 4 3 8 3 2" xfId="29555"/>
    <cellStyle name="Normal 9 4 3 8 4" xfId="29556"/>
    <cellStyle name="Normal 9 4 3 9" xfId="6365"/>
    <cellStyle name="Normal 9 4 3 9 2" xfId="29558"/>
    <cellStyle name="Normal 9 4 4" xfId="825"/>
    <cellStyle name="Normal 9 4 4 10" xfId="6696"/>
    <cellStyle name="Normal 9 4 4 10 2" xfId="29561"/>
    <cellStyle name="Normal 9 4 4 11" xfId="11196"/>
    <cellStyle name="Normal 9 4 4 11 2" xfId="29562"/>
    <cellStyle name="Normal 9 4 4 12" xfId="29563"/>
    <cellStyle name="Normal 9 4 4 2" xfId="3723"/>
    <cellStyle name="Normal 9 4 4 2 2" xfId="4102"/>
    <cellStyle name="Normal 9 4 4 2 2 2" xfId="7507"/>
    <cellStyle name="Normal 9 4 4 2 2 2 2" xfId="29564"/>
    <cellStyle name="Normal 9 4 4 2 2 3" xfId="11799"/>
    <cellStyle name="Normal 9 4 4 2 2 3 2" xfId="29565"/>
    <cellStyle name="Normal 9 4 4 2 2 4" xfId="29566"/>
    <cellStyle name="Normal 9 4 4 2 3" xfId="4665"/>
    <cellStyle name="Normal 9 4 4 2 3 2" xfId="8068"/>
    <cellStyle name="Normal 9 4 4 2 3 2 2" xfId="29567"/>
    <cellStyle name="Normal 9 4 4 2 3 3" xfId="12360"/>
    <cellStyle name="Normal 9 4 4 2 3 3 2" xfId="29569"/>
    <cellStyle name="Normal 9 4 4 2 3 4" xfId="29570"/>
    <cellStyle name="Normal 9 4 4 2 4" xfId="5227"/>
    <cellStyle name="Normal 9 4 4 2 4 2" xfId="8629"/>
    <cellStyle name="Normal 9 4 4 2 4 2 2" xfId="29572"/>
    <cellStyle name="Normal 9 4 4 2 4 3" xfId="12921"/>
    <cellStyle name="Normal 9 4 4 2 4 3 2" xfId="29574"/>
    <cellStyle name="Normal 9 4 4 2 4 4" xfId="29575"/>
    <cellStyle name="Normal 9 4 4 2 5" xfId="7132"/>
    <cellStyle name="Normal 9 4 4 2 5 2" xfId="29576"/>
    <cellStyle name="Normal 9 4 4 2 6" xfId="11425"/>
    <cellStyle name="Normal 9 4 4 2 6 2" xfId="29577"/>
    <cellStyle name="Normal 9 4 4 2 7" xfId="29578"/>
    <cellStyle name="Normal 9 4 4 3" xfId="4291"/>
    <cellStyle name="Normal 9 4 4 3 2" xfId="4852"/>
    <cellStyle name="Normal 9 4 4 3 2 2" xfId="8255"/>
    <cellStyle name="Normal 9 4 4 3 2 2 2" xfId="29580"/>
    <cellStyle name="Normal 9 4 4 3 2 3" xfId="12547"/>
    <cellStyle name="Normal 9 4 4 3 2 3 2" xfId="29582"/>
    <cellStyle name="Normal 9 4 4 3 2 4" xfId="29583"/>
    <cellStyle name="Normal 9 4 4 3 3" xfId="5414"/>
    <cellStyle name="Normal 9 4 4 3 3 2" xfId="8816"/>
    <cellStyle name="Normal 9 4 4 3 3 2 2" xfId="29584"/>
    <cellStyle name="Normal 9 4 4 3 3 3" xfId="13108"/>
    <cellStyle name="Normal 9 4 4 3 3 3 2" xfId="29585"/>
    <cellStyle name="Normal 9 4 4 3 3 4" xfId="29586"/>
    <cellStyle name="Normal 9 4 4 3 4" xfId="7694"/>
    <cellStyle name="Normal 9 4 4 3 4 2" xfId="29587"/>
    <cellStyle name="Normal 9 4 4 3 5" xfId="11986"/>
    <cellStyle name="Normal 9 4 4 3 5 2" xfId="29589"/>
    <cellStyle name="Normal 9 4 4 3 6" xfId="29590"/>
    <cellStyle name="Normal 9 4 4 4" xfId="3915"/>
    <cellStyle name="Normal 9 4 4 4 2" xfId="5611"/>
    <cellStyle name="Normal 9 4 4 4 2 2" xfId="9003"/>
    <cellStyle name="Normal 9 4 4 4 2 2 2" xfId="29593"/>
    <cellStyle name="Normal 9 4 4 4 2 3" xfId="13296"/>
    <cellStyle name="Normal 9 4 4 4 2 3 2" xfId="29594"/>
    <cellStyle name="Normal 9 4 4 4 2 4" xfId="29595"/>
    <cellStyle name="Normal 9 4 4 4 3" xfId="7320"/>
    <cellStyle name="Normal 9 4 4 4 3 2" xfId="29596"/>
    <cellStyle name="Normal 9 4 4 4 4" xfId="11612"/>
    <cellStyle name="Normal 9 4 4 4 4 2" xfId="29598"/>
    <cellStyle name="Normal 9 4 4 4 5" xfId="29599"/>
    <cellStyle name="Normal 9 4 4 5" xfId="4478"/>
    <cellStyle name="Normal 9 4 4 5 2" xfId="5813"/>
    <cellStyle name="Normal 9 4 4 5 2 2" xfId="9193"/>
    <cellStyle name="Normal 9 4 4 5 2 2 2" xfId="29600"/>
    <cellStyle name="Normal 9 4 4 5 2 3" xfId="13483"/>
    <cellStyle name="Normal 9 4 4 5 2 3 2" xfId="29602"/>
    <cellStyle name="Normal 9 4 4 5 2 4" xfId="29603"/>
    <cellStyle name="Normal 9 4 4 5 3" xfId="7881"/>
    <cellStyle name="Normal 9 4 4 5 3 2" xfId="29604"/>
    <cellStyle name="Normal 9 4 4 5 4" xfId="12173"/>
    <cellStyle name="Normal 9 4 4 5 4 2" xfId="29606"/>
    <cellStyle name="Normal 9 4 4 5 5" xfId="29607"/>
    <cellStyle name="Normal 9 4 4 6" xfId="6008"/>
    <cellStyle name="Normal 9 4 4 6 2" xfId="9381"/>
    <cellStyle name="Normal 9 4 4 6 2 2" xfId="29609"/>
    <cellStyle name="Normal 9 4 4 6 3" xfId="13670"/>
    <cellStyle name="Normal 9 4 4 6 3 2" xfId="29610"/>
    <cellStyle name="Normal 9 4 4 6 4" xfId="29611"/>
    <cellStyle name="Normal 9 4 4 7" xfId="6206"/>
    <cellStyle name="Normal 9 4 4 7 2" xfId="9570"/>
    <cellStyle name="Normal 9 4 4 7 2 2" xfId="29613"/>
    <cellStyle name="Normal 9 4 4 7 3" xfId="13858"/>
    <cellStyle name="Normal 9 4 4 7 3 2" xfId="29615"/>
    <cellStyle name="Normal 9 4 4 7 4" xfId="29616"/>
    <cellStyle name="Normal 9 4 4 8" xfId="5040"/>
    <cellStyle name="Normal 9 4 4 8 2" xfId="8442"/>
    <cellStyle name="Normal 9 4 4 8 2 2" xfId="29618"/>
    <cellStyle name="Normal 9 4 4 8 3" xfId="12734"/>
    <cellStyle name="Normal 9 4 4 8 3 2" xfId="29619"/>
    <cellStyle name="Normal 9 4 4 8 4" xfId="29620"/>
    <cellStyle name="Normal 9 4 4 9" xfId="6410"/>
    <cellStyle name="Normal 9 4 4 9 2" xfId="29622"/>
    <cellStyle name="Normal 9 4 5" xfId="3602"/>
    <cellStyle name="Normal 9 4 5 2" xfId="3982"/>
    <cellStyle name="Normal 9 4 5 2 2" xfId="7387"/>
    <cellStyle name="Normal 9 4 5 2 2 2" xfId="29624"/>
    <cellStyle name="Normal 9 4 5 2 3" xfId="11679"/>
    <cellStyle name="Normal 9 4 5 2 3 2" xfId="29625"/>
    <cellStyle name="Normal 9 4 5 2 4" xfId="29626"/>
    <cellStyle name="Normal 9 4 5 3" xfId="4545"/>
    <cellStyle name="Normal 9 4 5 3 2" xfId="7948"/>
    <cellStyle name="Normal 9 4 5 3 2 2" xfId="29627"/>
    <cellStyle name="Normal 9 4 5 3 3" xfId="12240"/>
    <cellStyle name="Normal 9 4 5 3 3 2" xfId="29628"/>
    <cellStyle name="Normal 9 4 5 3 4" xfId="29629"/>
    <cellStyle name="Normal 9 4 5 4" xfId="5107"/>
    <cellStyle name="Normal 9 4 5 4 2" xfId="8509"/>
    <cellStyle name="Normal 9 4 5 4 2 2" xfId="29630"/>
    <cellStyle name="Normal 9 4 5 4 3" xfId="12801"/>
    <cellStyle name="Normal 9 4 5 4 3 2" xfId="29631"/>
    <cellStyle name="Normal 9 4 5 4 4" xfId="29632"/>
    <cellStyle name="Normal 9 4 5 5" xfId="7012"/>
    <cellStyle name="Normal 9 4 5 5 2" xfId="29634"/>
    <cellStyle name="Normal 9 4 5 6" xfId="11305"/>
    <cellStyle name="Normal 9 4 5 6 2" xfId="29636"/>
    <cellStyle name="Normal 9 4 5 7" xfId="29637"/>
    <cellStyle name="Normal 9 4 6" xfId="4169"/>
    <cellStyle name="Normal 9 4 6 2" xfId="4732"/>
    <cellStyle name="Normal 9 4 6 2 2" xfId="8135"/>
    <cellStyle name="Normal 9 4 6 2 2 2" xfId="29641"/>
    <cellStyle name="Normal 9 4 6 2 3" xfId="12427"/>
    <cellStyle name="Normal 9 4 6 2 3 2" xfId="29643"/>
    <cellStyle name="Normal 9 4 6 2 4" xfId="29644"/>
    <cellStyle name="Normal 9 4 6 3" xfId="5294"/>
    <cellStyle name="Normal 9 4 6 3 2" xfId="8696"/>
    <cellStyle name="Normal 9 4 6 3 2 2" xfId="29647"/>
    <cellStyle name="Normal 9 4 6 3 3" xfId="12988"/>
    <cellStyle name="Normal 9 4 6 3 3 2" xfId="29649"/>
    <cellStyle name="Normal 9 4 6 3 4" xfId="29650"/>
    <cellStyle name="Normal 9 4 6 4" xfId="7574"/>
    <cellStyle name="Normal 9 4 6 4 2" xfId="29651"/>
    <cellStyle name="Normal 9 4 6 5" xfId="11866"/>
    <cellStyle name="Normal 9 4 6 5 2" xfId="29652"/>
    <cellStyle name="Normal 9 4 6 6" xfId="29653"/>
    <cellStyle name="Normal 9 4 7" xfId="3795"/>
    <cellStyle name="Normal 9 4 7 2" xfId="5483"/>
    <cellStyle name="Normal 9 4 7 2 2" xfId="8883"/>
    <cellStyle name="Normal 9 4 7 2 2 2" xfId="29654"/>
    <cellStyle name="Normal 9 4 7 2 3" xfId="13175"/>
    <cellStyle name="Normal 9 4 7 2 3 2" xfId="29655"/>
    <cellStyle name="Normal 9 4 7 2 4" xfId="29656"/>
    <cellStyle name="Normal 9 4 7 3" xfId="7200"/>
    <cellStyle name="Normal 9 4 7 3 2" xfId="29657"/>
    <cellStyle name="Normal 9 4 7 4" xfId="11492"/>
    <cellStyle name="Normal 9 4 7 4 2" xfId="29658"/>
    <cellStyle name="Normal 9 4 7 5" xfId="29659"/>
    <cellStyle name="Normal 9 4 8" xfId="4358"/>
    <cellStyle name="Normal 9 4 8 2" xfId="5691"/>
    <cellStyle name="Normal 9 4 8 2 2" xfId="9072"/>
    <cellStyle name="Normal 9 4 8 2 2 2" xfId="29662"/>
    <cellStyle name="Normal 9 4 8 2 3" xfId="13363"/>
    <cellStyle name="Normal 9 4 8 2 3 2" xfId="29664"/>
    <cellStyle name="Normal 9 4 8 2 4" xfId="29665"/>
    <cellStyle name="Normal 9 4 8 3" xfId="7761"/>
    <cellStyle name="Normal 9 4 8 3 2" xfId="29667"/>
    <cellStyle name="Normal 9 4 8 4" xfId="12053"/>
    <cellStyle name="Normal 9 4 8 4 2" xfId="29668"/>
    <cellStyle name="Normal 9 4 8 5" xfId="29669"/>
    <cellStyle name="Normal 9 4 9" xfId="5881"/>
    <cellStyle name="Normal 9 4 9 2" xfId="9260"/>
    <cellStyle name="Normal 9 4 9 2 2" xfId="29670"/>
    <cellStyle name="Normal 9 4 9 3" xfId="13550"/>
    <cellStyle name="Normal 9 4 9 3 2" xfId="29671"/>
    <cellStyle name="Normal 9 4 9 4" xfId="29672"/>
    <cellStyle name="Normal 9 40" xfId="13939"/>
    <cellStyle name="Normal 9 40 2" xfId="29673"/>
    <cellStyle name="Normal 9 41" xfId="13180"/>
    <cellStyle name="Normal 9 41 2" xfId="29674"/>
    <cellStyle name="Normal 9 42" xfId="13943"/>
    <cellStyle name="Normal 9 42 2" xfId="29676"/>
    <cellStyle name="Normal 9 43" xfId="11259"/>
    <cellStyle name="Normal 9 43 2" xfId="29678"/>
    <cellStyle name="Normal 9 44" xfId="13923"/>
    <cellStyle name="Normal 9 44 2" xfId="29680"/>
    <cellStyle name="Normal 9 45" xfId="13977"/>
    <cellStyle name="Normal 9 45 2" xfId="29682"/>
    <cellStyle name="Normal 9 46" xfId="11276"/>
    <cellStyle name="Normal 9 46 2" xfId="29684"/>
    <cellStyle name="Normal 9 47" xfId="13975"/>
    <cellStyle name="Normal 9 47 2" xfId="29686"/>
    <cellStyle name="Normal 9 48" xfId="29687"/>
    <cellStyle name="Normal 9 5" xfId="748"/>
    <cellStyle name="Normal 9 5 10" xfId="6333"/>
    <cellStyle name="Normal 9 5 10 2" xfId="29690"/>
    <cellStyle name="Normal 9 5 11" xfId="6619"/>
    <cellStyle name="Normal 9 5 11 2" xfId="29692"/>
    <cellStyle name="Normal 9 5 12" xfId="11119"/>
    <cellStyle name="Normal 9 5 12 2" xfId="29693"/>
    <cellStyle name="Normal 9 5 13" xfId="29694"/>
    <cellStyle name="Normal 9 5 2" xfId="882"/>
    <cellStyle name="Normal 9 5 2 10" xfId="6731"/>
    <cellStyle name="Normal 9 5 2 10 2" xfId="29695"/>
    <cellStyle name="Normal 9 5 2 11" xfId="11230"/>
    <cellStyle name="Normal 9 5 2 11 2" xfId="29696"/>
    <cellStyle name="Normal 9 5 2 12" xfId="29697"/>
    <cellStyle name="Normal 9 5 2 2" xfId="3758"/>
    <cellStyle name="Normal 9 5 2 2 2" xfId="4136"/>
    <cellStyle name="Normal 9 5 2 2 2 2" xfId="7541"/>
    <cellStyle name="Normal 9 5 2 2 2 2 2" xfId="29698"/>
    <cellStyle name="Normal 9 5 2 2 2 3" xfId="11833"/>
    <cellStyle name="Normal 9 5 2 2 2 3 2" xfId="29699"/>
    <cellStyle name="Normal 9 5 2 2 2 4" xfId="29700"/>
    <cellStyle name="Normal 9 5 2 2 3" xfId="4699"/>
    <cellStyle name="Normal 9 5 2 2 3 2" xfId="8102"/>
    <cellStyle name="Normal 9 5 2 2 3 2 2" xfId="29701"/>
    <cellStyle name="Normal 9 5 2 2 3 3" xfId="12394"/>
    <cellStyle name="Normal 9 5 2 2 3 3 2" xfId="29703"/>
    <cellStyle name="Normal 9 5 2 2 3 4" xfId="29704"/>
    <cellStyle name="Normal 9 5 2 2 4" xfId="5261"/>
    <cellStyle name="Normal 9 5 2 2 4 2" xfId="8663"/>
    <cellStyle name="Normal 9 5 2 2 4 2 2" xfId="29707"/>
    <cellStyle name="Normal 9 5 2 2 4 3" xfId="12955"/>
    <cellStyle name="Normal 9 5 2 2 4 3 2" xfId="29709"/>
    <cellStyle name="Normal 9 5 2 2 4 4" xfId="29710"/>
    <cellStyle name="Normal 9 5 2 2 5" xfId="7167"/>
    <cellStyle name="Normal 9 5 2 2 5 2" xfId="29711"/>
    <cellStyle name="Normal 9 5 2 2 6" xfId="11459"/>
    <cellStyle name="Normal 9 5 2 2 6 2" xfId="29712"/>
    <cellStyle name="Normal 9 5 2 2 7" xfId="29713"/>
    <cellStyle name="Normal 9 5 2 3" xfId="4325"/>
    <cellStyle name="Normal 9 5 2 3 2" xfId="4886"/>
    <cellStyle name="Normal 9 5 2 3 2 2" xfId="8289"/>
    <cellStyle name="Normal 9 5 2 3 2 2 2" xfId="29716"/>
    <cellStyle name="Normal 9 5 2 3 2 3" xfId="12581"/>
    <cellStyle name="Normal 9 5 2 3 2 3 2" xfId="29718"/>
    <cellStyle name="Normal 9 5 2 3 2 4" xfId="29719"/>
    <cellStyle name="Normal 9 5 2 3 3" xfId="5448"/>
    <cellStyle name="Normal 9 5 2 3 3 2" xfId="8850"/>
    <cellStyle name="Normal 9 5 2 3 3 2 2" xfId="29720"/>
    <cellStyle name="Normal 9 5 2 3 3 3" xfId="13142"/>
    <cellStyle name="Normal 9 5 2 3 3 3 2" xfId="29721"/>
    <cellStyle name="Normal 9 5 2 3 3 4" xfId="29722"/>
    <cellStyle name="Normal 9 5 2 3 4" xfId="7728"/>
    <cellStyle name="Normal 9 5 2 3 4 2" xfId="29723"/>
    <cellStyle name="Normal 9 5 2 3 5" xfId="12020"/>
    <cellStyle name="Normal 9 5 2 3 5 2" xfId="29724"/>
    <cellStyle name="Normal 9 5 2 3 6" xfId="29725"/>
    <cellStyle name="Normal 9 5 2 4" xfId="3949"/>
    <cellStyle name="Normal 9 5 2 4 2" xfId="5647"/>
    <cellStyle name="Normal 9 5 2 4 2 2" xfId="9037"/>
    <cellStyle name="Normal 9 5 2 4 2 2 2" xfId="29726"/>
    <cellStyle name="Normal 9 5 2 4 2 3" xfId="13330"/>
    <cellStyle name="Normal 9 5 2 4 2 3 2" xfId="29727"/>
    <cellStyle name="Normal 9 5 2 4 2 4" xfId="29728"/>
    <cellStyle name="Normal 9 5 2 4 3" xfId="7354"/>
    <cellStyle name="Normal 9 5 2 4 3 2" xfId="29729"/>
    <cellStyle name="Normal 9 5 2 4 4" xfId="11646"/>
    <cellStyle name="Normal 9 5 2 4 4 2" xfId="29730"/>
    <cellStyle name="Normal 9 5 2 4 5" xfId="29731"/>
    <cellStyle name="Normal 9 5 2 5" xfId="4512"/>
    <cellStyle name="Normal 9 5 2 5 2" xfId="5847"/>
    <cellStyle name="Normal 9 5 2 5 2 2" xfId="9227"/>
    <cellStyle name="Normal 9 5 2 5 2 2 2" xfId="29732"/>
    <cellStyle name="Normal 9 5 2 5 2 3" xfId="13517"/>
    <cellStyle name="Normal 9 5 2 5 2 3 2" xfId="29734"/>
    <cellStyle name="Normal 9 5 2 5 2 4" xfId="29735"/>
    <cellStyle name="Normal 9 5 2 5 3" xfId="7915"/>
    <cellStyle name="Normal 9 5 2 5 3 2" xfId="29737"/>
    <cellStyle name="Normal 9 5 2 5 4" xfId="12207"/>
    <cellStyle name="Normal 9 5 2 5 4 2" xfId="29739"/>
    <cellStyle name="Normal 9 5 2 5 5" xfId="29740"/>
    <cellStyle name="Normal 9 5 2 6" xfId="6044"/>
    <cellStyle name="Normal 9 5 2 6 2" xfId="9416"/>
    <cellStyle name="Normal 9 5 2 6 2 2" xfId="29743"/>
    <cellStyle name="Normal 9 5 2 6 3" xfId="13704"/>
    <cellStyle name="Normal 9 5 2 6 3 2" xfId="29745"/>
    <cellStyle name="Normal 9 5 2 6 4" xfId="29746"/>
    <cellStyle name="Normal 9 5 2 7" xfId="6242"/>
    <cellStyle name="Normal 9 5 2 7 2" xfId="9604"/>
    <cellStyle name="Normal 9 5 2 7 2 2" xfId="29749"/>
    <cellStyle name="Normal 9 5 2 7 3" xfId="13892"/>
    <cellStyle name="Normal 9 5 2 7 3 2" xfId="29751"/>
    <cellStyle name="Normal 9 5 2 7 4" xfId="29752"/>
    <cellStyle name="Normal 9 5 2 8" xfId="5074"/>
    <cellStyle name="Normal 9 5 2 8 2" xfId="8476"/>
    <cellStyle name="Normal 9 5 2 8 2 2" xfId="29753"/>
    <cellStyle name="Normal 9 5 2 8 3" xfId="12768"/>
    <cellStyle name="Normal 9 5 2 8 3 2" xfId="29754"/>
    <cellStyle name="Normal 9 5 2 8 4" xfId="29755"/>
    <cellStyle name="Normal 9 5 2 9" xfId="6444"/>
    <cellStyle name="Normal 9 5 2 9 2" xfId="29756"/>
    <cellStyle name="Normal 9 5 3" xfId="3646"/>
    <cellStyle name="Normal 9 5 3 2" xfId="4025"/>
    <cellStyle name="Normal 9 5 3 2 2" xfId="7430"/>
    <cellStyle name="Normal 9 5 3 2 2 2" xfId="29757"/>
    <cellStyle name="Normal 9 5 3 2 3" xfId="11722"/>
    <cellStyle name="Normal 9 5 3 2 3 2" xfId="29758"/>
    <cellStyle name="Normal 9 5 3 2 4" xfId="29759"/>
    <cellStyle name="Normal 9 5 3 3" xfId="4588"/>
    <cellStyle name="Normal 9 5 3 3 2" xfId="7991"/>
    <cellStyle name="Normal 9 5 3 3 2 2" xfId="29760"/>
    <cellStyle name="Normal 9 5 3 3 3" xfId="12283"/>
    <cellStyle name="Normal 9 5 3 3 3 2" xfId="29761"/>
    <cellStyle name="Normal 9 5 3 3 4" xfId="29762"/>
    <cellStyle name="Normal 9 5 3 4" xfId="5150"/>
    <cellStyle name="Normal 9 5 3 4 2" xfId="8552"/>
    <cellStyle name="Normal 9 5 3 4 2 2" xfId="29764"/>
    <cellStyle name="Normal 9 5 3 4 3" xfId="12844"/>
    <cellStyle name="Normal 9 5 3 4 3 2" xfId="29766"/>
    <cellStyle name="Normal 9 5 3 4 4" xfId="29767"/>
    <cellStyle name="Normal 9 5 3 5" xfId="7055"/>
    <cellStyle name="Normal 9 5 3 5 2" xfId="29769"/>
    <cellStyle name="Normal 9 5 3 6" xfId="11348"/>
    <cellStyle name="Normal 9 5 3 6 2" xfId="29771"/>
    <cellStyle name="Normal 9 5 3 7" xfId="29772"/>
    <cellStyle name="Normal 9 5 4" xfId="4214"/>
    <cellStyle name="Normal 9 5 4 2" xfId="4775"/>
    <cellStyle name="Normal 9 5 4 2 2" xfId="8178"/>
    <cellStyle name="Normal 9 5 4 2 2 2" xfId="29773"/>
    <cellStyle name="Normal 9 5 4 2 3" xfId="12470"/>
    <cellStyle name="Normal 9 5 4 2 3 2" xfId="29774"/>
    <cellStyle name="Normal 9 5 4 2 4" xfId="29775"/>
    <cellStyle name="Normal 9 5 4 3" xfId="5337"/>
    <cellStyle name="Normal 9 5 4 3 2" xfId="8739"/>
    <cellStyle name="Normal 9 5 4 3 2 2" xfId="29776"/>
    <cellStyle name="Normal 9 5 4 3 3" xfId="13031"/>
    <cellStyle name="Normal 9 5 4 3 3 2" xfId="29777"/>
    <cellStyle name="Normal 9 5 4 3 4" xfId="29778"/>
    <cellStyle name="Normal 9 5 4 4" xfId="7617"/>
    <cellStyle name="Normal 9 5 4 4 2" xfId="29779"/>
    <cellStyle name="Normal 9 5 4 5" xfId="11909"/>
    <cellStyle name="Normal 9 5 4 5 2" xfId="29780"/>
    <cellStyle name="Normal 9 5 4 6" xfId="29781"/>
    <cellStyle name="Normal 9 5 5" xfId="3838"/>
    <cellStyle name="Normal 9 5 5 2" xfId="5534"/>
    <cellStyle name="Normal 9 5 5 2 2" xfId="8926"/>
    <cellStyle name="Normal 9 5 5 2 2 2" xfId="29782"/>
    <cellStyle name="Normal 9 5 5 2 3" xfId="13219"/>
    <cellStyle name="Normal 9 5 5 2 3 2" xfId="29783"/>
    <cellStyle name="Normal 9 5 5 2 4" xfId="29784"/>
    <cellStyle name="Normal 9 5 5 3" xfId="7243"/>
    <cellStyle name="Normal 9 5 5 3 2" xfId="29785"/>
    <cellStyle name="Normal 9 5 5 4" xfId="11535"/>
    <cellStyle name="Normal 9 5 5 4 2" xfId="29786"/>
    <cellStyle name="Normal 9 5 5 5" xfId="29787"/>
    <cellStyle name="Normal 9 5 6" xfId="4401"/>
    <cellStyle name="Normal 9 5 6 2" xfId="5736"/>
    <cellStyle name="Normal 9 5 6 2 2" xfId="9116"/>
    <cellStyle name="Normal 9 5 6 2 2 2" xfId="29791"/>
    <cellStyle name="Normal 9 5 6 2 3" xfId="13406"/>
    <cellStyle name="Normal 9 5 6 2 3 2" xfId="29793"/>
    <cellStyle name="Normal 9 5 6 2 4" xfId="29794"/>
    <cellStyle name="Normal 9 5 6 3" xfId="7804"/>
    <cellStyle name="Normal 9 5 6 3 2" xfId="29796"/>
    <cellStyle name="Normal 9 5 6 4" xfId="12096"/>
    <cellStyle name="Normal 9 5 6 4 2" xfId="29798"/>
    <cellStyle name="Normal 9 5 6 5" xfId="29799"/>
    <cellStyle name="Normal 9 5 7" xfId="5931"/>
    <cellStyle name="Normal 9 5 7 2" xfId="9304"/>
    <cellStyle name="Normal 9 5 7 2 2" xfId="29802"/>
    <cellStyle name="Normal 9 5 7 3" xfId="13593"/>
    <cellStyle name="Normal 9 5 7 3 2" xfId="29803"/>
    <cellStyle name="Normal 9 5 7 4" xfId="29804"/>
    <cellStyle name="Normal 9 5 8" xfId="6129"/>
    <cellStyle name="Normal 9 5 8 2" xfId="9493"/>
    <cellStyle name="Normal 9 5 8 2 2" xfId="29805"/>
    <cellStyle name="Normal 9 5 8 3" xfId="13781"/>
    <cellStyle name="Normal 9 5 8 3 2" xfId="29806"/>
    <cellStyle name="Normal 9 5 8 4" xfId="29807"/>
    <cellStyle name="Normal 9 5 9" xfId="4963"/>
    <cellStyle name="Normal 9 5 9 2" xfId="8365"/>
    <cellStyle name="Normal 9 5 9 2 2" xfId="29809"/>
    <cellStyle name="Normal 9 5 9 3" xfId="12657"/>
    <cellStyle name="Normal 9 5 9 3 2" xfId="29810"/>
    <cellStyle name="Normal 9 5 9 4" xfId="29811"/>
    <cellStyle name="Normal 9 6" xfId="777"/>
    <cellStyle name="Normal 9 6 10" xfId="6648"/>
    <cellStyle name="Normal 9 6 10 2" xfId="29812"/>
    <cellStyle name="Normal 9 6 11" xfId="11148"/>
    <cellStyle name="Normal 9 6 11 2" xfId="29813"/>
    <cellStyle name="Normal 9 6 12" xfId="29814"/>
    <cellStyle name="Normal 9 6 2" xfId="3675"/>
    <cellStyle name="Normal 9 6 2 2" xfId="4054"/>
    <cellStyle name="Normal 9 6 2 2 2" xfId="7459"/>
    <cellStyle name="Normal 9 6 2 2 2 2" xfId="29818"/>
    <cellStyle name="Normal 9 6 2 2 3" xfId="11751"/>
    <cellStyle name="Normal 9 6 2 2 3 2" xfId="29820"/>
    <cellStyle name="Normal 9 6 2 2 4" xfId="29821"/>
    <cellStyle name="Normal 9 6 2 3" xfId="4617"/>
    <cellStyle name="Normal 9 6 2 3 2" xfId="8020"/>
    <cellStyle name="Normal 9 6 2 3 2 2" xfId="29822"/>
    <cellStyle name="Normal 9 6 2 3 3" xfId="12312"/>
    <cellStyle name="Normal 9 6 2 3 3 2" xfId="29823"/>
    <cellStyle name="Normal 9 6 2 3 4" xfId="29824"/>
    <cellStyle name="Normal 9 6 2 4" xfId="5179"/>
    <cellStyle name="Normal 9 6 2 4 2" xfId="8581"/>
    <cellStyle name="Normal 9 6 2 4 2 2" xfId="29825"/>
    <cellStyle name="Normal 9 6 2 4 3" xfId="12873"/>
    <cellStyle name="Normal 9 6 2 4 3 2" xfId="29826"/>
    <cellStyle name="Normal 9 6 2 4 4" xfId="29827"/>
    <cellStyle name="Normal 9 6 2 5" xfId="7084"/>
    <cellStyle name="Normal 9 6 2 5 2" xfId="29828"/>
    <cellStyle name="Normal 9 6 2 6" xfId="11377"/>
    <cellStyle name="Normal 9 6 2 6 2" xfId="29830"/>
    <cellStyle name="Normal 9 6 2 7" xfId="29831"/>
    <cellStyle name="Normal 9 6 3" xfId="4243"/>
    <cellStyle name="Normal 9 6 3 2" xfId="4804"/>
    <cellStyle name="Normal 9 6 3 2 2" xfId="8207"/>
    <cellStyle name="Normal 9 6 3 2 2 2" xfId="29834"/>
    <cellStyle name="Normal 9 6 3 2 3" xfId="12499"/>
    <cellStyle name="Normal 9 6 3 2 3 2" xfId="29835"/>
    <cellStyle name="Normal 9 6 3 2 4" xfId="29836"/>
    <cellStyle name="Normal 9 6 3 3" xfId="5366"/>
    <cellStyle name="Normal 9 6 3 3 2" xfId="8768"/>
    <cellStyle name="Normal 9 6 3 3 2 2" xfId="29837"/>
    <cellStyle name="Normal 9 6 3 3 3" xfId="13060"/>
    <cellStyle name="Normal 9 6 3 3 3 2" xfId="29838"/>
    <cellStyle name="Normal 9 6 3 3 4" xfId="29839"/>
    <cellStyle name="Normal 9 6 3 4" xfId="7646"/>
    <cellStyle name="Normal 9 6 3 4 2" xfId="29841"/>
    <cellStyle name="Normal 9 6 3 5" xfId="11938"/>
    <cellStyle name="Normal 9 6 3 5 2" xfId="29843"/>
    <cellStyle name="Normal 9 6 3 6" xfId="29844"/>
    <cellStyle name="Normal 9 6 4" xfId="3867"/>
    <cellStyle name="Normal 9 6 4 2" xfId="5563"/>
    <cellStyle name="Normal 9 6 4 2 2" xfId="8955"/>
    <cellStyle name="Normal 9 6 4 2 2 2" xfId="29845"/>
    <cellStyle name="Normal 9 6 4 2 3" xfId="13248"/>
    <cellStyle name="Normal 9 6 4 2 3 2" xfId="29846"/>
    <cellStyle name="Normal 9 6 4 2 4" xfId="29847"/>
    <cellStyle name="Normal 9 6 4 3" xfId="7272"/>
    <cellStyle name="Normal 9 6 4 3 2" xfId="29849"/>
    <cellStyle name="Normal 9 6 4 4" xfId="11564"/>
    <cellStyle name="Normal 9 6 4 4 2" xfId="29851"/>
    <cellStyle name="Normal 9 6 4 5" xfId="29852"/>
    <cellStyle name="Normal 9 6 5" xfId="4430"/>
    <cellStyle name="Normal 9 6 5 2" xfId="5765"/>
    <cellStyle name="Normal 9 6 5 2 2" xfId="9145"/>
    <cellStyle name="Normal 9 6 5 2 2 2" xfId="29854"/>
    <cellStyle name="Normal 9 6 5 2 3" xfId="13435"/>
    <cellStyle name="Normal 9 6 5 2 3 2" xfId="29855"/>
    <cellStyle name="Normal 9 6 5 2 4" xfId="29856"/>
    <cellStyle name="Normal 9 6 5 3" xfId="7833"/>
    <cellStyle name="Normal 9 6 5 3 2" xfId="29858"/>
    <cellStyle name="Normal 9 6 5 4" xfId="12125"/>
    <cellStyle name="Normal 9 6 5 4 2" xfId="29859"/>
    <cellStyle name="Normal 9 6 5 5" xfId="29860"/>
    <cellStyle name="Normal 9 6 6" xfId="5960"/>
    <cellStyle name="Normal 9 6 6 2" xfId="9333"/>
    <cellStyle name="Normal 9 6 6 2 2" xfId="29861"/>
    <cellStyle name="Normal 9 6 6 3" xfId="13622"/>
    <cellStyle name="Normal 9 6 6 3 2" xfId="29863"/>
    <cellStyle name="Normal 9 6 6 4" xfId="29864"/>
    <cellStyle name="Normal 9 6 7" xfId="6158"/>
    <cellStyle name="Normal 9 6 7 2" xfId="9522"/>
    <cellStyle name="Normal 9 6 7 2 2" xfId="29866"/>
    <cellStyle name="Normal 9 6 7 3" xfId="13810"/>
    <cellStyle name="Normal 9 6 7 3 2" xfId="29867"/>
    <cellStyle name="Normal 9 6 7 4" xfId="29868"/>
    <cellStyle name="Normal 9 6 8" xfId="4992"/>
    <cellStyle name="Normal 9 6 8 2" xfId="8394"/>
    <cellStyle name="Normal 9 6 8 2 2" xfId="29870"/>
    <cellStyle name="Normal 9 6 8 3" xfId="12686"/>
    <cellStyle name="Normal 9 6 8 3 2" xfId="29872"/>
    <cellStyle name="Normal 9 6 8 4" xfId="29873"/>
    <cellStyle name="Normal 9 6 9" xfId="6362"/>
    <cellStyle name="Normal 9 6 9 2" xfId="29874"/>
    <cellStyle name="Normal 9 7" xfId="822"/>
    <cellStyle name="Normal 9 7 10" xfId="6693"/>
    <cellStyle name="Normal 9 7 10 2" xfId="29876"/>
    <cellStyle name="Normal 9 7 11" xfId="11193"/>
    <cellStyle name="Normal 9 7 11 2" xfId="29878"/>
    <cellStyle name="Normal 9 7 12" xfId="29879"/>
    <cellStyle name="Normal 9 7 2" xfId="3720"/>
    <cellStyle name="Normal 9 7 2 2" xfId="4099"/>
    <cellStyle name="Normal 9 7 2 2 2" xfId="7504"/>
    <cellStyle name="Normal 9 7 2 2 2 2" xfId="29883"/>
    <cellStyle name="Normal 9 7 2 2 3" xfId="11796"/>
    <cellStyle name="Normal 9 7 2 2 3 2" xfId="29884"/>
    <cellStyle name="Normal 9 7 2 2 4" xfId="29885"/>
    <cellStyle name="Normal 9 7 2 3" xfId="4662"/>
    <cellStyle name="Normal 9 7 2 3 2" xfId="8065"/>
    <cellStyle name="Normal 9 7 2 3 2 2" xfId="29886"/>
    <cellStyle name="Normal 9 7 2 3 3" xfId="12357"/>
    <cellStyle name="Normal 9 7 2 3 3 2" xfId="29887"/>
    <cellStyle name="Normal 9 7 2 3 4" xfId="29888"/>
    <cellStyle name="Normal 9 7 2 4" xfId="5224"/>
    <cellStyle name="Normal 9 7 2 4 2" xfId="8626"/>
    <cellStyle name="Normal 9 7 2 4 2 2" xfId="29889"/>
    <cellStyle name="Normal 9 7 2 4 3" xfId="12918"/>
    <cellStyle name="Normal 9 7 2 4 3 2" xfId="29890"/>
    <cellStyle name="Normal 9 7 2 4 4" xfId="29891"/>
    <cellStyle name="Normal 9 7 2 5" xfId="7129"/>
    <cellStyle name="Normal 9 7 2 5 2" xfId="29892"/>
    <cellStyle name="Normal 9 7 2 6" xfId="11422"/>
    <cellStyle name="Normal 9 7 2 6 2" xfId="29893"/>
    <cellStyle name="Normal 9 7 2 7" xfId="29894"/>
    <cellStyle name="Normal 9 7 3" xfId="4288"/>
    <cellStyle name="Normal 9 7 3 2" xfId="4849"/>
    <cellStyle name="Normal 9 7 3 2 2" xfId="8252"/>
    <cellStyle name="Normal 9 7 3 2 2 2" xfId="29898"/>
    <cellStyle name="Normal 9 7 3 2 3" xfId="12544"/>
    <cellStyle name="Normal 9 7 3 2 3 2" xfId="29900"/>
    <cellStyle name="Normal 9 7 3 2 4" xfId="29901"/>
    <cellStyle name="Normal 9 7 3 3" xfId="5411"/>
    <cellStyle name="Normal 9 7 3 3 2" xfId="8813"/>
    <cellStyle name="Normal 9 7 3 3 2 2" xfId="29904"/>
    <cellStyle name="Normal 9 7 3 3 3" xfId="13105"/>
    <cellStyle name="Normal 9 7 3 3 3 2" xfId="29906"/>
    <cellStyle name="Normal 9 7 3 3 4" xfId="29907"/>
    <cellStyle name="Normal 9 7 3 4" xfId="7691"/>
    <cellStyle name="Normal 9 7 3 4 2" xfId="29909"/>
    <cellStyle name="Normal 9 7 3 5" xfId="11983"/>
    <cellStyle name="Normal 9 7 3 5 2" xfId="29910"/>
    <cellStyle name="Normal 9 7 3 6" xfId="29911"/>
    <cellStyle name="Normal 9 7 4" xfId="3912"/>
    <cellStyle name="Normal 9 7 4 2" xfId="5608"/>
    <cellStyle name="Normal 9 7 4 2 2" xfId="9000"/>
    <cellStyle name="Normal 9 7 4 2 2 2" xfId="29912"/>
    <cellStyle name="Normal 9 7 4 2 3" xfId="13293"/>
    <cellStyle name="Normal 9 7 4 2 3 2" xfId="29913"/>
    <cellStyle name="Normal 9 7 4 2 4" xfId="29914"/>
    <cellStyle name="Normal 9 7 4 3" xfId="7317"/>
    <cellStyle name="Normal 9 7 4 3 2" xfId="29916"/>
    <cellStyle name="Normal 9 7 4 4" xfId="11609"/>
    <cellStyle name="Normal 9 7 4 4 2" xfId="29917"/>
    <cellStyle name="Normal 9 7 4 5" xfId="29918"/>
    <cellStyle name="Normal 9 7 5" xfId="4475"/>
    <cellStyle name="Normal 9 7 5 2" xfId="5810"/>
    <cellStyle name="Normal 9 7 5 2 2" xfId="9190"/>
    <cellStyle name="Normal 9 7 5 2 2 2" xfId="29919"/>
    <cellStyle name="Normal 9 7 5 2 3" xfId="13480"/>
    <cellStyle name="Normal 9 7 5 2 3 2" xfId="29921"/>
    <cellStyle name="Normal 9 7 5 2 4" xfId="29922"/>
    <cellStyle name="Normal 9 7 5 3" xfId="7878"/>
    <cellStyle name="Normal 9 7 5 3 2" xfId="29924"/>
    <cellStyle name="Normal 9 7 5 4" xfId="12170"/>
    <cellStyle name="Normal 9 7 5 4 2" xfId="29926"/>
    <cellStyle name="Normal 9 7 5 5" xfId="29927"/>
    <cellStyle name="Normal 9 7 6" xfId="6005"/>
    <cellStyle name="Normal 9 7 6 2" xfId="9378"/>
    <cellStyle name="Normal 9 7 6 2 2" xfId="29929"/>
    <cellStyle name="Normal 9 7 6 3" xfId="13667"/>
    <cellStyle name="Normal 9 7 6 3 2" xfId="29930"/>
    <cellStyle name="Normal 9 7 6 4" xfId="29931"/>
    <cellStyle name="Normal 9 7 7" xfId="6203"/>
    <cellStyle name="Normal 9 7 7 2" xfId="9567"/>
    <cellStyle name="Normal 9 7 7 2 2" xfId="29932"/>
    <cellStyle name="Normal 9 7 7 3" xfId="13855"/>
    <cellStyle name="Normal 9 7 7 3 2" xfId="29933"/>
    <cellStyle name="Normal 9 7 7 4" xfId="29934"/>
    <cellStyle name="Normal 9 7 8" xfId="5037"/>
    <cellStyle name="Normal 9 7 8 2" xfId="8439"/>
    <cellStyle name="Normal 9 7 8 2 2" xfId="29936"/>
    <cellStyle name="Normal 9 7 8 3" xfId="12731"/>
    <cellStyle name="Normal 9 7 8 3 2" xfId="29938"/>
    <cellStyle name="Normal 9 7 8 4" xfId="29939"/>
    <cellStyle name="Normal 9 7 9" xfId="6407"/>
    <cellStyle name="Normal 9 7 9 2" xfId="29941"/>
    <cellStyle name="Normal 9 8" xfId="3452"/>
    <cellStyle name="Normal 9 8 2" xfId="10291"/>
    <cellStyle name="Normal 9 8 2 2" xfId="29944"/>
    <cellStyle name="Normal 9 8 3" xfId="29945"/>
    <cellStyle name="Normal 9 8 3 2" xfId="14423"/>
    <cellStyle name="Normal 9 8 4" xfId="29946"/>
    <cellStyle name="Normal 9 9" xfId="3594"/>
    <cellStyle name="Normal 9 9 2" xfId="3975"/>
    <cellStyle name="Normal 9 9 2 2" xfId="7380"/>
    <cellStyle name="Normal 9 9 2 2 2" xfId="29950"/>
    <cellStyle name="Normal 9 9 2 3" xfId="11672"/>
    <cellStyle name="Normal 9 9 2 3 2" xfId="29952"/>
    <cellStyle name="Normal 9 9 2 4" xfId="29953"/>
    <cellStyle name="Normal 9 9 3" xfId="4538"/>
    <cellStyle name="Normal 9 9 3 2" xfId="7941"/>
    <cellStyle name="Normal 9 9 3 2 2" xfId="29954"/>
    <cellStyle name="Normal 9 9 3 3" xfId="12233"/>
    <cellStyle name="Normal 9 9 3 3 2" xfId="29955"/>
    <cellStyle name="Normal 9 9 3 4" xfId="29956"/>
    <cellStyle name="Normal 9 9 4" xfId="5100"/>
    <cellStyle name="Normal 9 9 4 2" xfId="8502"/>
    <cellStyle name="Normal 9 9 4 2 2" xfId="29957"/>
    <cellStyle name="Normal 9 9 4 3" xfId="12794"/>
    <cellStyle name="Normal 9 9 4 3 2" xfId="29958"/>
    <cellStyle name="Normal 9 9 4 4" xfId="29959"/>
    <cellStyle name="Normal 9 9 5" xfId="7005"/>
    <cellStyle name="Normal 9 9 5 2" xfId="29960"/>
    <cellStyle name="Normal 9 9 6" xfId="11298"/>
    <cellStyle name="Normal 9 9 6 2" xfId="29961"/>
    <cellStyle name="Normal 9 9 7" xfId="29962"/>
    <cellStyle name="Normal 90" xfId="6782"/>
    <cellStyle name="Normal 90 2" xfId="29963"/>
    <cellStyle name="Normal 91" xfId="9798"/>
    <cellStyle name="Normal 91 2" xfId="29964"/>
    <cellStyle name="Normal 92" xfId="7000"/>
    <cellStyle name="Normal 92 2" xfId="29966"/>
    <cellStyle name="Normal 93" xfId="6847"/>
    <cellStyle name="Normal 93 2" xfId="29968"/>
    <cellStyle name="Normal 94" xfId="9077"/>
    <cellStyle name="Normal 94 2" xfId="29970"/>
    <cellStyle name="Normal 95" xfId="9812"/>
    <cellStyle name="Normal 95 2" xfId="29972"/>
    <cellStyle name="Normal 96" xfId="6978"/>
    <cellStyle name="Normal 96 2" xfId="29973"/>
    <cellStyle name="Normal 97" xfId="6981"/>
    <cellStyle name="Normal 97 2" xfId="29974"/>
    <cellStyle name="Normal 98" xfId="6786"/>
    <cellStyle name="Normal 98 2" xfId="29976"/>
    <cellStyle name="Normal 99" xfId="9945"/>
    <cellStyle name="Normal 99 2" xfId="29978"/>
    <cellStyle name="Normal Bold" xfId="3453"/>
    <cellStyle name="Normal Bold 2" xfId="10294"/>
    <cellStyle name="Normal Bold 2 2" xfId="29980"/>
    <cellStyle name="Normal Bold 3" xfId="29981"/>
    <cellStyle name="Normal Bold 3 2" xfId="14424"/>
    <cellStyle name="Normal Bold 4" xfId="29982"/>
    <cellStyle name="Normal Bold Italics" xfId="3454"/>
    <cellStyle name="Normal Bold Italics 2" xfId="10295"/>
    <cellStyle name="Normal Bold Italics 2 2" xfId="29983"/>
    <cellStyle name="Normal Bold Italics 3" xfId="29984"/>
    <cellStyle name="Normal Bold Italics 3 2" xfId="14425"/>
    <cellStyle name="Normal Bold Italics 4" xfId="29985"/>
    <cellStyle name="Normal Bold_ActualBudget - Renaissance" xfId="3455"/>
    <cellStyle name="Normal Pct" xfId="3456"/>
    <cellStyle name="Normal Pct 2" xfId="10296"/>
    <cellStyle name="Normal Pct 2 2" xfId="29986"/>
    <cellStyle name="Normal Pct 3" xfId="29987"/>
    <cellStyle name="Normal Pct 3 2" xfId="14426"/>
    <cellStyle name="Normal Pct 4" xfId="29988"/>
    <cellStyle name="Normal.8" xfId="3457"/>
    <cellStyle name="Normal.8 2" xfId="10297"/>
    <cellStyle name="Normal.8 2 2" xfId="29989"/>
    <cellStyle name="Normal.8 3" xfId="29990"/>
    <cellStyle name="Normal.8 3 2" xfId="14427"/>
    <cellStyle name="Normal.8 4" xfId="29991"/>
    <cellStyle name="Normal.8.Number" xfId="3458"/>
    <cellStyle name="Normal.8.Number 2" xfId="10298"/>
    <cellStyle name="Normal.8.Number 2 2" xfId="29992"/>
    <cellStyle name="Normal.8.Number 3" xfId="29993"/>
    <cellStyle name="Normal.8.Number 3 2" xfId="14428"/>
    <cellStyle name="Normal.8.Number 4" xfId="29994"/>
    <cellStyle name="Normal.8.Number.2" xfId="3459"/>
    <cellStyle name="Normal.8.Number.2 2" xfId="10299"/>
    <cellStyle name="Normal.8.Number.2 2 2" xfId="29995"/>
    <cellStyle name="Normal.8.Number.2 3" xfId="29996"/>
    <cellStyle name="Normal.8.Number.2 3 2" xfId="14429"/>
    <cellStyle name="Normal.8.Number.2 4" xfId="29997"/>
    <cellStyle name="Normal.8.Number.2.Input" xfId="3460"/>
    <cellStyle name="Normal.8.Number.2.Input 2" xfId="10300"/>
    <cellStyle name="Normal.8.Number.2.Input 2 2" xfId="29998"/>
    <cellStyle name="Normal.8.Number.2.Input 3" xfId="29999"/>
    <cellStyle name="Normal.8.Number.2.Input 3 2" xfId="14430"/>
    <cellStyle name="Normal.8.Number.2.Input 4" xfId="30000"/>
    <cellStyle name="Normal.8.Number.2.Input.Bold" xfId="3461"/>
    <cellStyle name="Normal.8.Number.2.Input.Bold 2" xfId="10301"/>
    <cellStyle name="Normal.8.Number.2.Input.Bold 2 2" xfId="30001"/>
    <cellStyle name="Normal.8.Number.2.Input.Bold 3" xfId="30002"/>
    <cellStyle name="Normal.8.Number.2.Input.Bold 3 2" xfId="14431"/>
    <cellStyle name="Normal.8.Number.2.Input.Bold 4" xfId="30003"/>
    <cellStyle name="Normal.8.Number.2.Line" xfId="3462"/>
    <cellStyle name="Normal.8.Number.2.Line 2" xfId="10302"/>
    <cellStyle name="Normal.8.Number.2.Line 2 2" xfId="30006"/>
    <cellStyle name="Normal.8.Number.2.Line 3" xfId="30007"/>
    <cellStyle name="Normal.8.Number.2.Line 3 2" xfId="14432"/>
    <cellStyle name="Normal.8.Number.2.Line 4" xfId="30008"/>
    <cellStyle name="Normal.8.Number.2.X" xfId="3463"/>
    <cellStyle name="Normal.8.Number.2.X 2" xfId="10303"/>
    <cellStyle name="Normal.8.Number.2.X 2 2" xfId="30011"/>
    <cellStyle name="Normal.8.Number.2.X 3" xfId="30012"/>
    <cellStyle name="Normal.8.Number.2.X 3 2" xfId="14433"/>
    <cellStyle name="Normal.8.Number.2.X 4" xfId="30013"/>
    <cellStyle name="Normal.8.Number.2_ActualBudget - Renaissance" xfId="3464"/>
    <cellStyle name="Normal.8.Number.Bold" xfId="3465"/>
    <cellStyle name="Normal.8.Number.Bold 2" xfId="10304"/>
    <cellStyle name="Normal.8.Number.Bold 2 2" xfId="30016"/>
    <cellStyle name="Normal.8.Number.Bold 3" xfId="30017"/>
    <cellStyle name="Normal.8.Number.Bold 3 2" xfId="14434"/>
    <cellStyle name="Normal.8.Number.Bold 4" xfId="30018"/>
    <cellStyle name="Normal.8.Number.Bold.2" xfId="3466"/>
    <cellStyle name="Normal.8.Number.Bold.2 2" xfId="10305"/>
    <cellStyle name="Normal.8.Number.Bold.2 2 2" xfId="30021"/>
    <cellStyle name="Normal.8.Number.Bold.2 3" xfId="30022"/>
    <cellStyle name="Normal.8.Number.Bold.2 3 2" xfId="14435"/>
    <cellStyle name="Normal.8.Number.Bold.2 4" xfId="30023"/>
    <cellStyle name="Normal.8.Number.Bold.2.Bottom" xfId="3467"/>
    <cellStyle name="Normal.8.Number.Bold.2.Bottom 2" xfId="10306"/>
    <cellStyle name="Normal.8.Number.Bold.2.Bottom 2 2" xfId="30025"/>
    <cellStyle name="Normal.8.Number.Bold.2.Bottom 3" xfId="30026"/>
    <cellStyle name="Normal.8.Number.Bold.2.Bottom 3 2" xfId="14436"/>
    <cellStyle name="Normal.8.Number.Bold.2.Bottom 4" xfId="30027"/>
    <cellStyle name="Normal.8.Number.Bold.2.Line" xfId="3468"/>
    <cellStyle name="Normal.8.Number.Bold.2.Line 2" xfId="10307"/>
    <cellStyle name="Normal.8.Number.Bold.2.Line 2 2" xfId="30028"/>
    <cellStyle name="Normal.8.Number.Bold.2.Line 3" xfId="30029"/>
    <cellStyle name="Normal.8.Number.Bold.2.Line 3 2" xfId="14437"/>
    <cellStyle name="Normal.8.Number.Bold.2.Line 4" xfId="30030"/>
    <cellStyle name="Normal.8.Number.Bold.2_ActualBudget - Renaissance" xfId="3469"/>
    <cellStyle name="Normal.8.Number.Bold.Bottom" xfId="3470"/>
    <cellStyle name="Normal.8.Number.Bold.Bottom 2" xfId="10308"/>
    <cellStyle name="Normal.8.Number.Bold.Bottom 2 2" xfId="30031"/>
    <cellStyle name="Normal.8.Number.Bold.Bottom 3" xfId="30032"/>
    <cellStyle name="Normal.8.Number.Bold.Bottom 3 2" xfId="14438"/>
    <cellStyle name="Normal.8.Number.Bold.Bottom 4" xfId="30033"/>
    <cellStyle name="Normal.8.Number.Bold.Line" xfId="3471"/>
    <cellStyle name="Normal.8.Number.Bold.Line 2" xfId="10309"/>
    <cellStyle name="Normal.8.Number.Bold.Line 2 2" xfId="30034"/>
    <cellStyle name="Normal.8.Number.Bold.Line 3" xfId="30035"/>
    <cellStyle name="Normal.8.Number.Bold.Line 3 2" xfId="14439"/>
    <cellStyle name="Normal.8.Number.Bold.Line 4" xfId="30036"/>
    <cellStyle name="Normal.8.Number.Bold_ActualBudget - Renaissance" xfId="3472"/>
    <cellStyle name="Normal.8.Number.Input" xfId="3473"/>
    <cellStyle name="Normal.8.Number.Input 2" xfId="10310"/>
    <cellStyle name="Normal.8.Number.Input 2 2" xfId="30037"/>
    <cellStyle name="Normal.8.Number.Input 3" xfId="30038"/>
    <cellStyle name="Normal.8.Number.Input 3 2" xfId="14440"/>
    <cellStyle name="Normal.8.Number.Input 4" xfId="30039"/>
    <cellStyle name="Normal.8.Number.Input.2.Line" xfId="3474"/>
    <cellStyle name="Normal.8.Number.Input.2.Line 2" xfId="10311"/>
    <cellStyle name="Normal.8.Number.Input.2.Line 2 2" xfId="30040"/>
    <cellStyle name="Normal.8.Number.Input.2.Line 3" xfId="30041"/>
    <cellStyle name="Normal.8.Number.Input.2.Line 3 2" xfId="14441"/>
    <cellStyle name="Normal.8.Number.Input.2.Line 4" xfId="30042"/>
    <cellStyle name="Normal.8.Number.Input.Bold" xfId="3475"/>
    <cellStyle name="Normal.8.Number.Input.Bold 2" xfId="10312"/>
    <cellStyle name="Normal.8.Number.Input.Bold 2 2" xfId="30044"/>
    <cellStyle name="Normal.8.Number.Input.Bold 3" xfId="30045"/>
    <cellStyle name="Normal.8.Number.Input.Bold 3 2" xfId="14442"/>
    <cellStyle name="Normal.8.Number.Input.Bold 4" xfId="30046"/>
    <cellStyle name="Normal.8.Number.Input.Line" xfId="3476"/>
    <cellStyle name="Normal.8.Number.Input.Line 2" xfId="10313"/>
    <cellStyle name="Normal.8.Number.Input.Line 2 2" xfId="30049"/>
    <cellStyle name="Normal.8.Number.Input.Line 3" xfId="30050"/>
    <cellStyle name="Normal.8.Number.Input.Line 3 2" xfId="14443"/>
    <cellStyle name="Normal.8.Number.Input.Line 4" xfId="30051"/>
    <cellStyle name="Normal.8.Number.Line" xfId="3477"/>
    <cellStyle name="Normal.8.Number.Line 2" xfId="10314"/>
    <cellStyle name="Normal.8.Number.Line 2 2" xfId="30053"/>
    <cellStyle name="Normal.8.Number.Line 3" xfId="30054"/>
    <cellStyle name="Normal.8.Number.Line 3 2" xfId="14444"/>
    <cellStyle name="Normal.8.Number.Line 4" xfId="30055"/>
    <cellStyle name="Normal.8.Number_ActualBudget - Renaissance" xfId="3478"/>
    <cellStyle name="Normal.8_ActualBudget - Renaissance" xfId="3479"/>
    <cellStyle name="Normal^laroux_1_laroux_1_SHIT" xfId="3480"/>
    <cellStyle name="Normal_21 Exh B" xfId="25"/>
    <cellStyle name="Normal_Schedule O Info for Mike" xfId="21"/>
    <cellStyle name="Normal_SP ANCILLARIES_9-10(clean 9-19)(a)" xfId="18"/>
    <cellStyle name="Normal0" xfId="3481"/>
    <cellStyle name="Normal0 2" xfId="10315"/>
    <cellStyle name="Normal0 2 2" xfId="30056"/>
    <cellStyle name="Normal0 3" xfId="30057"/>
    <cellStyle name="Normal0 3 2" xfId="14445"/>
    <cellStyle name="Normal0 4" xfId="30058"/>
    <cellStyle name="Normal1" xfId="3482"/>
    <cellStyle name="Normal1 2" xfId="10316"/>
    <cellStyle name="Normal1 2 2" xfId="30059"/>
    <cellStyle name="Normal1 3" xfId="30060"/>
    <cellStyle name="Normal1 3 2" xfId="14446"/>
    <cellStyle name="Normal1 4" xfId="30061"/>
    <cellStyle name="Normal8" xfId="3483"/>
    <cellStyle name="Normal8 2" xfId="10317"/>
    <cellStyle name="Normal8 2 2" xfId="30062"/>
    <cellStyle name="Normal8 3" xfId="30063"/>
    <cellStyle name="Normal8 3 2" xfId="14447"/>
    <cellStyle name="Normal8 4" xfId="30064"/>
    <cellStyle name="Normale_07 Deut - FS0699HY" xfId="3484"/>
    <cellStyle name="NormalGB" xfId="3485"/>
    <cellStyle name="NormalGB 2" xfId="10318"/>
    <cellStyle name="NormalGB 2 2" xfId="30065"/>
    <cellStyle name="NormalGB 3" xfId="30066"/>
    <cellStyle name="NormalGB 3 2" xfId="14448"/>
    <cellStyle name="NormalGB 4" xfId="30067"/>
    <cellStyle name="NormalHelv" xfId="3486"/>
    <cellStyle name="NormalHelv 2" xfId="10319"/>
    <cellStyle name="NormalHelv 2 2" xfId="30068"/>
    <cellStyle name="NormalHelv 3" xfId="30069"/>
    <cellStyle name="NormalHelv 3 2" xfId="14449"/>
    <cellStyle name="NormalHelv 4" xfId="30070"/>
    <cellStyle name="NormalItalic" xfId="3487"/>
    <cellStyle name="NormalItalic 2" xfId="10320"/>
    <cellStyle name="NormalItalic 2 2" xfId="30071"/>
    <cellStyle name="NormalItalic 3" xfId="30072"/>
    <cellStyle name="NormalItalic 3 2" xfId="14450"/>
    <cellStyle name="NormalItalic 4" xfId="30073"/>
    <cellStyle name="NormalNumber%" xfId="3488"/>
    <cellStyle name="NormalNumber% 2" xfId="10321"/>
    <cellStyle name="NormalNumber% 2 2" xfId="30074"/>
    <cellStyle name="NormalNumber% 3" xfId="30075"/>
    <cellStyle name="NormalNumber% 3 2" xfId="14451"/>
    <cellStyle name="NormalNumber% 4" xfId="30076"/>
    <cellStyle name="Norm聡l_l聡roux_1_聬aroux_1" xfId="3489"/>
    <cellStyle name="Note 10" xfId="103"/>
    <cellStyle name="Note 2" xfId="518"/>
    <cellStyle name="Note 2 2" xfId="3490"/>
    <cellStyle name="Note 2 2 10" xfId="6990"/>
    <cellStyle name="Note 2 2 10 2" xfId="30080"/>
    <cellStyle name="Note 2 2 10 2 2" xfId="16056"/>
    <cellStyle name="Note 2 2 10 3" xfId="30079"/>
    <cellStyle name="Note 2 2 11" xfId="10324"/>
    <cellStyle name="Note 2 2 11 2" xfId="30082"/>
    <cellStyle name="Note 2 2 12" xfId="11293"/>
    <cellStyle name="Note 2 2 12 2" xfId="30084"/>
    <cellStyle name="Note 2 2 12 2 2" xfId="27625"/>
    <cellStyle name="Note 2 2 12 3" xfId="30083"/>
    <cellStyle name="Note 2 2 13" xfId="30085"/>
    <cellStyle name="Note 2 2 13 2" xfId="14452"/>
    <cellStyle name="Note 2 2 14" xfId="30086"/>
    <cellStyle name="Note 2 2 2" xfId="3784"/>
    <cellStyle name="Note 2 2 2 2" xfId="4159"/>
    <cellStyle name="Note 2 2 2 2 2" xfId="7564"/>
    <cellStyle name="Note 2 2 2 2 2 2" xfId="30090"/>
    <cellStyle name="Note 2 2 2 2 2 2 2" xfId="23243"/>
    <cellStyle name="Note 2 2 2 2 2 3" xfId="30089"/>
    <cellStyle name="Note 2 2 2 2 3" xfId="10326"/>
    <cellStyle name="Note 2 2 2 2 3 2" xfId="30092"/>
    <cellStyle name="Note 2 2 2 2 4" xfId="11856"/>
    <cellStyle name="Note 2 2 2 2 4 2" xfId="30094"/>
    <cellStyle name="Note 2 2 2 2 4 2 2" xfId="28471"/>
    <cellStyle name="Note 2 2 2 2 4 3" xfId="30093"/>
    <cellStyle name="Note 2 2 2 2 5" xfId="30095"/>
    <cellStyle name="Note 2 2 2 2 5 2" xfId="14737"/>
    <cellStyle name="Note 2 2 2 2 6" xfId="30096"/>
    <cellStyle name="Note 2 2 2 3" xfId="4722"/>
    <cellStyle name="Note 2 2 2 3 2" xfId="8125"/>
    <cellStyle name="Note 2 2 2 3 2 2" xfId="30099"/>
    <cellStyle name="Note 2 2 2 3 2 2 2" xfId="23987"/>
    <cellStyle name="Note 2 2 2 3 2 3" xfId="30098"/>
    <cellStyle name="Note 2 2 2 3 3" xfId="10327"/>
    <cellStyle name="Note 2 2 2 3 3 2" xfId="30101"/>
    <cellStyle name="Note 2 2 2 3 4" xfId="12417"/>
    <cellStyle name="Note 2 2 2 3 4 2" xfId="30103"/>
    <cellStyle name="Note 2 2 2 3 4 2 2" xfId="29321"/>
    <cellStyle name="Note 2 2 2 3 4 3" xfId="30102"/>
    <cellStyle name="Note 2 2 2 3 5" xfId="30104"/>
    <cellStyle name="Note 2 2 2 3 5 2" xfId="14952"/>
    <cellStyle name="Note 2 2 2 3 6" xfId="30105"/>
    <cellStyle name="Note 2 2 2 4" xfId="5284"/>
    <cellStyle name="Note 2 2 2 4 2" xfId="8686"/>
    <cellStyle name="Note 2 2 2 4 2 2" xfId="30107"/>
    <cellStyle name="Note 2 2 2 4 2 2 2" xfId="24771"/>
    <cellStyle name="Note 2 2 2 4 2 3" xfId="30106"/>
    <cellStyle name="Note 2 2 2 4 3" xfId="10328"/>
    <cellStyle name="Note 2 2 2 4 3 2" xfId="30108"/>
    <cellStyle name="Note 2 2 2 4 4" xfId="12978"/>
    <cellStyle name="Note 2 2 2 4 4 2" xfId="30110"/>
    <cellStyle name="Note 2 2 2 4 4 2 2" xfId="30216"/>
    <cellStyle name="Note 2 2 2 4 4 3" xfId="30109"/>
    <cellStyle name="Note 2 2 2 4 5" xfId="30111"/>
    <cellStyle name="Note 2 2 2 4 5 2" xfId="15201"/>
    <cellStyle name="Note 2 2 2 4 6" xfId="30112"/>
    <cellStyle name="Note 2 2 2 5" xfId="7190"/>
    <cellStyle name="Note 2 2 2 5 2" xfId="30114"/>
    <cellStyle name="Note 2 2 2 5 2 2" xfId="16321"/>
    <cellStyle name="Note 2 2 2 5 3" xfId="30113"/>
    <cellStyle name="Note 2 2 2 6" xfId="10325"/>
    <cellStyle name="Note 2 2 2 6 2" xfId="30115"/>
    <cellStyle name="Note 2 2 2 7" xfId="11482"/>
    <cellStyle name="Note 2 2 2 7 2" xfId="30117"/>
    <cellStyle name="Note 2 2 2 7 2 2" xfId="27897"/>
    <cellStyle name="Note 2 2 2 7 3" xfId="30116"/>
    <cellStyle name="Note 2 2 2 8" xfId="30118"/>
    <cellStyle name="Note 2 2 2 8 2" xfId="14660"/>
    <cellStyle name="Note 2 2 2 9" xfId="30119"/>
    <cellStyle name="Note 2 2 3" xfId="4348"/>
    <cellStyle name="Note 2 2 3 2" xfId="4909"/>
    <cellStyle name="Note 2 2 3 2 2" xfId="8312"/>
    <cellStyle name="Note 2 2 3 2 2 2" xfId="30121"/>
    <cellStyle name="Note 2 2 3 2 2 2 2" xfId="24248"/>
    <cellStyle name="Note 2 2 3 2 2 3" xfId="30120"/>
    <cellStyle name="Note 2 2 3 2 3" xfId="10330"/>
    <cellStyle name="Note 2 2 3 2 3 2" xfId="30122"/>
    <cellStyle name="Note 2 2 3 2 4" xfId="12604"/>
    <cellStyle name="Note 2 2 3 2 4 2" xfId="30124"/>
    <cellStyle name="Note 2 2 3 2 4 2 2" xfId="29579"/>
    <cellStyle name="Note 2 2 3 2 4 3" xfId="30123"/>
    <cellStyle name="Note 2 2 3 2 5" xfId="30125"/>
    <cellStyle name="Note 2 2 3 2 5 2" xfId="15044"/>
    <cellStyle name="Note 2 2 3 2 6" xfId="30126"/>
    <cellStyle name="Note 2 2 3 3" xfId="5471"/>
    <cellStyle name="Note 2 2 3 3 2" xfId="8873"/>
    <cellStyle name="Note 2 2 3 3 2 2" xfId="30128"/>
    <cellStyle name="Note 2 2 3 3 2 2 2" xfId="25088"/>
    <cellStyle name="Note 2 2 3 3 2 3" xfId="30127"/>
    <cellStyle name="Note 2 2 3 3 3" xfId="10331"/>
    <cellStyle name="Note 2 2 3 3 3 2" xfId="30129"/>
    <cellStyle name="Note 2 2 3 3 4" xfId="13165"/>
    <cellStyle name="Note 2 2 3 3 4 2" xfId="30131"/>
    <cellStyle name="Note 2 2 3 3 4 2 2" xfId="30881"/>
    <cellStyle name="Note 2 2 3 3 4 3" xfId="30130"/>
    <cellStyle name="Note 2 2 3 3 5" xfId="30132"/>
    <cellStyle name="Note 2 2 3 3 5 2" xfId="15282"/>
    <cellStyle name="Note 2 2 3 3 6" xfId="30133"/>
    <cellStyle name="Note 2 2 3 4" xfId="7751"/>
    <cellStyle name="Note 2 2 3 4 2" xfId="30135"/>
    <cellStyle name="Note 2 2 3 4 2 2" xfId="23427"/>
    <cellStyle name="Note 2 2 3 4 3" xfId="30134"/>
    <cellStyle name="Note 2 2 3 5" xfId="10329"/>
    <cellStyle name="Note 2 2 3 5 2" xfId="30136"/>
    <cellStyle name="Note 2 2 3 6" xfId="12043"/>
    <cellStyle name="Note 2 2 3 6 2" xfId="30138"/>
    <cellStyle name="Note 2 2 3 6 2 2" xfId="28800"/>
    <cellStyle name="Note 2 2 3 6 3" xfId="30137"/>
    <cellStyle name="Note 2 2 3 7" xfId="30139"/>
    <cellStyle name="Note 2 2 3 7 2" xfId="14795"/>
    <cellStyle name="Note 2 2 3 8" xfId="30140"/>
    <cellStyle name="Note 2 2 4" xfId="3972"/>
    <cellStyle name="Note 2 2 4 2" xfId="5680"/>
    <cellStyle name="Note 2 2 4 2 2" xfId="9062"/>
    <cellStyle name="Note 2 2 4 2 2 2" xfId="30143"/>
    <cellStyle name="Note 2 2 4 2 2 2 2" xfId="25350"/>
    <cellStyle name="Note 2 2 4 2 2 3" xfId="30142"/>
    <cellStyle name="Note 2 2 4 2 3" xfId="10333"/>
    <cellStyle name="Note 2 2 4 2 3 2" xfId="30145"/>
    <cellStyle name="Note 2 2 4 2 4" xfId="13353"/>
    <cellStyle name="Note 2 2 4 2 4 2" xfId="30147"/>
    <cellStyle name="Note 2 2 4 2 4 2 2" xfId="31236"/>
    <cellStyle name="Note 2 2 4 2 4 3" xfId="30146"/>
    <cellStyle name="Note 2 2 4 2 5" xfId="30148"/>
    <cellStyle name="Note 2 2 4 2 5 2" xfId="15386"/>
    <cellStyle name="Note 2 2 4 2 6" xfId="30149"/>
    <cellStyle name="Note 2 2 4 3" xfId="7377"/>
    <cellStyle name="Note 2 2 4 3 2" xfId="30151"/>
    <cellStyle name="Note 2 2 4 3 2 2" xfId="16583"/>
    <cellStyle name="Note 2 2 4 3 3" xfId="30150"/>
    <cellStyle name="Note 2 2 4 4" xfId="10332"/>
    <cellStyle name="Note 2 2 4 4 2" xfId="30153"/>
    <cellStyle name="Note 2 2 4 5" xfId="11669"/>
    <cellStyle name="Note 2 2 4 5 2" xfId="30155"/>
    <cellStyle name="Note 2 2 4 5 2 2" xfId="28155"/>
    <cellStyle name="Note 2 2 4 5 3" xfId="30154"/>
    <cellStyle name="Note 2 2 4 6" xfId="30156"/>
    <cellStyle name="Note 2 2 4 6 2" xfId="14699"/>
    <cellStyle name="Note 2 2 4 7" xfId="30157"/>
    <cellStyle name="Note 2 2 5" xfId="4535"/>
    <cellStyle name="Note 2 2 5 2" xfId="5870"/>
    <cellStyle name="Note 2 2 5 2 2" xfId="9250"/>
    <cellStyle name="Note 2 2 5 2 2 2" xfId="30160"/>
    <cellStyle name="Note 2 2 5 2 2 2 2" xfId="25609"/>
    <cellStyle name="Note 2 2 5 2 2 3" xfId="30159"/>
    <cellStyle name="Note 2 2 5 2 3" xfId="10335"/>
    <cellStyle name="Note 2 2 5 2 3 2" xfId="30161"/>
    <cellStyle name="Note 2 2 5 2 4" xfId="13540"/>
    <cellStyle name="Note 2 2 5 2 4 2" xfId="30163"/>
    <cellStyle name="Note 2 2 5 2 4 2 2" xfId="31971"/>
    <cellStyle name="Note 2 2 5 2 4 3" xfId="30162"/>
    <cellStyle name="Note 2 2 5 2 5" xfId="30164"/>
    <cellStyle name="Note 2 2 5 2 5 2" xfId="15465"/>
    <cellStyle name="Note 2 2 5 2 6" xfId="30165"/>
    <cellStyle name="Note 2 2 5 3" xfId="7938"/>
    <cellStyle name="Note 2 2 5 3 2" xfId="30167"/>
    <cellStyle name="Note 2 2 5 3 2 2" xfId="23628"/>
    <cellStyle name="Note 2 2 5 3 3" xfId="30166"/>
    <cellStyle name="Note 2 2 5 4" xfId="10334"/>
    <cellStyle name="Note 2 2 5 4 2" xfId="30168"/>
    <cellStyle name="Note 2 2 5 5" xfId="12230"/>
    <cellStyle name="Note 2 2 5 5 2" xfId="30170"/>
    <cellStyle name="Note 2 2 5 5 2 2" xfId="29061"/>
    <cellStyle name="Note 2 2 5 5 3" xfId="30169"/>
    <cellStyle name="Note 2 2 5 6" xfId="30171"/>
    <cellStyle name="Note 2 2 5 6 2" xfId="14877"/>
    <cellStyle name="Note 2 2 5 7" xfId="30172"/>
    <cellStyle name="Note 2 2 6" xfId="6072"/>
    <cellStyle name="Note 2 2 6 2" xfId="9440"/>
    <cellStyle name="Note 2 2 6 2 2" xfId="30174"/>
    <cellStyle name="Note 2 2 6 2 2 2" xfId="25871"/>
    <cellStyle name="Note 2 2 6 2 3" xfId="30173"/>
    <cellStyle name="Note 2 2 6 3" xfId="10336"/>
    <cellStyle name="Note 2 2 6 3 2" xfId="30175"/>
    <cellStyle name="Note 2 2 6 4" xfId="13727"/>
    <cellStyle name="Note 2 2 6 4 2" xfId="30177"/>
    <cellStyle name="Note 2 2 6 4 2 2" xfId="32706"/>
    <cellStyle name="Note 2 2 6 4 3" xfId="30176"/>
    <cellStyle name="Note 2 2 6 5" xfId="30178"/>
    <cellStyle name="Note 2 2 6 5 2" xfId="15562"/>
    <cellStyle name="Note 2 2 6 6" xfId="30179"/>
    <cellStyle name="Note 2 2 7" xfId="6267"/>
    <cellStyle name="Note 2 2 7 2" xfId="9627"/>
    <cellStyle name="Note 2 2 7 2 2" xfId="30181"/>
    <cellStyle name="Note 2 2 7 2 2 2" xfId="26132"/>
    <cellStyle name="Note 2 2 7 2 3" xfId="30180"/>
    <cellStyle name="Note 2 2 7 3" xfId="10337"/>
    <cellStyle name="Note 2 2 7 3 2" xfId="30182"/>
    <cellStyle name="Note 2 2 7 4" xfId="13915"/>
    <cellStyle name="Note 2 2 7 4 2" xfId="30184"/>
    <cellStyle name="Note 2 2 7 4 2 2" xfId="33288"/>
    <cellStyle name="Note 2 2 7 4 3" xfId="30183"/>
    <cellStyle name="Note 2 2 7 5" xfId="30185"/>
    <cellStyle name="Note 2 2 7 5 2" xfId="15645"/>
    <cellStyle name="Note 2 2 7 6" xfId="30186"/>
    <cellStyle name="Note 2 2 8" xfId="5097"/>
    <cellStyle name="Note 2 2 8 2" xfId="8499"/>
    <cellStyle name="Note 2 2 8 2 2" xfId="30189"/>
    <cellStyle name="Note 2 2 8 2 2 2" xfId="24512"/>
    <cellStyle name="Note 2 2 8 2 3" xfId="30188"/>
    <cellStyle name="Note 2 2 8 3" xfId="10338"/>
    <cellStyle name="Note 2 2 8 3 2" xfId="30190"/>
    <cellStyle name="Note 2 2 8 4" xfId="12791"/>
    <cellStyle name="Note 2 2 8 4 2" xfId="30192"/>
    <cellStyle name="Note 2 2 8 4 2 2" xfId="29840"/>
    <cellStyle name="Note 2 2 8 4 3" xfId="30191"/>
    <cellStyle name="Note 2 2 8 5" xfId="30193"/>
    <cellStyle name="Note 2 2 8 5 2" xfId="15122"/>
    <cellStyle name="Note 2 2 8 6" xfId="30194"/>
    <cellStyle name="Note 2 2 9" xfId="6469"/>
    <cellStyle name="Note 2 2 9 2" xfId="30196"/>
    <cellStyle name="Note 2 2 9 2 2" xfId="14625"/>
    <cellStyle name="Note 2 2 9 3" xfId="30195"/>
    <cellStyle name="Note 2 3" xfId="10323"/>
    <cellStyle name="Note 2 3 2" xfId="30198"/>
    <cellStyle name="Note 2 4" xfId="30199"/>
    <cellStyle name="Note 2 4 2" xfId="14142"/>
    <cellStyle name="Note 2 5" xfId="30200"/>
    <cellStyle name="Note 3" xfId="519"/>
    <cellStyle name="Note 3 10" xfId="5894"/>
    <cellStyle name="Note 3 10 2" xfId="9267"/>
    <cellStyle name="Note 3 10 2 2" xfId="30203"/>
    <cellStyle name="Note 3 10 2 2 2" xfId="25633"/>
    <cellStyle name="Note 3 10 2 3" xfId="30202"/>
    <cellStyle name="Note 3 10 3" xfId="10340"/>
    <cellStyle name="Note 3 10 3 2" xfId="30204"/>
    <cellStyle name="Note 3 10 4" xfId="13556"/>
    <cellStyle name="Note 3 10 4 2" xfId="30206"/>
    <cellStyle name="Note 3 10 4 2 2" xfId="32034"/>
    <cellStyle name="Note 3 10 4 3" xfId="30205"/>
    <cellStyle name="Note 3 10 5" xfId="30207"/>
    <cellStyle name="Note 3 10 5 2" xfId="15488"/>
    <cellStyle name="Note 3 10 6" xfId="30208"/>
    <cellStyle name="Note 3 11" xfId="6092"/>
    <cellStyle name="Note 3 11 2" xfId="9456"/>
    <cellStyle name="Note 3 11 2 2" xfId="30210"/>
    <cellStyle name="Note 3 11 2 2 2" xfId="25893"/>
    <cellStyle name="Note 3 11 2 3" xfId="30209"/>
    <cellStyle name="Note 3 11 3" xfId="10341"/>
    <cellStyle name="Note 3 11 3 2" xfId="30211"/>
    <cellStyle name="Note 3 11 4" xfId="13744"/>
    <cellStyle name="Note 3 11 4 2" xfId="30213"/>
    <cellStyle name="Note 3 11 4 2 2" xfId="32773"/>
    <cellStyle name="Note 3 11 4 3" xfId="30212"/>
    <cellStyle name="Note 3 11 5" xfId="30214"/>
    <cellStyle name="Note 3 11 5 2" xfId="15577"/>
    <cellStyle name="Note 3 11 6" xfId="30215"/>
    <cellStyle name="Note 3 12" xfId="4926"/>
    <cellStyle name="Note 3 12 2" xfId="8328"/>
    <cellStyle name="Note 3 12 2 2" xfId="30218"/>
    <cellStyle name="Note 3 12 2 2 2" xfId="24272"/>
    <cellStyle name="Note 3 12 2 3" xfId="30217"/>
    <cellStyle name="Note 3 12 3" xfId="10342"/>
    <cellStyle name="Note 3 12 3 2" xfId="30220"/>
    <cellStyle name="Note 3 12 4" xfId="12620"/>
    <cellStyle name="Note 3 12 4 2" xfId="30222"/>
    <cellStyle name="Note 3 12 4 2 2" xfId="29601"/>
    <cellStyle name="Note 3 12 4 3" xfId="30221"/>
    <cellStyle name="Note 3 12 5" xfId="30223"/>
    <cellStyle name="Note 3 12 5 2" xfId="15058"/>
    <cellStyle name="Note 3 12 6" xfId="30224"/>
    <cellStyle name="Note 3 13" xfId="6561"/>
    <cellStyle name="Note 3 13 2" xfId="30226"/>
    <cellStyle name="Note 3 13 2 2" xfId="15723"/>
    <cellStyle name="Note 3 13 3" xfId="30225"/>
    <cellStyle name="Note 3 14" xfId="10339"/>
    <cellStyle name="Note 3 14 2" xfId="30227"/>
    <cellStyle name="Note 3 15" xfId="11071"/>
    <cellStyle name="Note 3 15 2" xfId="30229"/>
    <cellStyle name="Note 3 15 2 2" xfId="27359"/>
    <cellStyle name="Note 3 15 3" xfId="30228"/>
    <cellStyle name="Note 3 16" xfId="30230"/>
    <cellStyle name="Note 3 16 2" xfId="14266"/>
    <cellStyle name="Note 3 17" xfId="30231"/>
    <cellStyle name="Note 3 2" xfId="752"/>
    <cellStyle name="Note 3 2 10" xfId="6337"/>
    <cellStyle name="Note 3 2 10 2" xfId="30233"/>
    <cellStyle name="Note 3 2 10 2 2" xfId="14575"/>
    <cellStyle name="Note 3 2 10 3" xfId="30232"/>
    <cellStyle name="Note 3 2 11" xfId="6623"/>
    <cellStyle name="Note 3 2 11 2" xfId="30235"/>
    <cellStyle name="Note 3 2 11 2 2" xfId="15798"/>
    <cellStyle name="Note 3 2 11 3" xfId="30234"/>
    <cellStyle name="Note 3 2 12" xfId="10343"/>
    <cellStyle name="Note 3 2 12 2" xfId="30236"/>
    <cellStyle name="Note 3 2 13" xfId="11123"/>
    <cellStyle name="Note 3 2 13 2" xfId="30238"/>
    <cellStyle name="Note 3 2 13 2 2" xfId="27424"/>
    <cellStyle name="Note 3 2 13 3" xfId="30237"/>
    <cellStyle name="Note 3 2 14" xfId="30239"/>
    <cellStyle name="Note 3 2 14 2" xfId="14273"/>
    <cellStyle name="Note 3 2 15" xfId="30240"/>
    <cellStyle name="Note 3 2 2" xfId="886"/>
    <cellStyle name="Note 3 2 2 10" xfId="6735"/>
    <cellStyle name="Note 3 2 2 10 2" xfId="30242"/>
    <cellStyle name="Note 3 2 2 10 2 2" xfId="15951"/>
    <cellStyle name="Note 3 2 2 10 3" xfId="30241"/>
    <cellStyle name="Note 3 2 2 11" xfId="10344"/>
    <cellStyle name="Note 3 2 2 11 2" xfId="30244"/>
    <cellStyle name="Note 3 2 2 12" xfId="11234"/>
    <cellStyle name="Note 3 2 2 12 2" xfId="30246"/>
    <cellStyle name="Note 3 2 2 12 2 2" xfId="27577"/>
    <cellStyle name="Note 3 2 2 12 3" xfId="30245"/>
    <cellStyle name="Note 3 2 2 13" xfId="30247"/>
    <cellStyle name="Note 3 2 2 13 2" xfId="14309"/>
    <cellStyle name="Note 3 2 2 14" xfId="30248"/>
    <cellStyle name="Note 3 2 2 2" xfId="3762"/>
    <cellStyle name="Note 3 2 2 2 2" xfId="4140"/>
    <cellStyle name="Note 3 2 2 2 2 2" xfId="7545"/>
    <cellStyle name="Note 3 2 2 2 2 2 2" xfId="30251"/>
    <cellStyle name="Note 3 2 2 2 2 2 2 2" xfId="23225"/>
    <cellStyle name="Note 3 2 2 2 2 2 3" xfId="30250"/>
    <cellStyle name="Note 3 2 2 2 2 3" xfId="10346"/>
    <cellStyle name="Note 3 2 2 2 2 3 2" xfId="30253"/>
    <cellStyle name="Note 3 2 2 2 2 4" xfId="11837"/>
    <cellStyle name="Note 3 2 2 2 2 4 2" xfId="30255"/>
    <cellStyle name="Note 3 2 2 2 2 4 2 2" xfId="28436"/>
    <cellStyle name="Note 3 2 2 2 2 4 3" xfId="30254"/>
    <cellStyle name="Note 3 2 2 2 2 5" xfId="30256"/>
    <cellStyle name="Note 3 2 2 2 2 5 2" xfId="14730"/>
    <cellStyle name="Note 3 2 2 2 2 6" xfId="30257"/>
    <cellStyle name="Note 3 2 2 2 3" xfId="4703"/>
    <cellStyle name="Note 3 2 2 2 3 2" xfId="8106"/>
    <cellStyle name="Note 3 2 2 2 3 2 2" xfId="30259"/>
    <cellStyle name="Note 3 2 2 2 3 2 2 2" xfId="23962"/>
    <cellStyle name="Note 3 2 2 2 3 2 3" xfId="30258"/>
    <cellStyle name="Note 3 2 2 2 3 3" xfId="10347"/>
    <cellStyle name="Note 3 2 2 2 3 3 2" xfId="30260"/>
    <cellStyle name="Note 3 2 2 2 3 4" xfId="12398"/>
    <cellStyle name="Note 3 2 2 2 3 4 2" xfId="30262"/>
    <cellStyle name="Note 3 2 2 2 3 4 2 2" xfId="29295"/>
    <cellStyle name="Note 3 2 2 2 3 4 3" xfId="30261"/>
    <cellStyle name="Note 3 2 2 2 3 5" xfId="30263"/>
    <cellStyle name="Note 3 2 2 2 3 5 2" xfId="14937"/>
    <cellStyle name="Note 3 2 2 2 3 6" xfId="30264"/>
    <cellStyle name="Note 3 2 2 2 4" xfId="5265"/>
    <cellStyle name="Note 3 2 2 2 4 2" xfId="8667"/>
    <cellStyle name="Note 3 2 2 2 4 2 2" xfId="30267"/>
    <cellStyle name="Note 3 2 2 2 4 2 2 2" xfId="24745"/>
    <cellStyle name="Note 3 2 2 2 4 2 3" xfId="30266"/>
    <cellStyle name="Note 3 2 2 2 4 3" xfId="10348"/>
    <cellStyle name="Note 3 2 2 2 4 3 2" xfId="30268"/>
    <cellStyle name="Note 3 2 2 2 4 4" xfId="12959"/>
    <cellStyle name="Note 3 2 2 2 4 4 2" xfId="30270"/>
    <cellStyle name="Note 3 2 2 2 4 4 2 2" xfId="30141"/>
    <cellStyle name="Note 3 2 2 2 4 4 3" xfId="30269"/>
    <cellStyle name="Note 3 2 2 2 4 5" xfId="30271"/>
    <cellStyle name="Note 3 2 2 2 4 5 2" xfId="15186"/>
    <cellStyle name="Note 3 2 2 2 4 6" xfId="30272"/>
    <cellStyle name="Note 3 2 2 2 5" xfId="7171"/>
    <cellStyle name="Note 3 2 2 2 5 2" xfId="30274"/>
    <cellStyle name="Note 3 2 2 2 5 2 2" xfId="16294"/>
    <cellStyle name="Note 3 2 2 2 5 3" xfId="30273"/>
    <cellStyle name="Note 3 2 2 2 6" xfId="10345"/>
    <cellStyle name="Note 3 2 2 2 6 2" xfId="30275"/>
    <cellStyle name="Note 3 2 2 2 7" xfId="11463"/>
    <cellStyle name="Note 3 2 2 2 7 2" xfId="30277"/>
    <cellStyle name="Note 3 2 2 2 7 2 2" xfId="27869"/>
    <cellStyle name="Note 3 2 2 2 7 3" xfId="30276"/>
    <cellStyle name="Note 3 2 2 2 8" xfId="30278"/>
    <cellStyle name="Note 3 2 2 2 8 2" xfId="14653"/>
    <cellStyle name="Note 3 2 2 2 9" xfId="30279"/>
    <cellStyle name="Note 3 2 2 3" xfId="4329"/>
    <cellStyle name="Note 3 2 2 3 2" xfId="4890"/>
    <cellStyle name="Note 3 2 2 3 2 2" xfId="8293"/>
    <cellStyle name="Note 3 2 2 3 2 2 2" xfId="30282"/>
    <cellStyle name="Note 3 2 2 3 2 2 2 2" xfId="24222"/>
    <cellStyle name="Note 3 2 2 3 2 2 3" xfId="30281"/>
    <cellStyle name="Note 3 2 2 3 2 3" xfId="10350"/>
    <cellStyle name="Note 3 2 2 3 2 3 2" xfId="30283"/>
    <cellStyle name="Note 3 2 2 3 2 4" xfId="12585"/>
    <cellStyle name="Note 3 2 2 3 2 4 2" xfId="30285"/>
    <cellStyle name="Note 3 2 2 3 2 4 2 2" xfId="29554"/>
    <cellStyle name="Note 3 2 2 3 2 4 3" xfId="30284"/>
    <cellStyle name="Note 3 2 2 3 2 5" xfId="30286"/>
    <cellStyle name="Note 3 2 2 3 2 5 2" xfId="15030"/>
    <cellStyle name="Note 3 2 2 3 2 6" xfId="30287"/>
    <cellStyle name="Note 3 2 2 3 3" xfId="5452"/>
    <cellStyle name="Note 3 2 2 3 3 2" xfId="8854"/>
    <cellStyle name="Note 3 2 2 3 3 2 2" xfId="30290"/>
    <cellStyle name="Note 3 2 2 3 3 2 2 2" xfId="25062"/>
    <cellStyle name="Note 3 2 2 3 3 2 3" xfId="30289"/>
    <cellStyle name="Note 3 2 2 3 3 3" xfId="10351"/>
    <cellStyle name="Note 3 2 2 3 3 3 2" xfId="30291"/>
    <cellStyle name="Note 3 2 2 3 3 4" xfId="13146"/>
    <cellStyle name="Note 3 2 2 3 3 4 2" xfId="30293"/>
    <cellStyle name="Note 3 2 2 3 3 4 2 2" xfId="30837"/>
    <cellStyle name="Note 3 2 2 3 3 4 3" xfId="30292"/>
    <cellStyle name="Note 3 2 2 3 3 5" xfId="30294"/>
    <cellStyle name="Note 3 2 2 3 3 5 2" xfId="15267"/>
    <cellStyle name="Note 3 2 2 3 3 6" xfId="30295"/>
    <cellStyle name="Note 3 2 2 3 4" xfId="7732"/>
    <cellStyle name="Note 3 2 2 3 4 2" xfId="30297"/>
    <cellStyle name="Note 3 2 2 3 4 2 2" xfId="23414"/>
    <cellStyle name="Note 3 2 2 3 4 3" xfId="30296"/>
    <cellStyle name="Note 3 2 2 3 5" xfId="10349"/>
    <cellStyle name="Note 3 2 2 3 5 2" xfId="30299"/>
    <cellStyle name="Note 3 2 2 3 6" xfId="12024"/>
    <cellStyle name="Note 3 2 2 3 6 2" xfId="30301"/>
    <cellStyle name="Note 3 2 2 3 6 2 2" xfId="28774"/>
    <cellStyle name="Note 3 2 2 3 6 3" xfId="30300"/>
    <cellStyle name="Note 3 2 2 3 7" xfId="30302"/>
    <cellStyle name="Note 3 2 2 3 7 2" xfId="14782"/>
    <cellStyle name="Note 3 2 2 3 8" xfId="30303"/>
    <cellStyle name="Note 3 2 2 4" xfId="3953"/>
    <cellStyle name="Note 3 2 2 4 2" xfId="5651"/>
    <cellStyle name="Note 3 2 2 4 2 2" xfId="9041"/>
    <cellStyle name="Note 3 2 2 4 2 2 2" xfId="30306"/>
    <cellStyle name="Note 3 2 2 4 2 2 2 2" xfId="25321"/>
    <cellStyle name="Note 3 2 2 4 2 2 3" xfId="30305"/>
    <cellStyle name="Note 3 2 2 4 2 3" xfId="10353"/>
    <cellStyle name="Note 3 2 2 4 2 3 2" xfId="30307"/>
    <cellStyle name="Note 3 2 2 4 2 4" xfId="13334"/>
    <cellStyle name="Note 3 2 2 4 2 4 2" xfId="30309"/>
    <cellStyle name="Note 3 2 2 4 2 4 2 2" xfId="31199"/>
    <cellStyle name="Note 3 2 2 4 2 4 3" xfId="30308"/>
    <cellStyle name="Note 3 2 2 4 2 5" xfId="30310"/>
    <cellStyle name="Note 3 2 2 4 2 5 2" xfId="15357"/>
    <cellStyle name="Note 3 2 2 4 2 6" xfId="30311"/>
    <cellStyle name="Note 3 2 2 4 3" xfId="7358"/>
    <cellStyle name="Note 3 2 2 4 3 2" xfId="30313"/>
    <cellStyle name="Note 3 2 2 4 3 2 2" xfId="16556"/>
    <cellStyle name="Note 3 2 2 4 3 3" xfId="30312"/>
    <cellStyle name="Note 3 2 2 4 4" xfId="10352"/>
    <cellStyle name="Note 3 2 2 4 4 2" xfId="30315"/>
    <cellStyle name="Note 3 2 2 4 5" xfId="11650"/>
    <cellStyle name="Note 3 2 2 4 5 2" xfId="30317"/>
    <cellStyle name="Note 3 2 2 4 5 2 2" xfId="28130"/>
    <cellStyle name="Note 3 2 2 4 5 3" xfId="30316"/>
    <cellStyle name="Note 3 2 2 4 6" xfId="30318"/>
    <cellStyle name="Note 3 2 2 4 6 2" xfId="14692"/>
    <cellStyle name="Note 3 2 2 4 7" xfId="30319"/>
    <cellStyle name="Note 3 2 2 5" xfId="4516"/>
    <cellStyle name="Note 3 2 2 5 2" xfId="5851"/>
    <cellStyle name="Note 3 2 2 5 2 2" xfId="9231"/>
    <cellStyle name="Note 3 2 2 5 2 2 2" xfId="30322"/>
    <cellStyle name="Note 3 2 2 5 2 2 2 2" xfId="25584"/>
    <cellStyle name="Note 3 2 2 5 2 2 3" xfId="30321"/>
    <cellStyle name="Note 3 2 2 5 2 3" xfId="10355"/>
    <cellStyle name="Note 3 2 2 5 2 3 2" xfId="30324"/>
    <cellStyle name="Note 3 2 2 5 2 4" xfId="13521"/>
    <cellStyle name="Note 3 2 2 5 2 4 2" xfId="30326"/>
    <cellStyle name="Note 3 2 2 5 2 4 2 2" xfId="31899"/>
    <cellStyle name="Note 3 2 2 5 2 4 3" xfId="30325"/>
    <cellStyle name="Note 3 2 2 5 2 5" xfId="30327"/>
    <cellStyle name="Note 3 2 2 5 2 5 2" xfId="15452"/>
    <cellStyle name="Note 3 2 2 5 2 6" xfId="30328"/>
    <cellStyle name="Note 3 2 2 5 3" xfId="7919"/>
    <cellStyle name="Note 3 2 2 5 3 2" xfId="30330"/>
    <cellStyle name="Note 3 2 2 5 3 2 2" xfId="23591"/>
    <cellStyle name="Note 3 2 2 5 3 3" xfId="30329"/>
    <cellStyle name="Note 3 2 2 5 4" xfId="10354"/>
    <cellStyle name="Note 3 2 2 5 4 2" xfId="30332"/>
    <cellStyle name="Note 3 2 2 5 5" xfId="12211"/>
    <cellStyle name="Note 3 2 2 5 5 2" xfId="30334"/>
    <cellStyle name="Note 3 2 2 5 5 2 2" xfId="29036"/>
    <cellStyle name="Note 3 2 2 5 5 3" xfId="30333"/>
    <cellStyle name="Note 3 2 2 5 6" xfId="30335"/>
    <cellStyle name="Note 3 2 2 5 6 2" xfId="14862"/>
    <cellStyle name="Note 3 2 2 5 7" xfId="30336"/>
    <cellStyle name="Note 3 2 2 6" xfId="6048"/>
    <cellStyle name="Note 3 2 2 6 2" xfId="9420"/>
    <cellStyle name="Note 3 2 2 6 2 2" xfId="30339"/>
    <cellStyle name="Note 3 2 2 6 2 2 2" xfId="25844"/>
    <cellStyle name="Note 3 2 2 6 2 3" xfId="30338"/>
    <cellStyle name="Note 3 2 2 6 3" xfId="10356"/>
    <cellStyle name="Note 3 2 2 6 3 2" xfId="30340"/>
    <cellStyle name="Note 3 2 2 6 4" xfId="13708"/>
    <cellStyle name="Note 3 2 2 6 4 2" xfId="30342"/>
    <cellStyle name="Note 3 2 2 6 4 2 2" xfId="32636"/>
    <cellStyle name="Note 3 2 2 6 4 3" xfId="30341"/>
    <cellStyle name="Note 3 2 2 6 5" xfId="30343"/>
    <cellStyle name="Note 3 2 2 6 5 2" xfId="15539"/>
    <cellStyle name="Note 3 2 2 6 6" xfId="30344"/>
    <cellStyle name="Note 3 2 2 7" xfId="6246"/>
    <cellStyle name="Note 3 2 2 7 2" xfId="9608"/>
    <cellStyle name="Note 3 2 2 7 2 2" xfId="30346"/>
    <cellStyle name="Note 3 2 2 7 2 2 2" xfId="26106"/>
    <cellStyle name="Note 3 2 2 7 2 3" xfId="30345"/>
    <cellStyle name="Note 3 2 2 7 3" xfId="10357"/>
    <cellStyle name="Note 3 2 2 7 3 2" xfId="30347"/>
    <cellStyle name="Note 3 2 2 7 4" xfId="13896"/>
    <cellStyle name="Note 3 2 2 7 4 2" xfId="30349"/>
    <cellStyle name="Note 3 2 2 7 4 2 2" xfId="33250"/>
    <cellStyle name="Note 3 2 2 7 4 3" xfId="30348"/>
    <cellStyle name="Note 3 2 2 7 5" xfId="30350"/>
    <cellStyle name="Note 3 2 2 7 5 2" xfId="15630"/>
    <cellStyle name="Note 3 2 2 7 6" xfId="30351"/>
    <cellStyle name="Note 3 2 2 8" xfId="5078"/>
    <cellStyle name="Note 3 2 2 8 2" xfId="8480"/>
    <cellStyle name="Note 3 2 2 8 2 2" xfId="30353"/>
    <cellStyle name="Note 3 2 2 8 2 2 2" xfId="24485"/>
    <cellStyle name="Note 3 2 2 8 2 3" xfId="30352"/>
    <cellStyle name="Note 3 2 2 8 3" xfId="10358"/>
    <cellStyle name="Note 3 2 2 8 3 2" xfId="30354"/>
    <cellStyle name="Note 3 2 2 8 4" xfId="12772"/>
    <cellStyle name="Note 3 2 2 8 4 2" xfId="30356"/>
    <cellStyle name="Note 3 2 2 8 4 2 2" xfId="29815"/>
    <cellStyle name="Note 3 2 2 8 4 3" xfId="30355"/>
    <cellStyle name="Note 3 2 2 8 5" xfId="30357"/>
    <cellStyle name="Note 3 2 2 8 5 2" xfId="15107"/>
    <cellStyle name="Note 3 2 2 8 6" xfId="30358"/>
    <cellStyle name="Note 3 2 2 9" xfId="6448"/>
    <cellStyle name="Note 3 2 2 9 2" xfId="30360"/>
    <cellStyle name="Note 3 2 2 9 2 2" xfId="14618"/>
    <cellStyle name="Note 3 2 2 9 3" xfId="30359"/>
    <cellStyle name="Note 3 2 3" xfId="3650"/>
    <cellStyle name="Note 3 2 3 2" xfId="4029"/>
    <cellStyle name="Note 3 2 3 2 2" xfId="7434"/>
    <cellStyle name="Note 3 2 3 2 2 2" xfId="30362"/>
    <cellStyle name="Note 3 2 3 2 2 2 2" xfId="16667"/>
    <cellStyle name="Note 3 2 3 2 2 3" xfId="30361"/>
    <cellStyle name="Note 3 2 3 2 3" xfId="10360"/>
    <cellStyle name="Note 3 2 3 2 3 2" xfId="30363"/>
    <cellStyle name="Note 3 2 3 2 4" xfId="11726"/>
    <cellStyle name="Note 3 2 3 2 4 2" xfId="30365"/>
    <cellStyle name="Note 3 2 3 2 4 2 2" xfId="28238"/>
    <cellStyle name="Note 3 2 3 2 4 3" xfId="30364"/>
    <cellStyle name="Note 3 2 3 2 5" xfId="30366"/>
    <cellStyle name="Note 3 2 3 2 5 2" xfId="14709"/>
    <cellStyle name="Note 3 2 3 2 6" xfId="30367"/>
    <cellStyle name="Note 3 2 3 3" xfId="4592"/>
    <cellStyle name="Note 3 2 3 3 2" xfId="7995"/>
    <cellStyle name="Note 3 2 3 3 2 2" xfId="30369"/>
    <cellStyle name="Note 3 2 3 3 2 2 2" xfId="23737"/>
    <cellStyle name="Note 3 2 3 3 2 3" xfId="30368"/>
    <cellStyle name="Note 3 2 3 3 3" xfId="10361"/>
    <cellStyle name="Note 3 2 3 3 3 2" xfId="30371"/>
    <cellStyle name="Note 3 2 3 3 4" xfId="12287"/>
    <cellStyle name="Note 3 2 3 3 4 2" xfId="30373"/>
    <cellStyle name="Note 3 2 3 3 4 2 2" xfId="29140"/>
    <cellStyle name="Note 3 2 3 3 4 3" xfId="30372"/>
    <cellStyle name="Note 3 2 3 3 5" xfId="30374"/>
    <cellStyle name="Note 3 2 3 3 5 2" xfId="14895"/>
    <cellStyle name="Note 3 2 3 3 6" xfId="30375"/>
    <cellStyle name="Note 3 2 3 4" xfId="5154"/>
    <cellStyle name="Note 3 2 3 4 2" xfId="8556"/>
    <cellStyle name="Note 3 2 3 4 2 2" xfId="30378"/>
    <cellStyle name="Note 3 2 3 4 2 2 2" xfId="24591"/>
    <cellStyle name="Note 3 2 3 4 2 3" xfId="30377"/>
    <cellStyle name="Note 3 2 3 4 3" xfId="10362"/>
    <cellStyle name="Note 3 2 3 4 3 2" xfId="30380"/>
    <cellStyle name="Note 3 2 3 4 4" xfId="12848"/>
    <cellStyle name="Note 3 2 3 4 4 2" xfId="30382"/>
    <cellStyle name="Note 3 2 3 4 4 2 2" xfId="29920"/>
    <cellStyle name="Note 3 2 3 4 4 3" xfId="30381"/>
    <cellStyle name="Note 3 2 3 4 5" xfId="30383"/>
    <cellStyle name="Note 3 2 3 4 5 2" xfId="15145"/>
    <cellStyle name="Note 3 2 3 4 6" xfId="30384"/>
    <cellStyle name="Note 3 2 3 5" xfId="7059"/>
    <cellStyle name="Note 3 2 3 5 2" xfId="30386"/>
    <cellStyle name="Note 3 2 3 5 2 2" xfId="16142"/>
    <cellStyle name="Note 3 2 3 5 3" xfId="30385"/>
    <cellStyle name="Note 3 2 3 6" xfId="10359"/>
    <cellStyle name="Note 3 2 3 6 2" xfId="30388"/>
    <cellStyle name="Note 3 2 3 7" xfId="11352"/>
    <cellStyle name="Note 3 2 3 7 2" xfId="30390"/>
    <cellStyle name="Note 3 2 3 7 2 2" xfId="27719"/>
    <cellStyle name="Note 3 2 3 7 3" xfId="30389"/>
    <cellStyle name="Note 3 2 3 8" xfId="30391"/>
    <cellStyle name="Note 3 2 3 8 2" xfId="14632"/>
    <cellStyle name="Note 3 2 3 9" xfId="30392"/>
    <cellStyle name="Note 3 2 4" xfId="4218"/>
    <cellStyle name="Note 3 2 4 2" xfId="4779"/>
    <cellStyle name="Note 3 2 4 2 2" xfId="8182"/>
    <cellStyle name="Note 3 2 4 2 2 2" xfId="30396"/>
    <cellStyle name="Note 3 2 4 2 2 2 2" xfId="24069"/>
    <cellStyle name="Note 3 2 4 2 2 3" xfId="30395"/>
    <cellStyle name="Note 3 2 4 2 3" xfId="10364"/>
    <cellStyle name="Note 3 2 4 2 3 2" xfId="30398"/>
    <cellStyle name="Note 3 2 4 2 4" xfId="12474"/>
    <cellStyle name="Note 3 2 4 2 4 2" xfId="30400"/>
    <cellStyle name="Note 3 2 4 2 4 2 2" xfId="29401"/>
    <cellStyle name="Note 3 2 4 2 4 3" xfId="30399"/>
    <cellStyle name="Note 3 2 4 2 5" xfId="30401"/>
    <cellStyle name="Note 3 2 4 2 5 2" xfId="14988"/>
    <cellStyle name="Note 3 2 4 2 6" xfId="30402"/>
    <cellStyle name="Note 3 2 4 3" xfId="5341"/>
    <cellStyle name="Note 3 2 4 3 2" xfId="8743"/>
    <cellStyle name="Note 3 2 4 3 2 2" xfId="30405"/>
    <cellStyle name="Note 3 2 4 3 2 2 2" xfId="24852"/>
    <cellStyle name="Note 3 2 4 3 2 3" xfId="30404"/>
    <cellStyle name="Note 3 2 4 3 3" xfId="10365"/>
    <cellStyle name="Note 3 2 4 3 3 2" xfId="30406"/>
    <cellStyle name="Note 3 2 4 3 4" xfId="13035"/>
    <cellStyle name="Note 3 2 4 3 4 2" xfId="30408"/>
    <cellStyle name="Note 3 2 4 3 4 2 2" xfId="30446"/>
    <cellStyle name="Note 3 2 4 3 4 3" xfId="30407"/>
    <cellStyle name="Note 3 2 4 3 5" xfId="30409"/>
    <cellStyle name="Note 3 2 4 3 5 2" xfId="15223"/>
    <cellStyle name="Note 3 2 4 3 6" xfId="30410"/>
    <cellStyle name="Note 3 2 4 4" xfId="7621"/>
    <cellStyle name="Note 3 2 4 4 2" xfId="30412"/>
    <cellStyle name="Note 3 2 4 4 2 2" xfId="23299"/>
    <cellStyle name="Note 3 2 4 4 3" xfId="30411"/>
    <cellStyle name="Note 3 2 4 5" xfId="10363"/>
    <cellStyle name="Note 3 2 4 5 2" xfId="30413"/>
    <cellStyle name="Note 3 2 4 6" xfId="11913"/>
    <cellStyle name="Note 3 2 4 6 2" xfId="30415"/>
    <cellStyle name="Note 3 2 4 6 2 2" xfId="28623"/>
    <cellStyle name="Note 3 2 4 6 3" xfId="30414"/>
    <cellStyle name="Note 3 2 4 7" xfId="30416"/>
    <cellStyle name="Note 3 2 4 7 2" xfId="14748"/>
    <cellStyle name="Note 3 2 4 8" xfId="30417"/>
    <cellStyle name="Note 3 2 5" xfId="3842"/>
    <cellStyle name="Note 3 2 5 2" xfId="5538"/>
    <cellStyle name="Note 3 2 5 2 2" xfId="8930"/>
    <cellStyle name="Note 3 2 5 2 2 2" xfId="30419"/>
    <cellStyle name="Note 3 2 5 2 2 2 2" xfId="25169"/>
    <cellStyle name="Note 3 2 5 2 2 3" xfId="30418"/>
    <cellStyle name="Note 3 2 5 2 3" xfId="10367"/>
    <cellStyle name="Note 3 2 5 2 3 2" xfId="30420"/>
    <cellStyle name="Note 3 2 5 2 4" xfId="13223"/>
    <cellStyle name="Note 3 2 5 2 4 2" xfId="30422"/>
    <cellStyle name="Note 3 2 5 2 4 2 2" xfId="30992"/>
    <cellStyle name="Note 3 2 5 2 4 3" xfId="30421"/>
    <cellStyle name="Note 3 2 5 2 5" xfId="30423"/>
    <cellStyle name="Note 3 2 5 2 5 2" xfId="15314"/>
    <cellStyle name="Note 3 2 5 2 6" xfId="30424"/>
    <cellStyle name="Note 3 2 5 3" xfId="7247"/>
    <cellStyle name="Note 3 2 5 3 2" xfId="30426"/>
    <cellStyle name="Note 3 2 5 3 2 2" xfId="16404"/>
    <cellStyle name="Note 3 2 5 3 3" xfId="30425"/>
    <cellStyle name="Note 3 2 5 4" xfId="10366"/>
    <cellStyle name="Note 3 2 5 4 2" xfId="30427"/>
    <cellStyle name="Note 3 2 5 5" xfId="11539"/>
    <cellStyle name="Note 3 2 5 5 2" xfId="30429"/>
    <cellStyle name="Note 3 2 5 5 2 2" xfId="27976"/>
    <cellStyle name="Note 3 2 5 5 3" xfId="30428"/>
    <cellStyle name="Note 3 2 5 6" xfId="30430"/>
    <cellStyle name="Note 3 2 5 6 2" xfId="14671"/>
    <cellStyle name="Note 3 2 5 7" xfId="30431"/>
    <cellStyle name="Note 3 2 6" xfId="4405"/>
    <cellStyle name="Note 3 2 6 2" xfId="5740"/>
    <cellStyle name="Note 3 2 6 2 2" xfId="9120"/>
    <cellStyle name="Note 3 2 6 2 2 2" xfId="30433"/>
    <cellStyle name="Note 3 2 6 2 2 2 2" xfId="25432"/>
    <cellStyle name="Note 3 2 6 2 2 3" xfId="30432"/>
    <cellStyle name="Note 3 2 6 2 3" xfId="10369"/>
    <cellStyle name="Note 3 2 6 2 3 2" xfId="30434"/>
    <cellStyle name="Note 3 2 6 2 4" xfId="13410"/>
    <cellStyle name="Note 3 2 6 2 4 2" xfId="30436"/>
    <cellStyle name="Note 3 2 6 2 4 2 2" xfId="31459"/>
    <cellStyle name="Note 3 2 6 2 4 3" xfId="30435"/>
    <cellStyle name="Note 3 2 6 2 5" xfId="30437"/>
    <cellStyle name="Note 3 2 6 2 5 2" xfId="15410"/>
    <cellStyle name="Note 3 2 6 2 6" xfId="30438"/>
    <cellStyle name="Note 3 2 6 3" xfId="7808"/>
    <cellStyle name="Note 3 2 6 3 2" xfId="30440"/>
    <cellStyle name="Note 3 2 6 3 2 2" xfId="23486"/>
    <cellStyle name="Note 3 2 6 3 3" xfId="30439"/>
    <cellStyle name="Note 3 2 6 4" xfId="10368"/>
    <cellStyle name="Note 3 2 6 4 2" xfId="30441"/>
    <cellStyle name="Note 3 2 6 5" xfId="12100"/>
    <cellStyle name="Note 3 2 6 5 2" xfId="30443"/>
    <cellStyle name="Note 3 2 6 5 2 2" xfId="28880"/>
    <cellStyle name="Note 3 2 6 5 3" xfId="30442"/>
    <cellStyle name="Note 3 2 6 6" xfId="30444"/>
    <cellStyle name="Note 3 2 6 6 2" xfId="14817"/>
    <cellStyle name="Note 3 2 6 7" xfId="30445"/>
    <cellStyle name="Note 3 2 7" xfId="5935"/>
    <cellStyle name="Note 3 2 7 2" xfId="9308"/>
    <cellStyle name="Note 3 2 7 2 2" xfId="30448"/>
    <cellStyle name="Note 3 2 7 2 2 2" xfId="25691"/>
    <cellStyle name="Note 3 2 7 2 3" xfId="30447"/>
    <cellStyle name="Note 3 2 7 3" xfId="10370"/>
    <cellStyle name="Note 3 2 7 3 2" xfId="30450"/>
    <cellStyle name="Note 3 2 7 4" xfId="13597"/>
    <cellStyle name="Note 3 2 7 4 2" xfId="30452"/>
    <cellStyle name="Note 3 2 7 4 2 2" xfId="32199"/>
    <cellStyle name="Note 3 2 7 4 3" xfId="30451"/>
    <cellStyle name="Note 3 2 7 5" xfId="30453"/>
    <cellStyle name="Note 3 2 7 5 2" xfId="15495"/>
    <cellStyle name="Note 3 2 7 6" xfId="30454"/>
    <cellStyle name="Note 3 2 8" xfId="6133"/>
    <cellStyle name="Note 3 2 8 2" xfId="9497"/>
    <cellStyle name="Note 3 2 8 2 2" xfId="30457"/>
    <cellStyle name="Note 3 2 8 2 2 2" xfId="25951"/>
    <cellStyle name="Note 3 2 8 2 3" xfId="30456"/>
    <cellStyle name="Note 3 2 8 3" xfId="10371"/>
    <cellStyle name="Note 3 2 8 3 2" xfId="30459"/>
    <cellStyle name="Note 3 2 8 4" xfId="13785"/>
    <cellStyle name="Note 3 2 8 4 2" xfId="30461"/>
    <cellStyle name="Note 3 2 8 4 2 2" xfId="32934"/>
    <cellStyle name="Note 3 2 8 4 3" xfId="30460"/>
    <cellStyle name="Note 3 2 8 5" xfId="30462"/>
    <cellStyle name="Note 3 2 8 5 2" xfId="15586"/>
    <cellStyle name="Note 3 2 8 6" xfId="30463"/>
    <cellStyle name="Note 3 2 9" xfId="4967"/>
    <cellStyle name="Note 3 2 9 2" xfId="8369"/>
    <cellStyle name="Note 3 2 9 2 2" xfId="30465"/>
    <cellStyle name="Note 3 2 9 2 2 2" xfId="24326"/>
    <cellStyle name="Note 3 2 9 2 3" xfId="30464"/>
    <cellStyle name="Note 3 2 9 3" xfId="10372"/>
    <cellStyle name="Note 3 2 9 3 2" xfId="30466"/>
    <cellStyle name="Note 3 2 9 4" xfId="12661"/>
    <cellStyle name="Note 3 2 9 4 2" xfId="30468"/>
    <cellStyle name="Note 3 2 9 4 2 2" xfId="29660"/>
    <cellStyle name="Note 3 2 9 4 3" xfId="30467"/>
    <cellStyle name="Note 3 2 9 5" xfId="30469"/>
    <cellStyle name="Note 3 2 9 5 2" xfId="15065"/>
    <cellStyle name="Note 3 2 9 6" xfId="30470"/>
    <cellStyle name="Note 3 3" xfId="781"/>
    <cellStyle name="Note 3 3 10" xfId="6652"/>
    <cellStyle name="Note 3 3 10 2" xfId="30472"/>
    <cellStyle name="Note 3 3 10 2 2" xfId="15840"/>
    <cellStyle name="Note 3 3 10 3" xfId="30471"/>
    <cellStyle name="Note 3 3 11" xfId="10373"/>
    <cellStyle name="Note 3 3 11 2" xfId="30473"/>
    <cellStyle name="Note 3 3 12" xfId="11152"/>
    <cellStyle name="Note 3 3 12 2" xfId="30475"/>
    <cellStyle name="Note 3 3 12 2 2" xfId="27464"/>
    <cellStyle name="Note 3 3 12 3" xfId="30474"/>
    <cellStyle name="Note 3 3 13" xfId="30476"/>
    <cellStyle name="Note 3 3 13 2" xfId="14279"/>
    <cellStyle name="Note 3 3 14" xfId="30477"/>
    <cellStyle name="Note 3 3 2" xfId="3679"/>
    <cellStyle name="Note 3 3 2 2" xfId="4058"/>
    <cellStyle name="Note 3 3 2 2 2" xfId="7463"/>
    <cellStyle name="Note 3 3 2 2 2 2" xfId="30479"/>
    <cellStyle name="Note 3 3 2 2 2 2 2" xfId="16710"/>
    <cellStyle name="Note 3 3 2 2 2 3" xfId="30478"/>
    <cellStyle name="Note 3 3 2 2 3" xfId="10375"/>
    <cellStyle name="Note 3 3 2 2 3 2" xfId="30481"/>
    <cellStyle name="Note 3 3 2 2 4" xfId="11755"/>
    <cellStyle name="Note 3 3 2 2 4 2" xfId="30483"/>
    <cellStyle name="Note 3 3 2 2 4 2 2" xfId="28279"/>
    <cellStyle name="Note 3 3 2 2 4 3" xfId="30482"/>
    <cellStyle name="Note 3 3 2 2 5" xfId="30484"/>
    <cellStyle name="Note 3 3 2 2 5 2" xfId="14715"/>
    <cellStyle name="Note 3 3 2 2 6" xfId="30485"/>
    <cellStyle name="Note 3 3 2 3" xfId="4621"/>
    <cellStyle name="Note 3 3 2 3 2" xfId="8024"/>
    <cellStyle name="Note 3 3 2 3 2 2" xfId="30488"/>
    <cellStyle name="Note 3 3 2 3 2 2 2" xfId="23779"/>
    <cellStyle name="Note 3 3 2 3 2 3" xfId="30487"/>
    <cellStyle name="Note 3 3 2 3 3" xfId="10376"/>
    <cellStyle name="Note 3 3 2 3 3 2" xfId="30490"/>
    <cellStyle name="Note 3 3 2 3 4" xfId="12316"/>
    <cellStyle name="Note 3 3 2 3 4 2" xfId="30492"/>
    <cellStyle name="Note 3 3 2 3 4 2 2" xfId="29182"/>
    <cellStyle name="Note 3 3 2 3 4 3" xfId="30491"/>
    <cellStyle name="Note 3 3 2 3 5" xfId="30493"/>
    <cellStyle name="Note 3 3 2 3 5 2" xfId="14907"/>
    <cellStyle name="Note 3 3 2 3 6" xfId="30494"/>
    <cellStyle name="Note 3 3 2 4" xfId="5183"/>
    <cellStyle name="Note 3 3 2 4 2" xfId="8585"/>
    <cellStyle name="Note 3 3 2 4 2 2" xfId="30497"/>
    <cellStyle name="Note 3 3 2 4 2 2 2" xfId="24634"/>
    <cellStyle name="Note 3 3 2 4 2 3" xfId="30496"/>
    <cellStyle name="Note 3 3 2 4 3" xfId="10377"/>
    <cellStyle name="Note 3 3 2 4 3 2" xfId="30499"/>
    <cellStyle name="Note 3 3 2 4 4" xfId="12877"/>
    <cellStyle name="Note 3 3 2 4 4 2" xfId="30501"/>
    <cellStyle name="Note 3 3 2 4 4 2 2" xfId="29965"/>
    <cellStyle name="Note 3 3 2 4 4 3" xfId="30500"/>
    <cellStyle name="Note 3 3 2 4 5" xfId="30502"/>
    <cellStyle name="Note 3 3 2 4 5 2" xfId="15155"/>
    <cellStyle name="Note 3 3 2 4 6" xfId="30503"/>
    <cellStyle name="Note 3 3 2 5" xfId="7088"/>
    <cellStyle name="Note 3 3 2 5 2" xfId="30505"/>
    <cellStyle name="Note 3 3 2 5 2 2" xfId="16185"/>
    <cellStyle name="Note 3 3 2 5 3" xfId="30504"/>
    <cellStyle name="Note 3 3 2 6" xfId="10374"/>
    <cellStyle name="Note 3 3 2 6 2" xfId="30507"/>
    <cellStyle name="Note 3 3 2 7" xfId="11381"/>
    <cellStyle name="Note 3 3 2 7 2" xfId="30509"/>
    <cellStyle name="Note 3 3 2 7 2 2" xfId="27759"/>
    <cellStyle name="Note 3 3 2 7 3" xfId="30508"/>
    <cellStyle name="Note 3 3 2 8" xfId="30510"/>
    <cellStyle name="Note 3 3 2 8 2" xfId="14638"/>
    <cellStyle name="Note 3 3 2 9" xfId="30511"/>
    <cellStyle name="Note 3 3 3" xfId="4247"/>
    <cellStyle name="Note 3 3 3 2" xfId="4808"/>
    <cellStyle name="Note 3 3 3 2 2" xfId="8211"/>
    <cellStyle name="Note 3 3 3 2 2 2" xfId="30515"/>
    <cellStyle name="Note 3 3 3 2 2 2 2" xfId="24112"/>
    <cellStyle name="Note 3 3 3 2 2 3" xfId="30514"/>
    <cellStyle name="Note 3 3 3 2 3" xfId="10379"/>
    <cellStyle name="Note 3 3 3 2 3 2" xfId="30517"/>
    <cellStyle name="Note 3 3 3 2 4" xfId="12503"/>
    <cellStyle name="Note 3 3 3 2 4 2" xfId="30519"/>
    <cellStyle name="Note 3 3 3 2 4 2 2" xfId="29444"/>
    <cellStyle name="Note 3 3 3 2 4 3" xfId="30518"/>
    <cellStyle name="Note 3 3 3 2 5" xfId="30520"/>
    <cellStyle name="Note 3 3 3 2 5 2" xfId="15000"/>
    <cellStyle name="Note 3 3 3 2 6" xfId="30521"/>
    <cellStyle name="Note 3 3 3 3" xfId="5370"/>
    <cellStyle name="Note 3 3 3 3 2" xfId="8772"/>
    <cellStyle name="Note 3 3 3 3 2 2" xfId="30523"/>
    <cellStyle name="Note 3 3 3 3 2 2 2" xfId="24895"/>
    <cellStyle name="Note 3 3 3 3 2 3" xfId="30522"/>
    <cellStyle name="Note 3 3 3 3 3" xfId="10380"/>
    <cellStyle name="Note 3 3 3 3 3 2" xfId="30524"/>
    <cellStyle name="Note 3 3 3 3 4" xfId="13064"/>
    <cellStyle name="Note 3 3 3 3 4 2" xfId="30526"/>
    <cellStyle name="Note 3 3 3 3 4 2 2" xfId="30559"/>
    <cellStyle name="Note 3 3 3 3 4 3" xfId="30525"/>
    <cellStyle name="Note 3 3 3 3 5" xfId="30527"/>
    <cellStyle name="Note 3 3 3 3 5 2" xfId="15238"/>
    <cellStyle name="Note 3 3 3 3 6" xfId="30528"/>
    <cellStyle name="Note 3 3 3 4" xfId="7650"/>
    <cellStyle name="Note 3 3 3 4 2" xfId="30530"/>
    <cellStyle name="Note 3 3 3 4 2 2" xfId="23320"/>
    <cellStyle name="Note 3 3 3 4 3" xfId="30529"/>
    <cellStyle name="Note 3 3 3 5" xfId="10378"/>
    <cellStyle name="Note 3 3 3 5 2" xfId="30531"/>
    <cellStyle name="Note 3 3 3 6" xfId="11942"/>
    <cellStyle name="Note 3 3 3 6 2" xfId="30533"/>
    <cellStyle name="Note 3 3 3 6 2 2" xfId="28661"/>
    <cellStyle name="Note 3 3 3 6 3" xfId="30532"/>
    <cellStyle name="Note 3 3 3 7" xfId="30534"/>
    <cellStyle name="Note 3 3 3 7 2" xfId="14755"/>
    <cellStyle name="Note 3 3 3 8" xfId="30535"/>
    <cellStyle name="Note 3 3 4" xfId="3871"/>
    <cellStyle name="Note 3 3 4 2" xfId="5567"/>
    <cellStyle name="Note 3 3 4 2 2" xfId="8959"/>
    <cellStyle name="Note 3 3 4 2 2 2" xfId="30537"/>
    <cellStyle name="Note 3 3 4 2 2 2 2" xfId="25210"/>
    <cellStyle name="Note 3 3 4 2 2 3" xfId="30536"/>
    <cellStyle name="Note 3 3 4 2 3" xfId="10382"/>
    <cellStyle name="Note 3 3 4 2 3 2" xfId="30538"/>
    <cellStyle name="Note 3 3 4 2 4" xfId="13252"/>
    <cellStyle name="Note 3 3 4 2 4 2" xfId="30540"/>
    <cellStyle name="Note 3 3 4 2 4 2 2" xfId="31048"/>
    <cellStyle name="Note 3 3 4 2 4 3" xfId="30539"/>
    <cellStyle name="Note 3 3 4 2 5" xfId="30541"/>
    <cellStyle name="Note 3 3 4 2 5 2" xfId="15326"/>
    <cellStyle name="Note 3 3 4 2 6" xfId="30542"/>
    <cellStyle name="Note 3 3 4 3" xfId="7276"/>
    <cellStyle name="Note 3 3 4 3 2" xfId="30544"/>
    <cellStyle name="Note 3 3 4 3 2 2" xfId="16446"/>
    <cellStyle name="Note 3 3 4 3 3" xfId="30543"/>
    <cellStyle name="Note 3 3 4 4" xfId="10381"/>
    <cellStyle name="Note 3 3 4 4 2" xfId="30545"/>
    <cellStyle name="Note 3 3 4 5" xfId="11568"/>
    <cellStyle name="Note 3 3 4 5 2" xfId="30547"/>
    <cellStyle name="Note 3 3 4 5 2 2" xfId="28019"/>
    <cellStyle name="Note 3 3 4 5 3" xfId="30546"/>
    <cellStyle name="Note 3 3 4 6" xfId="30548"/>
    <cellStyle name="Note 3 3 4 6 2" xfId="14677"/>
    <cellStyle name="Note 3 3 4 7" xfId="30549"/>
    <cellStyle name="Note 3 3 5" xfId="4434"/>
    <cellStyle name="Note 3 3 5 2" xfId="5769"/>
    <cellStyle name="Note 3 3 5 2 2" xfId="9149"/>
    <cellStyle name="Note 3 3 5 2 2 2" xfId="30551"/>
    <cellStyle name="Note 3 3 5 2 2 2 2" xfId="25473"/>
    <cellStyle name="Note 3 3 5 2 2 3" xfId="30550"/>
    <cellStyle name="Note 3 3 5 2 3" xfId="10384"/>
    <cellStyle name="Note 3 3 5 2 3 2" xfId="30552"/>
    <cellStyle name="Note 3 3 5 2 4" xfId="13439"/>
    <cellStyle name="Note 3 3 5 2 4 2" xfId="30554"/>
    <cellStyle name="Note 3 3 5 2 4 2 2" xfId="31578"/>
    <cellStyle name="Note 3 3 5 2 4 3" xfId="30553"/>
    <cellStyle name="Note 3 3 5 2 5" xfId="30555"/>
    <cellStyle name="Note 3 3 5 2 5 2" xfId="15422"/>
    <cellStyle name="Note 3 3 5 2 6" xfId="30556"/>
    <cellStyle name="Note 3 3 5 3" xfId="7837"/>
    <cellStyle name="Note 3 3 5 3 2" xfId="30558"/>
    <cellStyle name="Note 3 3 5 3 2 2" xfId="23509"/>
    <cellStyle name="Note 3 3 5 3 3" xfId="30557"/>
    <cellStyle name="Note 3 3 5 4" xfId="10383"/>
    <cellStyle name="Note 3 3 5 4 2" xfId="30560"/>
    <cellStyle name="Note 3 3 5 5" xfId="12129"/>
    <cellStyle name="Note 3 3 5 5 2" xfId="30562"/>
    <cellStyle name="Note 3 3 5 5 2 2" xfId="28924"/>
    <cellStyle name="Note 3 3 5 5 3" xfId="30561"/>
    <cellStyle name="Note 3 3 5 6" xfId="30563"/>
    <cellStyle name="Note 3 3 5 6 2" xfId="14830"/>
    <cellStyle name="Note 3 3 5 7" xfId="30564"/>
    <cellStyle name="Note 3 3 6" xfId="5964"/>
    <cellStyle name="Note 3 3 6 2" xfId="9337"/>
    <cellStyle name="Note 3 3 6 2 2" xfId="30567"/>
    <cellStyle name="Note 3 3 6 2 2 2" xfId="25733"/>
    <cellStyle name="Note 3 3 6 2 3" xfId="30566"/>
    <cellStyle name="Note 3 3 6 3" xfId="10385"/>
    <cellStyle name="Note 3 3 6 3 2" xfId="30569"/>
    <cellStyle name="Note 3 3 6 4" xfId="13626"/>
    <cellStyle name="Note 3 3 6 4 2" xfId="30571"/>
    <cellStyle name="Note 3 3 6 4 2 2" xfId="32314"/>
    <cellStyle name="Note 3 3 6 4 3" xfId="30570"/>
    <cellStyle name="Note 3 3 6 5" xfId="30572"/>
    <cellStyle name="Note 3 3 6 5 2" xfId="15508"/>
    <cellStyle name="Note 3 3 6 6" xfId="30573"/>
    <cellStyle name="Note 3 3 7" xfId="6162"/>
    <cellStyle name="Note 3 3 7 2" xfId="9526"/>
    <cellStyle name="Note 3 3 7 2 2" xfId="30576"/>
    <cellStyle name="Note 3 3 7 2 2 2" xfId="25994"/>
    <cellStyle name="Note 3 3 7 2 3" xfId="30575"/>
    <cellStyle name="Note 3 3 7 3" xfId="10386"/>
    <cellStyle name="Note 3 3 7 3 2" xfId="30577"/>
    <cellStyle name="Note 3 3 7 4" xfId="13814"/>
    <cellStyle name="Note 3 3 7 4 2" xfId="30579"/>
    <cellStyle name="Note 3 3 7 4 2 2" xfId="33047"/>
    <cellStyle name="Note 3 3 7 4 3" xfId="30578"/>
    <cellStyle name="Note 3 3 7 5" xfId="30580"/>
    <cellStyle name="Note 3 3 7 5 2" xfId="15598"/>
    <cellStyle name="Note 3 3 7 6" xfId="30581"/>
    <cellStyle name="Note 3 3 8" xfId="4996"/>
    <cellStyle name="Note 3 3 8 2" xfId="8398"/>
    <cellStyle name="Note 3 3 8 2 2" xfId="30583"/>
    <cellStyle name="Note 3 3 8 2 2 2" xfId="24370"/>
    <cellStyle name="Note 3 3 8 2 3" xfId="30582"/>
    <cellStyle name="Note 3 3 8 3" xfId="10387"/>
    <cellStyle name="Note 3 3 8 3 2" xfId="30585"/>
    <cellStyle name="Note 3 3 8 4" xfId="12690"/>
    <cellStyle name="Note 3 3 8 4 2" xfId="30587"/>
    <cellStyle name="Note 3 3 8 4 2 2" xfId="29702"/>
    <cellStyle name="Note 3 3 8 4 3" xfId="30586"/>
    <cellStyle name="Note 3 3 8 5" xfId="30588"/>
    <cellStyle name="Note 3 3 8 5 2" xfId="15077"/>
    <cellStyle name="Note 3 3 8 6" xfId="30589"/>
    <cellStyle name="Note 3 3 9" xfId="6366"/>
    <cellStyle name="Note 3 3 9 2" xfId="30591"/>
    <cellStyle name="Note 3 3 9 2 2" xfId="14589"/>
    <cellStyle name="Note 3 3 9 3" xfId="30590"/>
    <cellStyle name="Note 3 4" xfId="826"/>
    <cellStyle name="Note 3 4 10" xfId="6697"/>
    <cellStyle name="Note 3 4 10 2" xfId="30594"/>
    <cellStyle name="Note 3 4 10 2 2" xfId="15900"/>
    <cellStyle name="Note 3 4 10 3" xfId="30593"/>
    <cellStyle name="Note 3 4 11" xfId="10388"/>
    <cellStyle name="Note 3 4 11 2" xfId="30595"/>
    <cellStyle name="Note 3 4 12" xfId="11197"/>
    <cellStyle name="Note 3 4 12 2" xfId="30597"/>
    <cellStyle name="Note 3 4 12 2 2" xfId="27526"/>
    <cellStyle name="Note 3 4 12 3" xfId="30596"/>
    <cellStyle name="Note 3 4 13" xfId="30598"/>
    <cellStyle name="Note 3 4 13 2" xfId="14288"/>
    <cellStyle name="Note 3 4 14" xfId="30599"/>
    <cellStyle name="Note 3 4 2" xfId="3724"/>
    <cellStyle name="Note 3 4 2 2" xfId="4103"/>
    <cellStyle name="Note 3 4 2 2 2" xfId="7508"/>
    <cellStyle name="Note 3 4 2 2 2 2" xfId="30602"/>
    <cellStyle name="Note 3 4 2 2 2 2 2" xfId="16770"/>
    <cellStyle name="Note 3 4 2 2 2 3" xfId="30601"/>
    <cellStyle name="Note 3 4 2 2 3" xfId="10390"/>
    <cellStyle name="Note 3 4 2 2 3 2" xfId="30603"/>
    <cellStyle name="Note 3 4 2 2 4" xfId="11800"/>
    <cellStyle name="Note 3 4 2 2 4 2" xfId="30605"/>
    <cellStyle name="Note 3 4 2 2 4 2 2" xfId="28373"/>
    <cellStyle name="Note 3 4 2 2 4 3" xfId="30604"/>
    <cellStyle name="Note 3 4 2 2 5" xfId="30606"/>
    <cellStyle name="Note 3 4 2 2 5 2" xfId="14724"/>
    <cellStyle name="Note 3 4 2 2 6" xfId="30607"/>
    <cellStyle name="Note 3 4 2 3" xfId="4666"/>
    <cellStyle name="Note 3 4 2 3 2" xfId="8069"/>
    <cellStyle name="Note 3 4 2 3 2 2" xfId="30609"/>
    <cellStyle name="Note 3 4 2 3 2 2 2" xfId="23865"/>
    <cellStyle name="Note 3 4 2 3 2 3" xfId="30608"/>
    <cellStyle name="Note 3 4 2 3 3" xfId="10391"/>
    <cellStyle name="Note 3 4 2 3 3 2" xfId="30610"/>
    <cellStyle name="Note 3 4 2 3 4" xfId="12361"/>
    <cellStyle name="Note 3 4 2 3 4 2" xfId="30612"/>
    <cellStyle name="Note 3 4 2 3 4 2 2" xfId="29246"/>
    <cellStyle name="Note 3 4 2 3 4 3" xfId="30611"/>
    <cellStyle name="Note 3 4 2 3 5" xfId="30613"/>
    <cellStyle name="Note 3 4 2 3 5 2" xfId="14925"/>
    <cellStyle name="Note 3 4 2 3 6" xfId="30614"/>
    <cellStyle name="Note 3 4 2 4" xfId="5228"/>
    <cellStyle name="Note 3 4 2 4 2" xfId="8630"/>
    <cellStyle name="Note 3 4 2 4 2 2" xfId="30616"/>
    <cellStyle name="Note 3 4 2 4 2 2 2" xfId="24696"/>
    <cellStyle name="Note 3 4 2 4 2 3" xfId="30615"/>
    <cellStyle name="Note 3 4 2 4 3" xfId="10392"/>
    <cellStyle name="Note 3 4 2 4 3 2" xfId="30617"/>
    <cellStyle name="Note 3 4 2 4 4" xfId="12922"/>
    <cellStyle name="Note 3 4 2 4 4 2" xfId="30619"/>
    <cellStyle name="Note 3 4 2 4 4 2 2" xfId="30043"/>
    <cellStyle name="Note 3 4 2 4 4 3" xfId="30618"/>
    <cellStyle name="Note 3 4 2 4 5" xfId="30620"/>
    <cellStyle name="Note 3 4 2 4 5 2" xfId="15173"/>
    <cellStyle name="Note 3 4 2 4 6" xfId="30621"/>
    <cellStyle name="Note 3 4 2 5" xfId="7133"/>
    <cellStyle name="Note 3 4 2 5 2" xfId="30623"/>
    <cellStyle name="Note 3 4 2 5 2 2" xfId="16245"/>
    <cellStyle name="Note 3 4 2 5 3" xfId="30622"/>
    <cellStyle name="Note 3 4 2 6" xfId="10389"/>
    <cellStyle name="Note 3 4 2 6 2" xfId="30624"/>
    <cellStyle name="Note 3 4 2 7" xfId="11426"/>
    <cellStyle name="Note 3 4 2 7 2" xfId="30626"/>
    <cellStyle name="Note 3 4 2 7 2 2" xfId="27820"/>
    <cellStyle name="Note 3 4 2 7 3" xfId="30625"/>
    <cellStyle name="Note 3 4 2 8" xfId="30627"/>
    <cellStyle name="Note 3 4 2 8 2" xfId="14647"/>
    <cellStyle name="Note 3 4 2 9" xfId="30628"/>
    <cellStyle name="Note 3 4 3" xfId="4292"/>
    <cellStyle name="Note 3 4 3 2" xfId="4853"/>
    <cellStyle name="Note 3 4 3 2 2" xfId="8256"/>
    <cellStyle name="Note 3 4 3 2 2 2" xfId="30630"/>
    <cellStyle name="Note 3 4 3 2 2 2 2" xfId="24173"/>
    <cellStyle name="Note 3 4 3 2 2 3" xfId="30629"/>
    <cellStyle name="Note 3 4 3 2 3" xfId="10394"/>
    <cellStyle name="Note 3 4 3 2 3 2" xfId="30631"/>
    <cellStyle name="Note 3 4 3 2 4" xfId="12548"/>
    <cellStyle name="Note 3 4 3 2 4 2" xfId="30633"/>
    <cellStyle name="Note 3 4 3 2 4 2 2" xfId="29505"/>
    <cellStyle name="Note 3 4 3 2 4 3" xfId="30632"/>
    <cellStyle name="Note 3 4 3 2 5" xfId="30634"/>
    <cellStyle name="Note 3 4 3 2 5 2" xfId="15018"/>
    <cellStyle name="Note 3 4 3 2 6" xfId="30635"/>
    <cellStyle name="Note 3 4 3 3" xfId="5415"/>
    <cellStyle name="Note 3 4 3 3 2" xfId="8817"/>
    <cellStyle name="Note 3 4 3 3 2 2" xfId="30637"/>
    <cellStyle name="Note 3 4 3 3 2 2 2" xfId="24956"/>
    <cellStyle name="Note 3 4 3 3 2 3" xfId="30636"/>
    <cellStyle name="Note 3 4 3 3 3" xfId="10395"/>
    <cellStyle name="Note 3 4 3 3 3 2" xfId="30638"/>
    <cellStyle name="Note 3 4 3 3 4" xfId="13109"/>
    <cellStyle name="Note 3 4 3 3 4 2" xfId="30640"/>
    <cellStyle name="Note 3 4 3 3 4 2 2" xfId="30729"/>
    <cellStyle name="Note 3 4 3 3 4 3" xfId="30639"/>
    <cellStyle name="Note 3 4 3 3 5" xfId="30641"/>
    <cellStyle name="Note 3 4 3 3 5 2" xfId="15257"/>
    <cellStyle name="Note 3 4 3 3 6" xfId="30642"/>
    <cellStyle name="Note 3 4 3 4" xfId="7695"/>
    <cellStyle name="Note 3 4 3 4 2" xfId="30644"/>
    <cellStyle name="Note 3 4 3 4 2 2" xfId="23379"/>
    <cellStyle name="Note 3 4 3 4 3" xfId="30643"/>
    <cellStyle name="Note 3 4 3 5" xfId="10393"/>
    <cellStyle name="Note 3 4 3 5 2" xfId="30645"/>
    <cellStyle name="Note 3 4 3 6" xfId="11987"/>
    <cellStyle name="Note 3 4 3 6 2" xfId="30647"/>
    <cellStyle name="Note 3 4 3 6 2 2" xfId="28727"/>
    <cellStyle name="Note 3 4 3 6 3" xfId="30646"/>
    <cellStyle name="Note 3 4 3 7" xfId="30648"/>
    <cellStyle name="Note 3 4 3 7 2" xfId="14769"/>
    <cellStyle name="Note 3 4 3 8" xfId="30649"/>
    <cellStyle name="Note 3 4 4" xfId="3916"/>
    <cellStyle name="Note 3 4 4 2" xfId="5612"/>
    <cellStyle name="Note 3 4 4 2 2" xfId="9004"/>
    <cellStyle name="Note 3 4 4 2 2 2" xfId="30652"/>
    <cellStyle name="Note 3 4 4 2 2 2 2" xfId="25272"/>
    <cellStyle name="Note 3 4 4 2 2 3" xfId="30651"/>
    <cellStyle name="Note 3 4 4 2 3" xfId="10397"/>
    <cellStyle name="Note 3 4 4 2 3 2" xfId="30654"/>
    <cellStyle name="Note 3 4 4 2 4" xfId="13297"/>
    <cellStyle name="Note 3 4 4 2 4 2" xfId="30656"/>
    <cellStyle name="Note 3 4 4 2 4 2 2" xfId="31133"/>
    <cellStyle name="Note 3 4 4 2 4 3" xfId="30655"/>
    <cellStyle name="Note 3 4 4 2 5" xfId="30657"/>
    <cellStyle name="Note 3 4 4 2 5 2" xfId="15344"/>
    <cellStyle name="Note 3 4 4 2 6" xfId="30658"/>
    <cellStyle name="Note 3 4 4 3" xfId="7321"/>
    <cellStyle name="Note 3 4 4 3 2" xfId="30660"/>
    <cellStyle name="Note 3 4 4 3 2 2" xfId="16507"/>
    <cellStyle name="Note 3 4 4 3 3" xfId="30659"/>
    <cellStyle name="Note 3 4 4 4" xfId="10396"/>
    <cellStyle name="Note 3 4 4 4 2" xfId="30662"/>
    <cellStyle name="Note 3 4 4 5" xfId="11613"/>
    <cellStyle name="Note 3 4 4 5 2" xfId="30664"/>
    <cellStyle name="Note 3 4 4 5 2 2" xfId="28080"/>
    <cellStyle name="Note 3 4 4 5 3" xfId="30663"/>
    <cellStyle name="Note 3 4 4 6" xfId="30665"/>
    <cellStyle name="Note 3 4 4 6 2" xfId="14686"/>
    <cellStyle name="Note 3 4 4 7" xfId="30666"/>
    <cellStyle name="Note 3 4 5" xfId="4479"/>
    <cellStyle name="Note 3 4 5 2" xfId="5814"/>
    <cellStyle name="Note 3 4 5 2 2" xfId="9194"/>
    <cellStyle name="Note 3 4 5 2 2 2" xfId="30670"/>
    <cellStyle name="Note 3 4 5 2 2 2 2" xfId="25535"/>
    <cellStyle name="Note 3 4 5 2 2 3" xfId="30669"/>
    <cellStyle name="Note 3 4 5 2 3" xfId="10399"/>
    <cellStyle name="Note 3 4 5 2 3 2" xfId="30672"/>
    <cellStyle name="Note 3 4 5 2 4" xfId="13484"/>
    <cellStyle name="Note 3 4 5 2 4 2" xfId="30674"/>
    <cellStyle name="Note 3 4 5 2 4 2 2" xfId="31752"/>
    <cellStyle name="Note 3 4 5 2 4 3" xfId="30673"/>
    <cellStyle name="Note 3 4 5 2 5" xfId="30675"/>
    <cellStyle name="Note 3 4 5 2 5 2" xfId="15440"/>
    <cellStyle name="Note 3 4 5 2 6" xfId="30676"/>
    <cellStyle name="Note 3 4 5 3" xfId="7882"/>
    <cellStyle name="Note 3 4 5 3 2" xfId="30678"/>
    <cellStyle name="Note 3 4 5 3 2 2" xfId="23560"/>
    <cellStyle name="Note 3 4 5 3 3" xfId="30677"/>
    <cellStyle name="Note 3 4 5 4" xfId="10398"/>
    <cellStyle name="Note 3 4 5 4 2" xfId="30680"/>
    <cellStyle name="Note 3 4 5 5" xfId="12174"/>
    <cellStyle name="Note 3 4 5 5 2" xfId="30682"/>
    <cellStyle name="Note 3 4 5 5 2 2" xfId="28984"/>
    <cellStyle name="Note 3 4 5 5 3" xfId="30681"/>
    <cellStyle name="Note 3 4 5 6" xfId="30683"/>
    <cellStyle name="Note 3 4 5 6 2" xfId="14848"/>
    <cellStyle name="Note 3 4 5 7" xfId="30684"/>
    <cellStyle name="Note 3 4 6" xfId="6009"/>
    <cellStyle name="Note 3 4 6 2" xfId="9382"/>
    <cellStyle name="Note 3 4 6 2 2" xfId="30687"/>
    <cellStyle name="Note 3 4 6 2 2 2" xfId="25795"/>
    <cellStyle name="Note 3 4 6 2 3" xfId="30686"/>
    <cellStyle name="Note 3 4 6 3" xfId="10400"/>
    <cellStyle name="Note 3 4 6 3 2" xfId="30689"/>
    <cellStyle name="Note 3 4 6 4" xfId="13671"/>
    <cellStyle name="Note 3 4 6 4 2" xfId="30691"/>
    <cellStyle name="Note 3 4 6 4 2 2" xfId="32494"/>
    <cellStyle name="Note 3 4 6 4 3" xfId="30690"/>
    <cellStyle name="Note 3 4 6 5" xfId="30692"/>
    <cellStyle name="Note 3 4 6 5 2" xfId="15526"/>
    <cellStyle name="Note 3 4 6 6" xfId="30693"/>
    <cellStyle name="Note 3 4 7" xfId="6207"/>
    <cellStyle name="Note 3 4 7 2" xfId="9571"/>
    <cellStyle name="Note 3 4 7 2 2" xfId="30695"/>
    <cellStyle name="Note 3 4 7 2 2 2" xfId="26057"/>
    <cellStyle name="Note 3 4 7 2 3" xfId="30694"/>
    <cellStyle name="Note 3 4 7 3" xfId="10401"/>
    <cellStyle name="Note 3 4 7 3 2" xfId="30696"/>
    <cellStyle name="Note 3 4 7 4" xfId="13859"/>
    <cellStyle name="Note 3 4 7 4 2" xfId="30698"/>
    <cellStyle name="Note 3 4 7 4 2 2" xfId="33180"/>
    <cellStyle name="Note 3 4 7 4 3" xfId="30697"/>
    <cellStyle name="Note 3 4 7 5" xfId="30699"/>
    <cellStyle name="Note 3 4 7 5 2" xfId="15617"/>
    <cellStyle name="Note 3 4 7 6" xfId="30700"/>
    <cellStyle name="Note 3 4 8" xfId="5041"/>
    <cellStyle name="Note 3 4 8 2" xfId="8443"/>
    <cellStyle name="Note 3 4 8 2 2" xfId="30702"/>
    <cellStyle name="Note 3 4 8 2 2 2" xfId="24433"/>
    <cellStyle name="Note 3 4 8 2 3" xfId="30701"/>
    <cellStyle name="Note 3 4 8 3" xfId="10402"/>
    <cellStyle name="Note 3 4 8 3 2" xfId="30703"/>
    <cellStyle name="Note 3 4 8 4" xfId="12735"/>
    <cellStyle name="Note 3 4 8 4 2" xfId="30705"/>
    <cellStyle name="Note 3 4 8 4 2 2" xfId="29763"/>
    <cellStyle name="Note 3 4 8 4 3" xfId="30704"/>
    <cellStyle name="Note 3 4 8 5" xfId="30706"/>
    <cellStyle name="Note 3 4 8 5 2" xfId="15095"/>
    <cellStyle name="Note 3 4 8 6" xfId="30707"/>
    <cellStyle name="Note 3 4 9" xfId="6411"/>
    <cellStyle name="Note 3 4 9 2" xfId="30709"/>
    <cellStyle name="Note 3 4 9 2 2" xfId="14605"/>
    <cellStyle name="Note 3 4 9 3" xfId="30708"/>
    <cellStyle name="Note 3 5" xfId="3491"/>
    <cellStyle name="Note 3 5 2" xfId="10403"/>
    <cellStyle name="Note 3 5 2 2" xfId="30710"/>
    <cellStyle name="Note 3 5 3" xfId="30711"/>
    <cellStyle name="Note 3 5 3 2" xfId="14453"/>
    <cellStyle name="Note 3 5 4" xfId="30712"/>
    <cellStyle name="Note 3 6" xfId="3609"/>
    <cellStyle name="Note 3 6 2" xfId="3988"/>
    <cellStyle name="Note 3 6 2 2" xfId="7393"/>
    <cellStyle name="Note 3 6 2 2 2" xfId="30714"/>
    <cellStyle name="Note 3 6 2 2 2 2" xfId="16605"/>
    <cellStyle name="Note 3 6 2 2 3" xfId="30713"/>
    <cellStyle name="Note 3 6 2 3" xfId="10405"/>
    <cellStyle name="Note 3 6 2 3 2" xfId="30715"/>
    <cellStyle name="Note 3 6 2 4" xfId="11685"/>
    <cellStyle name="Note 3 6 2 4 2" xfId="30717"/>
    <cellStyle name="Note 3 6 2 4 2 2" xfId="28180"/>
    <cellStyle name="Note 3 6 2 4 3" xfId="30716"/>
    <cellStyle name="Note 3 6 2 5" xfId="30718"/>
    <cellStyle name="Note 3 6 2 5 2" xfId="14705"/>
    <cellStyle name="Note 3 6 2 6" xfId="30719"/>
    <cellStyle name="Note 3 6 3" xfId="4551"/>
    <cellStyle name="Note 3 6 3 2" xfId="7954"/>
    <cellStyle name="Note 3 6 3 2 2" xfId="30721"/>
    <cellStyle name="Note 3 6 3 2 2 2" xfId="23666"/>
    <cellStyle name="Note 3 6 3 2 3" xfId="30720"/>
    <cellStyle name="Note 3 6 3 3" xfId="10406"/>
    <cellStyle name="Note 3 6 3 3 2" xfId="30722"/>
    <cellStyle name="Note 3 6 3 4" xfId="12246"/>
    <cellStyle name="Note 3 6 3 4 2" xfId="30724"/>
    <cellStyle name="Note 3 6 3 4 2 2" xfId="29083"/>
    <cellStyle name="Note 3 6 3 4 3" xfId="30723"/>
    <cellStyle name="Note 3 6 3 5" xfId="30725"/>
    <cellStyle name="Note 3 6 3 5 2" xfId="14887"/>
    <cellStyle name="Note 3 6 3 6" xfId="30726"/>
    <cellStyle name="Note 3 6 4" xfId="5113"/>
    <cellStyle name="Note 3 6 4 2" xfId="8515"/>
    <cellStyle name="Note 3 6 4 2 2" xfId="30728"/>
    <cellStyle name="Note 3 6 4 2 2 2" xfId="24534"/>
    <cellStyle name="Note 3 6 4 2 3" xfId="30727"/>
    <cellStyle name="Note 3 6 4 3" xfId="10407"/>
    <cellStyle name="Note 3 6 4 3 2" xfId="30730"/>
    <cellStyle name="Note 3 6 4 4" xfId="12807"/>
    <cellStyle name="Note 3 6 4 4 2" xfId="30732"/>
    <cellStyle name="Note 3 6 4 4 2 2" xfId="29862"/>
    <cellStyle name="Note 3 6 4 4 3" xfId="30731"/>
    <cellStyle name="Note 3 6 4 5" xfId="30733"/>
    <cellStyle name="Note 3 6 4 5 2" xfId="15136"/>
    <cellStyle name="Note 3 6 4 6" xfId="30734"/>
    <cellStyle name="Note 3 6 5" xfId="7018"/>
    <cellStyle name="Note 3 6 5 2" xfId="30736"/>
    <cellStyle name="Note 3 6 5 2 2" xfId="16083"/>
    <cellStyle name="Note 3 6 5 3" xfId="30735"/>
    <cellStyle name="Note 3 6 6" xfId="10404"/>
    <cellStyle name="Note 3 6 6 2" xfId="30738"/>
    <cellStyle name="Note 3 6 7" xfId="11311"/>
    <cellStyle name="Note 3 6 7 2" xfId="30740"/>
    <cellStyle name="Note 3 6 7 2 2" xfId="27660"/>
    <cellStyle name="Note 3 6 7 3" xfId="30739"/>
    <cellStyle name="Note 3 6 8" xfId="30741"/>
    <cellStyle name="Note 3 6 8 2" xfId="14547"/>
    <cellStyle name="Note 3 6 9" xfId="30742"/>
    <cellStyle name="Note 3 7" xfId="4177"/>
    <cellStyle name="Note 3 7 2" xfId="4738"/>
    <cellStyle name="Note 3 7 2 2" xfId="8141"/>
    <cellStyle name="Note 3 7 2 2 2" xfId="30746"/>
    <cellStyle name="Note 3 7 2 2 2 2" xfId="24010"/>
    <cellStyle name="Note 3 7 2 2 3" xfId="30745"/>
    <cellStyle name="Note 3 7 2 3" xfId="10409"/>
    <cellStyle name="Note 3 7 2 3 2" xfId="30747"/>
    <cellStyle name="Note 3 7 2 4" xfId="12433"/>
    <cellStyle name="Note 3 7 2 4 2" xfId="30749"/>
    <cellStyle name="Note 3 7 2 4 2 2" xfId="29345"/>
    <cellStyle name="Note 3 7 2 4 3" xfId="30748"/>
    <cellStyle name="Note 3 7 2 5" xfId="30750"/>
    <cellStyle name="Note 3 7 2 5 2" xfId="14979"/>
    <cellStyle name="Note 3 7 2 6" xfId="30751"/>
    <cellStyle name="Note 3 7 3" xfId="5300"/>
    <cellStyle name="Note 3 7 3 2" xfId="8702"/>
    <cellStyle name="Note 3 7 3 2 2" xfId="30753"/>
    <cellStyle name="Note 3 7 3 2 2 2" xfId="24793"/>
    <cellStyle name="Note 3 7 3 2 3" xfId="30752"/>
    <cellStyle name="Note 3 7 3 3" xfId="10410"/>
    <cellStyle name="Note 3 7 3 3 2" xfId="30754"/>
    <cellStyle name="Note 3 7 3 4" xfId="12994"/>
    <cellStyle name="Note 3 7 3 4 2" xfId="30756"/>
    <cellStyle name="Note 3 7 3 4 2 2" xfId="30280"/>
    <cellStyle name="Note 3 7 3 4 3" xfId="30755"/>
    <cellStyle name="Note 3 7 3 5" xfId="30757"/>
    <cellStyle name="Note 3 7 3 5 2" xfId="15214"/>
    <cellStyle name="Note 3 7 3 6" xfId="30758"/>
    <cellStyle name="Note 3 7 4" xfId="7580"/>
    <cellStyle name="Note 3 7 4 2" xfId="30760"/>
    <cellStyle name="Note 3 7 4 2 2" xfId="23257"/>
    <cellStyle name="Note 3 7 4 3" xfId="30759"/>
    <cellStyle name="Note 3 7 5" xfId="10408"/>
    <cellStyle name="Note 3 7 5 2" xfId="30761"/>
    <cellStyle name="Note 3 7 6" xfId="11872"/>
    <cellStyle name="Note 3 7 6 2" xfId="30763"/>
    <cellStyle name="Note 3 7 6 2 2" xfId="28521"/>
    <cellStyle name="Note 3 7 6 3" xfId="30762"/>
    <cellStyle name="Note 3 7 7" xfId="30764"/>
    <cellStyle name="Note 3 7 7 2" xfId="14744"/>
    <cellStyle name="Note 3 7 8" xfId="30765"/>
    <cellStyle name="Note 3 8" xfId="3801"/>
    <cellStyle name="Note 3 8 2" xfId="5497"/>
    <cellStyle name="Note 3 8 2 2" xfId="8889"/>
    <cellStyle name="Note 3 8 2 2 2" xfId="30767"/>
    <cellStyle name="Note 3 8 2 2 2 2" xfId="25112"/>
    <cellStyle name="Note 3 8 2 2 3" xfId="30766"/>
    <cellStyle name="Note 3 8 2 3" xfId="10412"/>
    <cellStyle name="Note 3 8 2 3 2" xfId="30768"/>
    <cellStyle name="Note 3 8 2 4" xfId="13182"/>
    <cellStyle name="Note 3 8 2 4 2" xfId="30770"/>
    <cellStyle name="Note 3 8 2 4 2 2" xfId="30915"/>
    <cellStyle name="Note 3 8 2 4 3" xfId="30769"/>
    <cellStyle name="Note 3 8 2 5" xfId="30771"/>
    <cellStyle name="Note 3 8 2 5 2" xfId="15306"/>
    <cellStyle name="Note 3 8 2 6" xfId="30772"/>
    <cellStyle name="Note 3 8 3" xfId="7206"/>
    <cellStyle name="Note 3 8 3 2" xfId="30774"/>
    <cellStyle name="Note 3 8 3 2 2" xfId="16347"/>
    <cellStyle name="Note 3 8 3 3" xfId="30773"/>
    <cellStyle name="Note 3 8 4" xfId="10411"/>
    <cellStyle name="Note 3 8 4 2" xfId="30775"/>
    <cellStyle name="Note 3 8 5" xfId="11498"/>
    <cellStyle name="Note 3 8 5 2" xfId="30777"/>
    <cellStyle name="Note 3 8 5 2 2" xfId="27919"/>
    <cellStyle name="Note 3 8 5 3" xfId="30776"/>
    <cellStyle name="Note 3 8 6" xfId="30778"/>
    <cellStyle name="Note 3 8 6 2" xfId="14667"/>
    <cellStyle name="Note 3 8 7" xfId="30779"/>
    <cellStyle name="Note 3 9" xfId="4364"/>
    <cellStyle name="Note 3 9 2" xfId="5699"/>
    <cellStyle name="Note 3 9 2 2" xfId="9079"/>
    <cellStyle name="Note 3 9 2 2 2" xfId="30781"/>
    <cellStyle name="Note 3 9 2 2 2 2" xfId="25372"/>
    <cellStyle name="Note 3 9 2 2 3" xfId="30780"/>
    <cellStyle name="Note 3 9 2 3" xfId="10414"/>
    <cellStyle name="Note 3 9 2 3 2" xfId="30782"/>
    <cellStyle name="Note 3 9 2 4" xfId="13369"/>
    <cellStyle name="Note 3 9 2 4 2" xfId="30784"/>
    <cellStyle name="Note 3 9 2 4 2 2" xfId="31295"/>
    <cellStyle name="Note 3 9 2 4 3" xfId="30783"/>
    <cellStyle name="Note 3 9 2 5" xfId="30785"/>
    <cellStyle name="Note 3 9 2 5 2" xfId="15403"/>
    <cellStyle name="Note 3 9 2 6" xfId="30786"/>
    <cellStyle name="Note 3 9 3" xfId="7767"/>
    <cellStyle name="Note 3 9 3 2" xfId="30788"/>
    <cellStyle name="Note 3 9 3 2 2" xfId="23433"/>
    <cellStyle name="Note 3 9 3 3" xfId="30787"/>
    <cellStyle name="Note 3 9 4" xfId="10413"/>
    <cellStyle name="Note 3 9 4 2" xfId="30789"/>
    <cellStyle name="Note 3 9 5" xfId="12059"/>
    <cellStyle name="Note 3 9 5 2" xfId="30791"/>
    <cellStyle name="Note 3 9 5 2 2" xfId="28823"/>
    <cellStyle name="Note 3 9 5 3" xfId="30790"/>
    <cellStyle name="Note 3 9 6" xfId="30792"/>
    <cellStyle name="Note 3 9 6 2" xfId="14807"/>
    <cellStyle name="Note 3 9 7" xfId="30793"/>
    <cellStyle name="Note 4" xfId="716"/>
    <cellStyle name="Note 4 2" xfId="10415"/>
    <cellStyle name="Note 4 2 2" xfId="30795"/>
    <cellStyle name="Note 4 3" xfId="30796"/>
    <cellStyle name="Note 4 3 2" xfId="14561"/>
    <cellStyle name="Note 4 4" xfId="30797"/>
    <cellStyle name="Note 5" xfId="6576"/>
    <cellStyle name="Note 5 2" xfId="30799"/>
    <cellStyle name="Note 5 2 2" xfId="15737"/>
    <cellStyle name="Note 5 3" xfId="30798"/>
    <cellStyle name="Note 6" xfId="10322"/>
    <cellStyle name="Note 6 2" xfId="30800"/>
    <cellStyle name="Note 7" xfId="11082"/>
    <cellStyle name="Note 7 2" xfId="30802"/>
    <cellStyle name="Note 7 2 2" xfId="27368"/>
    <cellStyle name="Note 7 3" xfId="30801"/>
    <cellStyle name="Note 8" xfId="30803"/>
    <cellStyle name="Note 8 2" xfId="14064"/>
    <cellStyle name="Note 9" xfId="30804"/>
    <cellStyle name="Notes" xfId="3492"/>
    <cellStyle name="Notes 2" xfId="10416"/>
    <cellStyle name="Notes 2 2" xfId="30807"/>
    <cellStyle name="Notes 3" xfId="30808"/>
    <cellStyle name="Notes 3 2" xfId="14454"/>
    <cellStyle name="Notes 4" xfId="30809"/>
    <cellStyle name="Notes bold" xfId="3493"/>
    <cellStyle name="Notes bold 2" xfId="10417"/>
    <cellStyle name="Notes bold 2 2" xfId="30812"/>
    <cellStyle name="Notes bold 3" xfId="30813"/>
    <cellStyle name="Notes bold 3 2" xfId="14455"/>
    <cellStyle name="Notes bold 4" xfId="30814"/>
    <cellStyle name="Notes_LBO Model_v03 (5)" xfId="3494"/>
    <cellStyle name="nPlosion" xfId="3495"/>
    <cellStyle name="nPlosion 2" xfId="10418"/>
    <cellStyle name="nPlosion 2 2" xfId="30817"/>
    <cellStyle name="nPlosion 3" xfId="30818"/>
    <cellStyle name="nPlosion 3 2" xfId="14456"/>
    <cellStyle name="nPlosion 4" xfId="30819"/>
    <cellStyle name="Num0Un" xfId="3496"/>
    <cellStyle name="Num0Un 2" xfId="10419"/>
    <cellStyle name="Num0Un 2 2" xfId="30822"/>
    <cellStyle name="Num0Un 3" xfId="30823"/>
    <cellStyle name="Num0Un 3 2" xfId="14457"/>
    <cellStyle name="Num0Un 4" xfId="30824"/>
    <cellStyle name="Num1" xfId="3497"/>
    <cellStyle name="Num1 2" xfId="10420"/>
    <cellStyle name="Num1 2 2" xfId="30825"/>
    <cellStyle name="Num1 3" xfId="30826"/>
    <cellStyle name="Num1 3 2" xfId="14458"/>
    <cellStyle name="Num1 4" xfId="30827"/>
    <cellStyle name="Num1Blue" xfId="3498"/>
    <cellStyle name="Num1Blue 2" xfId="10421"/>
    <cellStyle name="Num1Blue 2 2" xfId="30828"/>
    <cellStyle name="Num1Blue 3" xfId="30829"/>
    <cellStyle name="Num1Blue 3 2" xfId="14459"/>
    <cellStyle name="Num1Blue 4" xfId="30830"/>
    <cellStyle name="Num2" xfId="3499"/>
    <cellStyle name="Num2 2" xfId="10422"/>
    <cellStyle name="Num2 2 2" xfId="30831"/>
    <cellStyle name="Num2 3" xfId="30832"/>
    <cellStyle name="Num2 3 2" xfId="14460"/>
    <cellStyle name="Num2 4" xfId="30833"/>
    <cellStyle name="Num2Un" xfId="3500"/>
    <cellStyle name="Num2Un 2" xfId="10423"/>
    <cellStyle name="Num2Un 2 2" xfId="30834"/>
    <cellStyle name="Num2Un 3" xfId="30835"/>
    <cellStyle name="Num2Un 3 2" xfId="14461"/>
    <cellStyle name="Num2Un 4" xfId="30836"/>
    <cellStyle name="Number" xfId="520"/>
    <cellStyle name="Number 2" xfId="3501"/>
    <cellStyle name="Number 2 2" xfId="10425"/>
    <cellStyle name="Number 2 2 2" xfId="30838"/>
    <cellStyle name="Number 2 3" xfId="30839"/>
    <cellStyle name="Number 2 3 2" xfId="14462"/>
    <cellStyle name="Number 2 4" xfId="30840"/>
    <cellStyle name="Number 3" xfId="10424"/>
    <cellStyle name="Number 3 2" xfId="30842"/>
    <cellStyle name="Number 4" xfId="30843"/>
    <cellStyle name="Number 4 2" xfId="14065"/>
    <cellStyle name="Number 5" xfId="30844"/>
    <cellStyle name="Numbering" xfId="3502"/>
    <cellStyle name="Numbering 2" xfId="10426"/>
    <cellStyle name="Numbering 2 2" xfId="30847"/>
    <cellStyle name="Numbering 3" xfId="30848"/>
    <cellStyle name="Numbering 3 2" xfId="14463"/>
    <cellStyle name="Numbering 4" xfId="30849"/>
    <cellStyle name="Numbers" xfId="3503"/>
    <cellStyle name="Numbers - Bold" xfId="3504"/>
    <cellStyle name="Numbers - Bold - Italic" xfId="3505"/>
    <cellStyle name="Numbers - Bold - Italic 2" xfId="10429"/>
    <cellStyle name="Numbers - Bold - Italic 2 2" xfId="30852"/>
    <cellStyle name="Numbers - Bold - Italic 3" xfId="30853"/>
    <cellStyle name="Numbers - Bold - Italic 3 2" xfId="14466"/>
    <cellStyle name="Numbers - Bold - Italic 4" xfId="30854"/>
    <cellStyle name="Numbers - Bold 10" xfId="10205"/>
    <cellStyle name="Numbers - Bold 10 2" xfId="30855"/>
    <cellStyle name="Numbers - Bold 11" xfId="10972"/>
    <cellStyle name="Numbers - Bold 11 2" xfId="30856"/>
    <cellStyle name="Numbers - Bold 12" xfId="10208"/>
    <cellStyle name="Numbers - Bold 12 2" xfId="30857"/>
    <cellStyle name="Numbers - Bold 13" xfId="10975"/>
    <cellStyle name="Numbers - Bold 13 2" xfId="30858"/>
    <cellStyle name="Numbers - Bold 14" xfId="10212"/>
    <cellStyle name="Numbers - Bold 14 2" xfId="30859"/>
    <cellStyle name="Numbers - Bold 15" xfId="10978"/>
    <cellStyle name="Numbers - Bold 15 2" xfId="30861"/>
    <cellStyle name="Numbers - Bold 16" xfId="10215"/>
    <cellStyle name="Numbers - Bold 16 2" xfId="30862"/>
    <cellStyle name="Numbers - Bold 17" xfId="10981"/>
    <cellStyle name="Numbers - Bold 17 2" xfId="30864"/>
    <cellStyle name="Numbers - Bold 18" xfId="10253"/>
    <cellStyle name="Numbers - Bold 18 2" xfId="30866"/>
    <cellStyle name="Numbers - Bold 19" xfId="30867"/>
    <cellStyle name="Numbers - Bold 19 2" xfId="14465"/>
    <cellStyle name="Numbers - Bold 2" xfId="10428"/>
    <cellStyle name="Numbers - Bold 2 2" xfId="30868"/>
    <cellStyle name="Numbers - Bold 20" xfId="30869"/>
    <cellStyle name="Numbers - Bold 20 2" xfId="33559"/>
    <cellStyle name="Numbers - Bold 21" xfId="30870"/>
    <cellStyle name="Numbers - Bold 21 2" xfId="34010"/>
    <cellStyle name="Numbers - Bold 22" xfId="30871"/>
    <cellStyle name="Numbers - Bold 22 2" xfId="33462"/>
    <cellStyle name="Numbers - Bold 23" xfId="30872"/>
    <cellStyle name="Numbers - Bold 23 2" xfId="33551"/>
    <cellStyle name="Numbers - Bold 24" xfId="30873"/>
    <cellStyle name="Numbers - Bold 24 2" xfId="33947"/>
    <cellStyle name="Numbers - Bold 25" xfId="30874"/>
    <cellStyle name="Numbers - Bold 25 2" xfId="33486"/>
    <cellStyle name="Numbers - Bold 26" xfId="30875"/>
    <cellStyle name="Numbers - Bold 26 2" xfId="33621"/>
    <cellStyle name="Numbers - Bold 27" xfId="30876"/>
    <cellStyle name="Numbers - Bold 27 2" xfId="33890"/>
    <cellStyle name="Numbers - Bold 28" xfId="30877"/>
    <cellStyle name="Numbers - Bold 29" xfId="30851"/>
    <cellStyle name="Numbers - Bold 3" xfId="10963"/>
    <cellStyle name="Numbers - Bold 3 2" xfId="30878"/>
    <cellStyle name="Numbers - Bold 30" xfId="34865"/>
    <cellStyle name="Numbers - Bold 4" xfId="10196"/>
    <cellStyle name="Numbers - Bold 4 2" xfId="30879"/>
    <cellStyle name="Numbers - Bold 5" xfId="10965"/>
    <cellStyle name="Numbers - Bold 5 2" xfId="30880"/>
    <cellStyle name="Numbers - Bold 6" xfId="10198"/>
    <cellStyle name="Numbers - Bold 6 2" xfId="30882"/>
    <cellStyle name="Numbers - Bold 7" xfId="10967"/>
    <cellStyle name="Numbers - Bold 7 2" xfId="30884"/>
    <cellStyle name="Numbers - Bold 8" xfId="10203"/>
    <cellStyle name="Numbers - Bold 8 2" xfId="30885"/>
    <cellStyle name="Numbers - Bold 9" xfId="10969"/>
    <cellStyle name="Numbers - Bold 9 2" xfId="30886"/>
    <cellStyle name="Numbers - Bold_1pager28" xfId="3506"/>
    <cellStyle name="Numbers - Large" xfId="3507"/>
    <cellStyle name="Numbers - Large 2" xfId="10430"/>
    <cellStyle name="Numbers - Large 2 2" xfId="30887"/>
    <cellStyle name="Numbers - Large 3" xfId="30888"/>
    <cellStyle name="Numbers - Large 3 2" xfId="14467"/>
    <cellStyle name="Numbers - Large 4" xfId="30889"/>
    <cellStyle name="Numbers 10" xfId="10204"/>
    <cellStyle name="Numbers 10 2" xfId="30891"/>
    <cellStyle name="Numbers 11" xfId="10971"/>
    <cellStyle name="Numbers 11 2" xfId="30893"/>
    <cellStyle name="Numbers 12" xfId="10207"/>
    <cellStyle name="Numbers 12 2" xfId="30894"/>
    <cellStyle name="Numbers 13" xfId="10974"/>
    <cellStyle name="Numbers 13 2" xfId="30896"/>
    <cellStyle name="Numbers 14" xfId="10211"/>
    <cellStyle name="Numbers 14 2" xfId="30897"/>
    <cellStyle name="Numbers 15" xfId="10977"/>
    <cellStyle name="Numbers 15 2" xfId="30898"/>
    <cellStyle name="Numbers 16" xfId="10214"/>
    <cellStyle name="Numbers 16 2" xfId="30900"/>
    <cellStyle name="Numbers 17" xfId="10980"/>
    <cellStyle name="Numbers 17 2" xfId="30901"/>
    <cellStyle name="Numbers 18" xfId="10252"/>
    <cellStyle name="Numbers 18 2" xfId="30902"/>
    <cellStyle name="Numbers 19" xfId="30903"/>
    <cellStyle name="Numbers 19 2" xfId="14464"/>
    <cellStyle name="Numbers 2" xfId="10427"/>
    <cellStyle name="Numbers 2 2" xfId="30904"/>
    <cellStyle name="Numbers 20" xfId="30905"/>
    <cellStyle name="Numbers 20 2" xfId="33555"/>
    <cellStyle name="Numbers 21" xfId="30906"/>
    <cellStyle name="Numbers 21 2" xfId="33692"/>
    <cellStyle name="Numbers 22" xfId="30907"/>
    <cellStyle name="Numbers 22 2" xfId="33505"/>
    <cellStyle name="Numbers 23" xfId="30908"/>
    <cellStyle name="Numbers 23 2" xfId="33894"/>
    <cellStyle name="Numbers 24" xfId="30909"/>
    <cellStyle name="Numbers 24 2" xfId="33601"/>
    <cellStyle name="Numbers 25" xfId="30910"/>
    <cellStyle name="Numbers 25 2" xfId="33910"/>
    <cellStyle name="Numbers 26" xfId="30911"/>
    <cellStyle name="Numbers 26 2" xfId="33660"/>
    <cellStyle name="Numbers 27" xfId="30912"/>
    <cellStyle name="Numbers 27 2" xfId="33390"/>
    <cellStyle name="Numbers 28" xfId="30913"/>
    <cellStyle name="Numbers 29" xfId="30850"/>
    <cellStyle name="Numbers 3" xfId="10962"/>
    <cellStyle name="Numbers 3 2" xfId="30914"/>
    <cellStyle name="Numbers 30" xfId="34864"/>
    <cellStyle name="Numbers 4" xfId="10195"/>
    <cellStyle name="Numbers 4 2" xfId="30916"/>
    <cellStyle name="Numbers 5" xfId="10964"/>
    <cellStyle name="Numbers 5 2" xfId="30917"/>
    <cellStyle name="Numbers 6" xfId="10197"/>
    <cellStyle name="Numbers 6 2" xfId="30919"/>
    <cellStyle name="Numbers 7" xfId="10966"/>
    <cellStyle name="Numbers 7 2" xfId="30920"/>
    <cellStyle name="Numbers 8" xfId="10202"/>
    <cellStyle name="Numbers 8 2" xfId="30922"/>
    <cellStyle name="Numbers 9" xfId="10968"/>
    <cellStyle name="Numbers 9 2" xfId="30923"/>
    <cellStyle name="Numbers_09-2004 LBO - Amkor Technology (v.99)" xfId="3508"/>
    <cellStyle name="nx" xfId="3509"/>
    <cellStyle name="nx 2" xfId="10431"/>
    <cellStyle name="nx 2 2" xfId="30925"/>
    <cellStyle name="nx 3" xfId="30926"/>
    <cellStyle name="nx 3 2" xfId="14468"/>
    <cellStyle name="nx 4" xfId="30927"/>
    <cellStyle name="nx0" xfId="3510"/>
    <cellStyle name="nx0 2" xfId="10432"/>
    <cellStyle name="nx0 2 2" xfId="30929"/>
    <cellStyle name="nx0 3" xfId="30930"/>
    <cellStyle name="nx0 3 2" xfId="14469"/>
    <cellStyle name="nx0 4" xfId="30931"/>
    <cellStyle name="o" xfId="3511"/>
    <cellStyle name="o 2" xfId="10433"/>
    <cellStyle name="o 2 2" xfId="30934"/>
    <cellStyle name="o 3" xfId="30935"/>
    <cellStyle name="o 3 2" xfId="14470"/>
    <cellStyle name="o 4" xfId="30936"/>
    <cellStyle name="Œ…‹æØ‚è [0.00]_GE 3 MINIMUM" xfId="3512"/>
    <cellStyle name="Œ…‹æØ‚è_GE 3 MINIMUM" xfId="3513"/>
    <cellStyle name="oftware" xfId="3514"/>
    <cellStyle name="oftware 2" xfId="10434"/>
    <cellStyle name="oftware 2 2" xfId="30939"/>
    <cellStyle name="oftware 3" xfId="30940"/>
    <cellStyle name="oftware 3 2" xfId="14471"/>
    <cellStyle name="oftware 4" xfId="30941"/>
    <cellStyle name="One decimal" xfId="3515"/>
    <cellStyle name="One decimal 2" xfId="10435"/>
    <cellStyle name="One decimal 2 2" xfId="30942"/>
    <cellStyle name="One decimal 3" xfId="30943"/>
    <cellStyle name="One decimal 3 2" xfId="14472"/>
    <cellStyle name="One decimal 4" xfId="30944"/>
    <cellStyle name="onedec" xfId="3516"/>
    <cellStyle name="onedec 2" xfId="10436"/>
    <cellStyle name="onedec 2 2" xfId="30945"/>
    <cellStyle name="onedec 3" xfId="30946"/>
    <cellStyle name="onedec 3 2" xfId="14473"/>
    <cellStyle name="onedec 4" xfId="30947"/>
    <cellStyle name="OnOffToggle" xfId="3517"/>
    <cellStyle name="OnOffToggle 2" xfId="10437"/>
    <cellStyle name="OnOffToggle 2 2" xfId="30948"/>
    <cellStyle name="OnOffToggle 3" xfId="30949"/>
    <cellStyle name="OnOffToggle 3 2" xfId="14474"/>
    <cellStyle name="OnOffToggle 4" xfId="30950"/>
    <cellStyle name="op1" xfId="3518"/>
    <cellStyle name="op1 2" xfId="10438"/>
    <cellStyle name="op1 2 2" xfId="30951"/>
    <cellStyle name="op1 3" xfId="30952"/>
    <cellStyle name="op1 3 2" xfId="14475"/>
    <cellStyle name="op1 4" xfId="30953"/>
    <cellStyle name="OScommands" xfId="3519"/>
    <cellStyle name="OScommands 2" xfId="10439"/>
    <cellStyle name="OScommands 2 2" xfId="30955"/>
    <cellStyle name="OScommands 3" xfId="30956"/>
    <cellStyle name="OScommands 3 2" xfId="14476"/>
    <cellStyle name="OScommands 4" xfId="30957"/>
    <cellStyle name="OSW_ColumnLabels" xfId="3520"/>
    <cellStyle name="Outline" xfId="3521"/>
    <cellStyle name="Outline 2" xfId="10440"/>
    <cellStyle name="Outline 2 2" xfId="30960"/>
    <cellStyle name="Outline 3" xfId="30961"/>
    <cellStyle name="Outline 3 2" xfId="14477"/>
    <cellStyle name="Outline 4" xfId="30962"/>
    <cellStyle name="Output" xfId="67" builtinId="21" customBuiltin="1"/>
    <cellStyle name="Output 2" xfId="521"/>
    <cellStyle name="Output 2 2" xfId="10442"/>
    <cellStyle name="Output 2 2 2" xfId="30965"/>
    <cellStyle name="Output 2 3" xfId="30966"/>
    <cellStyle name="Output 2 3 2" xfId="14143"/>
    <cellStyle name="Output 2 4" xfId="30967"/>
    <cellStyle name="Output 3" xfId="522"/>
    <cellStyle name="Output 3 2" xfId="10443"/>
    <cellStyle name="Output 3 2 2" xfId="30970"/>
    <cellStyle name="Output 3 3" xfId="30971"/>
    <cellStyle name="Output 3 3 2" xfId="14264"/>
    <cellStyle name="Output 3 4" xfId="30972"/>
    <cellStyle name="Output 4" xfId="717"/>
    <cellStyle name="Output 4 2" xfId="10444"/>
    <cellStyle name="Output 4 2 2" xfId="30974"/>
    <cellStyle name="Output 4 3" xfId="30975"/>
    <cellStyle name="Output 4 3 2" xfId="14562"/>
    <cellStyle name="Output 4 4" xfId="30976"/>
    <cellStyle name="Output 5" xfId="10441"/>
    <cellStyle name="Output 5 2" xfId="30977"/>
    <cellStyle name="Output 6" xfId="30978"/>
    <cellStyle name="Output 6 2" xfId="14066"/>
    <cellStyle name="Output 7" xfId="30979"/>
    <cellStyle name="Output Amounts" xfId="523"/>
    <cellStyle name="Output Amounts 2" xfId="10445"/>
    <cellStyle name="Output Amounts 2 2" xfId="30980"/>
    <cellStyle name="Output Amounts 3" xfId="30981"/>
    <cellStyle name="Output Amounts 3 2" xfId="14067"/>
    <cellStyle name="Output Amounts 4" xfId="30982"/>
    <cellStyle name="Output Column Headings" xfId="524"/>
    <cellStyle name="Output Column Headings 2" xfId="10446"/>
    <cellStyle name="Output Column Headings 2 2" xfId="30983"/>
    <cellStyle name="Output Column Headings 3" xfId="30984"/>
    <cellStyle name="Output Column Headings 3 2" xfId="14068"/>
    <cellStyle name="Output Column Headings 4" xfId="30985"/>
    <cellStyle name="Output Line Items" xfId="525"/>
    <cellStyle name="Output Line Items 2" xfId="10447"/>
    <cellStyle name="Output Line Items 2 2" xfId="30986"/>
    <cellStyle name="Output Line Items 3" xfId="30987"/>
    <cellStyle name="Output Line Items 3 2" xfId="14069"/>
    <cellStyle name="Output Line Items 4" xfId="30988"/>
    <cellStyle name="Output millions" xfId="3522"/>
    <cellStyle name="Output millions 2" xfId="10448"/>
    <cellStyle name="Output millions 2 2" xfId="30989"/>
    <cellStyle name="Output millions 3" xfId="30990"/>
    <cellStyle name="Output millions 3 2" xfId="14478"/>
    <cellStyle name="Output millions 4" xfId="30991"/>
    <cellStyle name="Output Report Heading" xfId="526"/>
    <cellStyle name="Output Report Heading 2" xfId="10449"/>
    <cellStyle name="Output Report Heading 2 2" xfId="30994"/>
    <cellStyle name="Output Report Heading 3" xfId="30995"/>
    <cellStyle name="Output Report Heading 3 2" xfId="14070"/>
    <cellStyle name="Output Report Heading 4" xfId="30996"/>
    <cellStyle name="Output Report Title" xfId="527"/>
    <cellStyle name="Output Report Title 2" xfId="10450"/>
    <cellStyle name="Output Report Title 2 2" xfId="30999"/>
    <cellStyle name="Output Report Title 3" xfId="31000"/>
    <cellStyle name="Output Report Title 3 2" xfId="14071"/>
    <cellStyle name="Output Report Title 4" xfId="31001"/>
    <cellStyle name="Output1_Back" xfId="3523"/>
    <cellStyle name="p" xfId="3524"/>
    <cellStyle name="p 2" xfId="10451"/>
    <cellStyle name="p 2 2" xfId="31003"/>
    <cellStyle name="p 3" xfId="31004"/>
    <cellStyle name="p 3 2" xfId="14479"/>
    <cellStyle name="p 4" xfId="31005"/>
    <cellStyle name="P&amp;L Numbers" xfId="3525"/>
    <cellStyle name="P&amp;L Numbers 2" xfId="10452"/>
    <cellStyle name="P&amp;L Numbers 2 2" xfId="31006"/>
    <cellStyle name="P&amp;L Numbers 3" xfId="31007"/>
    <cellStyle name="P&amp;L Numbers 3 2" xfId="14480"/>
    <cellStyle name="P&amp;L Numbers 4" xfId="31008"/>
    <cellStyle name="p_amtmod51" xfId="3526"/>
    <cellStyle name="p_amtmod51 2" xfId="10453"/>
    <cellStyle name="p_amtmod51 2 2" xfId="31009"/>
    <cellStyle name="p_amtmod51 3" xfId="31010"/>
    <cellStyle name="p_amtmod51 3 2" xfId="14481"/>
    <cellStyle name="p_amtmod51 4" xfId="31011"/>
    <cellStyle name="p_Araraquara 2b" xfId="3527"/>
    <cellStyle name="p_Araraquara 2b 2" xfId="10454"/>
    <cellStyle name="p_Araraquara 2b 2 2" xfId="31014"/>
    <cellStyle name="p_Araraquara 2b 3" xfId="31015"/>
    <cellStyle name="p_Araraquara 2b 3 2" xfId="14482"/>
    <cellStyle name="p_Araraquara 2b 4" xfId="31016"/>
    <cellStyle name="p_Araraquara 2b_LBO Model_v03 (5)" xfId="3528"/>
    <cellStyle name="p_Araraquara 2b_LBO Model_v03 (5) 2" xfId="10455"/>
    <cellStyle name="p_Araraquara 2b_LBO Model_v03 (5) 2 2" xfId="31019"/>
    <cellStyle name="p_Araraquara 2b_LBO Model_v03 (5) 3" xfId="31020"/>
    <cellStyle name="p_Araraquara 2b_LBO Model_v03 (5) 3 2" xfId="14483"/>
    <cellStyle name="p_Araraquara 2b_LBO Model_v03 (5) 4" xfId="31021"/>
    <cellStyle name="p_Araraquara 2b_ML LBO Model 5.23.07" xfId="3529"/>
    <cellStyle name="p_Araraquara 2b_ML LBO Model 5.23.07 2" xfId="10456"/>
    <cellStyle name="p_Araraquara 2b_ML LBO Model 5.23.07 2 2" xfId="31024"/>
    <cellStyle name="p_Araraquara 2b_ML LBO Model 5.23.07 3" xfId="31025"/>
    <cellStyle name="p_Araraquara 2b_ML LBO Model 5.23.07 3 2" xfId="14484"/>
    <cellStyle name="p_Araraquara 2b_ML LBO Model 5.23.07 4" xfId="31026"/>
    <cellStyle name="p_Araraquara 2b_ML LBO Model 5.23.07_1" xfId="3530"/>
    <cellStyle name="p_Araraquara 2b_ML LBO Model 5.23.07_1 2" xfId="10457"/>
    <cellStyle name="p_Araraquara 2b_ML LBO Model 5.23.07_1 2 2" xfId="31029"/>
    <cellStyle name="p_Araraquara 2b_ML LBO Model 5.23.07_1 3" xfId="31030"/>
    <cellStyle name="p_Araraquara 2b_ML LBO Model 5.23.07_1 3 2" xfId="14485"/>
    <cellStyle name="p_Araraquara 2b_ML LBO Model 5.23.07_1 4" xfId="31031"/>
    <cellStyle name="p_ccimod4-b1" xfId="3531"/>
    <cellStyle name="p_ccimod4-b1 2" xfId="10458"/>
    <cellStyle name="p_ccimod4-b1 2 2" xfId="31033"/>
    <cellStyle name="p_ccimod4-b1 3" xfId="31034"/>
    <cellStyle name="p_ccimod4-b1 3 2" xfId="14486"/>
    <cellStyle name="p_ccimod4-b1 4" xfId="31035"/>
    <cellStyle name="p_DCF" xfId="3532"/>
    <cellStyle name="p_DCF 2" xfId="10459"/>
    <cellStyle name="p_DCF 2 2" xfId="31036"/>
    <cellStyle name="p_DCF 3" xfId="31037"/>
    <cellStyle name="p_DCF 3 2" xfId="14487"/>
    <cellStyle name="p_DCF 4" xfId="31038"/>
    <cellStyle name="p_DCF_ActualBudget - Renaissance" xfId="3533"/>
    <cellStyle name="p_DCF_ActualBudget - Renaissance 2" xfId="10460"/>
    <cellStyle name="p_DCF_ActualBudget - Renaissance 2 2" xfId="31039"/>
    <cellStyle name="p_DCF_ActualBudget - Renaissance 3" xfId="31040"/>
    <cellStyle name="p_DCF_ActualBudget - Renaissance 3 2" xfId="14488"/>
    <cellStyle name="p_DCF_ActualBudget - Renaissance 4" xfId="31041"/>
    <cellStyle name="p_DCF_VERA" xfId="3534"/>
    <cellStyle name="p_DCF_VERA 2" xfId="10461"/>
    <cellStyle name="p_DCF_VERA 2 2" xfId="31042"/>
    <cellStyle name="p_DCF_VERA 3" xfId="31043"/>
    <cellStyle name="p_DCF_VERA 3 2" xfId="14489"/>
    <cellStyle name="p_DCF_VERA 4" xfId="31044"/>
    <cellStyle name="p_IPP Compsv1" xfId="3535"/>
    <cellStyle name="p_IPP Compsv1 2" xfId="10462"/>
    <cellStyle name="p_IPP Compsv1 2 2" xfId="31045"/>
    <cellStyle name="p_IPP Compsv1 3" xfId="31046"/>
    <cellStyle name="p_IPP Compsv1 3 2" xfId="14490"/>
    <cellStyle name="p_IPP Compsv1 4" xfId="31047"/>
    <cellStyle name="p_LBO Model_v03 (5)" xfId="3536"/>
    <cellStyle name="p_LBO Model_v03 (5) 2" xfId="10463"/>
    <cellStyle name="p_LBO Model_v03 (5) 2 2" xfId="31049"/>
    <cellStyle name="p_LBO Model_v03 (5) 3" xfId="31050"/>
    <cellStyle name="p_LBO Model_v03 (5) 3 2" xfId="14491"/>
    <cellStyle name="p_LBO Model_v03 (5) 4" xfId="31051"/>
    <cellStyle name="p_Michiana 3" xfId="3537"/>
    <cellStyle name="p_Michiana 3 2" xfId="10464"/>
    <cellStyle name="p_Michiana 3 2 2" xfId="31054"/>
    <cellStyle name="p_Michiana 3 3" xfId="31055"/>
    <cellStyle name="p_Michiana 3 3 2" xfId="14492"/>
    <cellStyle name="p_Michiana 3 4" xfId="31056"/>
    <cellStyle name="p_Michiana 3_LBO Model_v03 (5)" xfId="3538"/>
    <cellStyle name="p_Michiana 3_LBO Model_v03 (5) 2" xfId="10465"/>
    <cellStyle name="p_Michiana 3_LBO Model_v03 (5) 2 2" xfId="31058"/>
    <cellStyle name="p_Michiana 3_LBO Model_v03 (5) 3" xfId="31059"/>
    <cellStyle name="p_Michiana 3_LBO Model_v03 (5) 3 2" xfId="14493"/>
    <cellStyle name="p_Michiana 3_LBO Model_v03 (5) 4" xfId="31060"/>
    <cellStyle name="p_Michiana 3_ML LBO Model 5.23.07" xfId="3539"/>
    <cellStyle name="p_Michiana 3_ML LBO Model 5.23.07 2" xfId="10466"/>
    <cellStyle name="p_Michiana 3_ML LBO Model 5.23.07 2 2" xfId="31062"/>
    <cellStyle name="p_Michiana 3_ML LBO Model 5.23.07 3" xfId="31063"/>
    <cellStyle name="p_Michiana 3_ML LBO Model 5.23.07 3 2" xfId="14494"/>
    <cellStyle name="p_Michiana 3_ML LBO Model 5.23.07 4" xfId="31064"/>
    <cellStyle name="p_Michiana 3_ML LBO Model 5.23.07_1" xfId="3540"/>
    <cellStyle name="p_Michiana 3_ML LBO Model 5.23.07_1 2" xfId="10467"/>
    <cellStyle name="p_Michiana 3_ML LBO Model 5.23.07_1 2 2" xfId="31066"/>
    <cellStyle name="p_Michiana 3_ML LBO Model 5.23.07_1 3" xfId="31067"/>
    <cellStyle name="p_Michiana 3_ML LBO Model 5.23.07_1 3 2" xfId="14495"/>
    <cellStyle name="p_Michiana 3_ML LBO Model 5.23.07_1 4" xfId="31068"/>
    <cellStyle name="p_Michiana 4" xfId="3541"/>
    <cellStyle name="p_Michiana 4 2" xfId="10468"/>
    <cellStyle name="p_Michiana 4 2 2" xfId="31070"/>
    <cellStyle name="p_Michiana 4 3" xfId="31071"/>
    <cellStyle name="p_Michiana 4 3 2" xfId="14496"/>
    <cellStyle name="p_Michiana 4 4" xfId="31072"/>
    <cellStyle name="p_Michiana 4_LBO Model_v03 (5)" xfId="3542"/>
    <cellStyle name="p_Michiana 4_LBO Model_v03 (5) 2" xfId="10469"/>
    <cellStyle name="p_Michiana 4_LBO Model_v03 (5) 2 2" xfId="31073"/>
    <cellStyle name="p_Michiana 4_LBO Model_v03 (5) 3" xfId="31074"/>
    <cellStyle name="p_Michiana 4_LBO Model_v03 (5) 3 2" xfId="14497"/>
    <cellStyle name="p_Michiana 4_LBO Model_v03 (5) 4" xfId="31075"/>
    <cellStyle name="p_Michiana 4_ML LBO Model 5.23.07" xfId="3543"/>
    <cellStyle name="p_Michiana 4_ML LBO Model 5.23.07 2" xfId="10470"/>
    <cellStyle name="p_Michiana 4_ML LBO Model 5.23.07 2 2" xfId="31076"/>
    <cellStyle name="p_Michiana 4_ML LBO Model 5.23.07 3" xfId="31077"/>
    <cellStyle name="p_Michiana 4_ML LBO Model 5.23.07 3 2" xfId="14498"/>
    <cellStyle name="p_Michiana 4_ML LBO Model 5.23.07 4" xfId="31078"/>
    <cellStyle name="p_Michiana 4_ML LBO Model 5.23.07_1" xfId="3544"/>
    <cellStyle name="p_Michiana 4_ML LBO Model 5.23.07_1 2" xfId="10471"/>
    <cellStyle name="p_Michiana 4_ML LBO Model 5.23.07_1 2 2" xfId="31079"/>
    <cellStyle name="p_Michiana 4_ML LBO Model 5.23.07_1 3" xfId="31080"/>
    <cellStyle name="p_Michiana 4_ML LBO Model 5.23.07_1 3 2" xfId="14499"/>
    <cellStyle name="p_Michiana 4_ML LBO Model 5.23.07_1 4" xfId="31081"/>
    <cellStyle name="p_ML LBO Model 5.23.07" xfId="3545"/>
    <cellStyle name="p_ML LBO Model 5.23.07 2" xfId="10472"/>
    <cellStyle name="p_ML LBO Model 5.23.07 2 2" xfId="31082"/>
    <cellStyle name="p_ML LBO Model 5.23.07 3" xfId="31083"/>
    <cellStyle name="p_ML LBO Model 5.23.07 3 2" xfId="14500"/>
    <cellStyle name="p_ML LBO Model 5.23.07 4" xfId="31084"/>
    <cellStyle name="p_Muzac Ops" xfId="3546"/>
    <cellStyle name="p_Muzac Ops 2" xfId="10473"/>
    <cellStyle name="p_Muzac Ops 2 2" xfId="31085"/>
    <cellStyle name="p_Muzac Ops 3" xfId="31086"/>
    <cellStyle name="p_Muzac Ops 3 2" xfId="14501"/>
    <cellStyle name="p_Muzac Ops 4" xfId="31087"/>
    <cellStyle name="p_Muzac Ops_LBO Model_v03 (5)" xfId="3547"/>
    <cellStyle name="p_Muzac Ops_LBO Model_v03 (5) 2" xfId="10474"/>
    <cellStyle name="p_Muzac Ops_LBO Model_v03 (5) 2 2" xfId="31088"/>
    <cellStyle name="p_Muzac Ops_LBO Model_v03 (5) 3" xfId="31089"/>
    <cellStyle name="p_Muzac Ops_LBO Model_v03 (5) 3 2" xfId="14502"/>
    <cellStyle name="p_Muzac Ops_LBO Model_v03 (5) 4" xfId="31090"/>
    <cellStyle name="p_Muzac Ops_ML LBO Model 5.23.07" xfId="3548"/>
    <cellStyle name="p_Muzac Ops_ML LBO Model 5.23.07 2" xfId="10475"/>
    <cellStyle name="p_Muzac Ops_ML LBO Model 5.23.07 2 2" xfId="31092"/>
    <cellStyle name="p_Muzac Ops_ML LBO Model 5.23.07 3" xfId="31093"/>
    <cellStyle name="p_Muzac Ops_ML LBO Model 5.23.07 3 2" xfId="14503"/>
    <cellStyle name="p_Muzac Ops_ML LBO Model 5.23.07 4" xfId="31094"/>
    <cellStyle name="p_Muzac Ops_ML LBO Model 5.23.07_1" xfId="3549"/>
    <cellStyle name="p_Muzac Ops_ML LBO Model 5.23.07_1 2" xfId="10476"/>
    <cellStyle name="p_Muzac Ops_ML LBO Model 5.23.07_1 2 2" xfId="31097"/>
    <cellStyle name="p_Muzac Ops_ML LBO Model 5.23.07_1 3" xfId="31098"/>
    <cellStyle name="p_Muzac Ops_ML LBO Model 5.23.07_1 3 2" xfId="14504"/>
    <cellStyle name="p_Muzac Ops_ML LBO Model 5.23.07_1 4" xfId="31099"/>
    <cellStyle name="p_Project Dynamite Television Model #1" xfId="3550"/>
    <cellStyle name="p_Project Dynamite Television Model #1 2" xfId="10477"/>
    <cellStyle name="p_Project Dynamite Television Model #1 2 2" xfId="31102"/>
    <cellStyle name="p_Project Dynamite Television Model #1 3" xfId="31103"/>
    <cellStyle name="p_Project Dynamite Television Model #1 3 2" xfId="14505"/>
    <cellStyle name="p_Project Dynamite Television Model #1 4" xfId="31104"/>
    <cellStyle name="p_Project Dynamite Television Model #1_LBO Model_v03 (5)" xfId="3551"/>
    <cellStyle name="p_Project Dynamite Television Model #1_LBO Model_v03 (5) 2" xfId="10478"/>
    <cellStyle name="p_Project Dynamite Television Model #1_LBO Model_v03 (5) 2 2" xfId="31107"/>
    <cellStyle name="p_Project Dynamite Television Model #1_LBO Model_v03 (5) 3" xfId="31108"/>
    <cellStyle name="p_Project Dynamite Television Model #1_LBO Model_v03 (5) 3 2" xfId="14506"/>
    <cellStyle name="p_Project Dynamite Television Model #1_LBO Model_v03 (5) 4" xfId="31109"/>
    <cellStyle name="p_Project Dynamite Television Model #1_ML LBO Model 5.23.07" xfId="3552"/>
    <cellStyle name="p_Project Dynamite Television Model #1_ML LBO Model 5.23.07 2" xfId="10479"/>
    <cellStyle name="p_Project Dynamite Television Model #1_ML LBO Model 5.23.07 2 2" xfId="31112"/>
    <cellStyle name="p_Project Dynamite Television Model #1_ML LBO Model 5.23.07 3" xfId="31113"/>
    <cellStyle name="p_Project Dynamite Television Model #1_ML LBO Model 5.23.07 3 2" xfId="14507"/>
    <cellStyle name="p_Project Dynamite Television Model #1_ML LBO Model 5.23.07 4" xfId="31114"/>
    <cellStyle name="p_Project Dynamite Television Model #1_ML LBO Model 5.23.07_1" xfId="3553"/>
    <cellStyle name="p_Project Dynamite Television Model #1_ML LBO Model 5.23.07_1 2" xfId="10480"/>
    <cellStyle name="p_Project Dynamite Television Model #1_ML LBO Model 5.23.07_1 2 2" xfId="31115"/>
    <cellStyle name="p_Project Dynamite Television Model #1_ML LBO Model 5.23.07_1 3" xfId="31116"/>
    <cellStyle name="p_Project Dynamite Television Model #1_ML LBO Model 5.23.07_1 3 2" xfId="14508"/>
    <cellStyle name="p_Project Dynamite Television Model #1_ML LBO Model 5.23.07_1 4" xfId="31117"/>
    <cellStyle name="p_Radio Template 1" xfId="3554"/>
    <cellStyle name="p_Radio Template 1 2" xfId="10481"/>
    <cellStyle name="p_Radio Template 1 2 2" xfId="31118"/>
    <cellStyle name="p_Radio Template 1 3" xfId="31119"/>
    <cellStyle name="p_Radio Template 1 3 2" xfId="14509"/>
    <cellStyle name="p_Radio Template 1 4" xfId="31120"/>
    <cellStyle name="p_Radio Template 1_LBO Model_v03 (5)" xfId="3555"/>
    <cellStyle name="p_Radio Template 1_LBO Model_v03 (5) 2" xfId="10482"/>
    <cellStyle name="p_Radio Template 1_LBO Model_v03 (5) 2 2" xfId="31121"/>
    <cellStyle name="p_Radio Template 1_LBO Model_v03 (5) 3" xfId="31122"/>
    <cellStyle name="p_Radio Template 1_LBO Model_v03 (5) 3 2" xfId="14510"/>
    <cellStyle name="p_Radio Template 1_LBO Model_v03 (5) 4" xfId="31123"/>
    <cellStyle name="p_Radio Template 1_ML LBO Model 5.23.07" xfId="3556"/>
    <cellStyle name="p_Radio Template 1_ML LBO Model 5.23.07 2" xfId="10483"/>
    <cellStyle name="p_Radio Template 1_ML LBO Model 5.23.07 2 2" xfId="31124"/>
    <cellStyle name="p_Radio Template 1_ML LBO Model 5.23.07 3" xfId="31125"/>
    <cellStyle name="p_Radio Template 1_ML LBO Model 5.23.07 3 2" xfId="14511"/>
    <cellStyle name="p_Radio Template 1_ML LBO Model 5.23.07 4" xfId="31126"/>
    <cellStyle name="p_Radio Template 1_ML LBO Model 5.23.07_1" xfId="3557"/>
    <cellStyle name="p_Radio Template 1_ML LBO Model 5.23.07_1 2" xfId="10484"/>
    <cellStyle name="p_Radio Template 1_ML LBO Model 5.23.07_1 2 2" xfId="31127"/>
    <cellStyle name="p_Radio Template 1_ML LBO Model 5.23.07_1 3" xfId="31128"/>
    <cellStyle name="p_Radio Template 1_ML LBO Model 5.23.07_1 3 2" xfId="14512"/>
    <cellStyle name="p_Radio Template 1_ML LBO Model 5.23.07_1 4" xfId="31129"/>
    <cellStyle name="p_Radio Template 4" xfId="3558"/>
    <cellStyle name="p_Radio Template 4 2" xfId="10485"/>
    <cellStyle name="p_Radio Template 4 2 2" xfId="31130"/>
    <cellStyle name="p_Radio Template 4 3" xfId="31131"/>
    <cellStyle name="p_Radio Template 4 3 2" xfId="14513"/>
    <cellStyle name="p_Radio Template 4 4" xfId="31132"/>
    <cellStyle name="p_Radio Template 4_LBO Model_v03 (5)" xfId="3559"/>
    <cellStyle name="p_Radio Template 4_LBO Model_v03 (5) 2" xfId="10486"/>
    <cellStyle name="p_Radio Template 4_LBO Model_v03 (5) 2 2" xfId="31135"/>
    <cellStyle name="p_Radio Template 4_LBO Model_v03 (5) 3" xfId="31136"/>
    <cellStyle name="p_Radio Template 4_LBO Model_v03 (5) 3 2" xfId="14514"/>
    <cellStyle name="p_Radio Template 4_LBO Model_v03 (5) 4" xfId="31137"/>
    <cellStyle name="p_Radio Template 4_ML LBO Model 5.23.07" xfId="3560"/>
    <cellStyle name="p_Radio Template 4_ML LBO Model 5.23.07 2" xfId="10487"/>
    <cellStyle name="p_Radio Template 4_ML LBO Model 5.23.07 2 2" xfId="31140"/>
    <cellStyle name="p_Radio Template 4_ML LBO Model 5.23.07 3" xfId="31141"/>
    <cellStyle name="p_Radio Template 4_ML LBO Model 5.23.07 3 2" xfId="14515"/>
    <cellStyle name="p_Radio Template 4_ML LBO Model 5.23.07 4" xfId="31142"/>
    <cellStyle name="p_Radio Template 4_ML LBO Model 5.23.07_1" xfId="3561"/>
    <cellStyle name="p_Radio Template 4_ML LBO Model 5.23.07_1 2" xfId="10488"/>
    <cellStyle name="p_Radio Template 4_ML LBO Model 5.23.07_1 2 2" xfId="31143"/>
    <cellStyle name="p_Radio Template 4_ML LBO Model 5.23.07_1 3" xfId="31144"/>
    <cellStyle name="p_Radio Template 4_ML LBO Model 5.23.07_1 3 2" xfId="14516"/>
    <cellStyle name="p_Radio Template 4_ML LBO Model 5.23.07_1 4" xfId="31145"/>
    <cellStyle name="p_Radio Template 5" xfId="3562"/>
    <cellStyle name="p_Radio Template 5 2" xfId="10489"/>
    <cellStyle name="p_Radio Template 5 2 2" xfId="31146"/>
    <cellStyle name="p_Radio Template 5 3" xfId="31147"/>
    <cellStyle name="p_Radio Template 5 3 2" xfId="14517"/>
    <cellStyle name="p_Radio Template 5 4" xfId="31148"/>
    <cellStyle name="p_Radio Template 5_LBO Model_v03 (5)" xfId="3563"/>
    <cellStyle name="p_Radio Template 5_LBO Model_v03 (5) 2" xfId="10490"/>
    <cellStyle name="p_Radio Template 5_LBO Model_v03 (5) 2 2" xfId="31149"/>
    <cellStyle name="p_Radio Template 5_LBO Model_v03 (5) 3" xfId="31150"/>
    <cellStyle name="p_Radio Template 5_LBO Model_v03 (5) 3 2" xfId="14518"/>
    <cellStyle name="p_Radio Template 5_LBO Model_v03 (5) 4" xfId="31151"/>
    <cellStyle name="p_Radio Template 5_ML LBO Model 5.23.07" xfId="3564"/>
    <cellStyle name="p_Radio Template 5_ML LBO Model 5.23.07 2" xfId="10491"/>
    <cellStyle name="p_Radio Template 5_ML LBO Model 5.23.07 2 2" xfId="31152"/>
    <cellStyle name="p_Radio Template 5_ML LBO Model 5.23.07 3" xfId="31153"/>
    <cellStyle name="p_Radio Template 5_ML LBO Model 5.23.07 3 2" xfId="14519"/>
    <cellStyle name="p_Radio Template 5_ML LBO Model 5.23.07 4" xfId="31154"/>
    <cellStyle name="p_Radio Template 5_ML LBO Model 5.23.07_1" xfId="3565"/>
    <cellStyle name="p_Radio Template 5_ML LBO Model 5.23.07_1 2" xfId="10492"/>
    <cellStyle name="p_Radio Template 5_ML LBO Model 5.23.07_1 2 2" xfId="31155"/>
    <cellStyle name="p_Radio Template 5_ML LBO Model 5.23.07_1 3" xfId="31156"/>
    <cellStyle name="p_Radio Template 5_ML LBO Model 5.23.07_1 3 2" xfId="14520"/>
    <cellStyle name="p_Radio Template 5_ML LBO Model 5.23.07_1 4" xfId="31157"/>
    <cellStyle name="p_sitemod51" xfId="3566"/>
    <cellStyle name="p_sitemod51 2" xfId="10493"/>
    <cellStyle name="p_sitemod51 2 2" xfId="31158"/>
    <cellStyle name="p_sitemod51 3" xfId="31159"/>
    <cellStyle name="p_sitemod51 3 2" xfId="14521"/>
    <cellStyle name="p_sitemod51 4" xfId="31160"/>
    <cellStyle name="p_Taconic 3" xfId="3567"/>
    <cellStyle name="p_Taconic 3 2" xfId="10494"/>
    <cellStyle name="p_Taconic 3 2 2" xfId="31161"/>
    <cellStyle name="p_Taconic 3 3" xfId="31162"/>
    <cellStyle name="p_Taconic 3 3 2" xfId="14522"/>
    <cellStyle name="p_Taconic 3 4" xfId="31163"/>
    <cellStyle name="p_Taconic 3_LBO Model_v03 (5)" xfId="3568"/>
    <cellStyle name="p_Taconic 3_LBO Model_v03 (5) 2" xfId="10495"/>
    <cellStyle name="p_Taconic 3_LBO Model_v03 (5) 2 2" xfId="31165"/>
    <cellStyle name="p_Taconic 3_LBO Model_v03 (5) 3" xfId="31166"/>
    <cellStyle name="p_Taconic 3_LBO Model_v03 (5) 3 2" xfId="14523"/>
    <cellStyle name="p_Taconic 3_LBO Model_v03 (5) 4" xfId="31167"/>
    <cellStyle name="p_Taconic 3_ML LBO Model 5.23.07" xfId="3569"/>
    <cellStyle name="p_Taconic 3_ML LBO Model 5.23.07 2" xfId="10496"/>
    <cellStyle name="p_Taconic 3_ML LBO Model 5.23.07 2 2" xfId="31170"/>
    <cellStyle name="p_Taconic 3_ML LBO Model 5.23.07 3" xfId="31171"/>
    <cellStyle name="p_Taconic 3_ML LBO Model 5.23.07 3 2" xfId="14524"/>
    <cellStyle name="p_Taconic 3_ML LBO Model 5.23.07 4" xfId="31172"/>
    <cellStyle name="p_Taconic 3_ML LBO Model 5.23.07_1" xfId="3570"/>
    <cellStyle name="p_Taconic 3_ML LBO Model 5.23.07_1 2" xfId="10497"/>
    <cellStyle name="p_Taconic 3_ML LBO Model 5.23.07_1 2 2" xfId="31175"/>
    <cellStyle name="p_Taconic 3_ML LBO Model 5.23.07_1 3" xfId="31176"/>
    <cellStyle name="p_Taconic 3_ML LBO Model 5.23.07_1 3 2" xfId="14525"/>
    <cellStyle name="p_Taconic 3_ML LBO Model 5.23.07_1 4" xfId="31177"/>
    <cellStyle name="p_VERA" xfId="3571"/>
    <cellStyle name="p_VERA 2" xfId="10498"/>
    <cellStyle name="p_VERA 2 2" xfId="31180"/>
    <cellStyle name="p_VERA 3" xfId="31181"/>
    <cellStyle name="p_VERA 3 2" xfId="14526"/>
    <cellStyle name="p_VERA 4" xfId="31182"/>
    <cellStyle name="p_VERA_amtmod51" xfId="3572"/>
    <cellStyle name="p_VERA_amtmod51 2" xfId="10499"/>
    <cellStyle name="p_VERA_amtmod51 2 2" xfId="31184"/>
    <cellStyle name="p_VERA_amtmod51 3" xfId="31185"/>
    <cellStyle name="p_VERA_amtmod51 3 2" xfId="14527"/>
    <cellStyle name="p_VERA_amtmod51 4" xfId="31186"/>
    <cellStyle name="p_VERA_ccimod4-b1" xfId="3573"/>
    <cellStyle name="p_VERA_ccimod4-b1 2" xfId="10500"/>
    <cellStyle name="p_VERA_ccimod4-b1 2 2" xfId="31187"/>
    <cellStyle name="p_VERA_ccimod4-b1 3" xfId="31188"/>
    <cellStyle name="p_VERA_ccimod4-b1 3 2" xfId="14528"/>
    <cellStyle name="p_VERA_ccimod4-b1 4" xfId="31189"/>
    <cellStyle name="p_VERA_sitemod51" xfId="3574"/>
    <cellStyle name="p_VERA_sitemod51 2" xfId="10501"/>
    <cellStyle name="p_VERA_sitemod51 2 2" xfId="31190"/>
    <cellStyle name="p_VERA_sitemod51 3" xfId="31191"/>
    <cellStyle name="p_VERA_sitemod51 3 2" xfId="14529"/>
    <cellStyle name="p_VERA_sitemod51 4" xfId="31192"/>
    <cellStyle name="p_wabi 6" xfId="3575"/>
    <cellStyle name="p_wabi 6 2" xfId="10502"/>
    <cellStyle name="p_wabi 6 2 2" xfId="31193"/>
    <cellStyle name="p_wabi 6 3" xfId="31194"/>
    <cellStyle name="p_wabi 6 3 2" xfId="14530"/>
    <cellStyle name="p_wabi 6 4" xfId="31195"/>
    <cellStyle name="p_wabi 6_LBO Model_v03 (5)" xfId="3576"/>
    <cellStyle name="p_wabi 6_LBO Model_v03 (5) 2" xfId="10503"/>
    <cellStyle name="p_wabi 6_LBO Model_v03 (5) 2 2" xfId="31196"/>
    <cellStyle name="p_wabi 6_LBO Model_v03 (5) 3" xfId="31197"/>
    <cellStyle name="p_wabi 6_LBO Model_v03 (5) 3 2" xfId="14531"/>
    <cellStyle name="p_wabi 6_LBO Model_v03 (5) 4" xfId="31198"/>
    <cellStyle name="p_wabi 6_ML LBO Model 5.23.07" xfId="3577"/>
    <cellStyle name="p_wabi 6_ML LBO Model 5.23.07 2" xfId="10504"/>
    <cellStyle name="p_wabi 6_ML LBO Model 5.23.07 2 2" xfId="31200"/>
    <cellStyle name="p_wabi 6_ML LBO Model 5.23.07 3" xfId="31201"/>
    <cellStyle name="p_wabi 6_ML LBO Model 5.23.07 3 2" xfId="14532"/>
    <cellStyle name="p_wabi 6_ML LBO Model 5.23.07 4" xfId="31202"/>
    <cellStyle name="p_wabi 6_ML LBO Model 5.23.07_1" xfId="3578"/>
    <cellStyle name="p_wabi 6_ML LBO Model 5.23.07_1 2" xfId="10505"/>
    <cellStyle name="p_wabi 6_ML LBO Model 5.23.07_1 2 2" xfId="31205"/>
    <cellStyle name="p_wabi 6_ML LBO Model 5.23.07_1 3" xfId="31206"/>
    <cellStyle name="p_wabi 6_ML LBO Model 5.23.07_1 3 2" xfId="14533"/>
    <cellStyle name="p_wabi 6_ML LBO Model 5.23.07_1 4" xfId="31207"/>
    <cellStyle name="p_Young Model 3" xfId="3579"/>
    <cellStyle name="p_Young Model 3 2" xfId="10506"/>
    <cellStyle name="p_Young Model 3 2 2" xfId="31209"/>
    <cellStyle name="p_Young Model 3 3" xfId="31210"/>
    <cellStyle name="p_Young Model 3 3 2" xfId="14534"/>
    <cellStyle name="p_Young Model 3 4" xfId="31211"/>
    <cellStyle name="p_Young Model 3_LBO Model_v03 (5)" xfId="3580"/>
    <cellStyle name="p_Young Model 3_LBO Model_v03 (5) 2" xfId="10507"/>
    <cellStyle name="p_Young Model 3_LBO Model_v03 (5) 2 2" xfId="31212"/>
    <cellStyle name="p_Young Model 3_LBO Model_v03 (5) 3" xfId="31213"/>
    <cellStyle name="p_Young Model 3_LBO Model_v03 (5) 3 2" xfId="14535"/>
    <cellStyle name="p_Young Model 3_LBO Model_v03 (5) 4" xfId="31214"/>
    <cellStyle name="p_Young Model 3_ML LBO Model 5.23.07" xfId="3581"/>
    <cellStyle name="p_Young Model 3_ML LBO Model 5.23.07 2" xfId="10508"/>
    <cellStyle name="p_Young Model 3_ML LBO Model 5.23.07 2 2" xfId="31215"/>
    <cellStyle name="p_Young Model 3_ML LBO Model 5.23.07 3" xfId="31216"/>
    <cellStyle name="p_Young Model 3_ML LBO Model 5.23.07 3 2" xfId="14536"/>
    <cellStyle name="p_Young Model 3_ML LBO Model 5.23.07 4" xfId="31217"/>
    <cellStyle name="p_Young Model 3_ML LBO Model 5.23.07_1" xfId="3582"/>
    <cellStyle name="p_Young Model 3_ML LBO Model 5.23.07_1 2" xfId="10509"/>
    <cellStyle name="p_Young Model 3_ML LBO Model 5.23.07_1 2 2" xfId="31218"/>
    <cellStyle name="p_Young Model 3_ML LBO Model 5.23.07_1 3" xfId="31219"/>
    <cellStyle name="p_Young Model 3_ML LBO Model 5.23.07_1 3 2" xfId="14537"/>
    <cellStyle name="p_Young Model 3_ML LBO Model 5.23.07_1 4" xfId="31220"/>
    <cellStyle name="Percent" xfId="3" builtinId="5"/>
    <cellStyle name="Percent [2]" xfId="528"/>
    <cellStyle name="Percent [2] 2" xfId="529"/>
    <cellStyle name="Percent [2] 2 2" xfId="10512"/>
    <cellStyle name="Percent [2] 2 2 2" xfId="31223"/>
    <cellStyle name="Percent [2] 2 3" xfId="31224"/>
    <cellStyle name="Percent [2] 2 3 2" xfId="14130"/>
    <cellStyle name="Percent [2] 2 4" xfId="31225"/>
    <cellStyle name="Percent [2] 3" xfId="10511"/>
    <cellStyle name="Percent [2] 3 2" xfId="31227"/>
    <cellStyle name="Percent [2] 4" xfId="31228"/>
    <cellStyle name="Percent [2] 4 2" xfId="14072"/>
    <cellStyle name="Percent [2] 5" xfId="31229"/>
    <cellStyle name="Percent 10" xfId="530"/>
    <cellStyle name="Percent 10 2" xfId="531"/>
    <cellStyle name="Percent 10 2 2" xfId="10514"/>
    <cellStyle name="Percent 10 2 2 2" xfId="31230"/>
    <cellStyle name="Percent 10 2 3" xfId="31231"/>
    <cellStyle name="Percent 10 2 3 2" xfId="14131"/>
    <cellStyle name="Percent 10 2 4" xfId="31232"/>
    <cellStyle name="Percent 10 3" xfId="10513"/>
    <cellStyle name="Percent 10 3 2" xfId="31233"/>
    <cellStyle name="Percent 10 4" xfId="31234"/>
    <cellStyle name="Percent 10 4 2" xfId="14073"/>
    <cellStyle name="Percent 10 5" xfId="31235"/>
    <cellStyle name="Percent 100" xfId="35705"/>
    <cellStyle name="Percent 101" xfId="35682"/>
    <cellStyle name="Percent 102" xfId="35683"/>
    <cellStyle name="Percent 103" xfId="35639"/>
    <cellStyle name="Percent 104" xfId="35685"/>
    <cellStyle name="Percent 11" xfId="532"/>
    <cellStyle name="Percent 11 10" xfId="6084"/>
    <cellStyle name="Percent 11 10 2" xfId="9452"/>
    <cellStyle name="Percent 11 10 2 2" xfId="31239"/>
    <cellStyle name="Percent 11 10 2 2 2" xfId="25888"/>
    <cellStyle name="Percent 11 10 2 3" xfId="31238"/>
    <cellStyle name="Percent 11 10 3" xfId="10516"/>
    <cellStyle name="Percent 11 10 3 2" xfId="31240"/>
    <cellStyle name="Percent 11 10 4" xfId="13739"/>
    <cellStyle name="Percent 11 10 4 2" xfId="31242"/>
    <cellStyle name="Percent 11 10 4 2 2" xfId="32758"/>
    <cellStyle name="Percent 11 10 4 3" xfId="31241"/>
    <cellStyle name="Percent 11 10 5" xfId="31243"/>
    <cellStyle name="Percent 11 10 5 2" xfId="15573"/>
    <cellStyle name="Percent 11 10 6" xfId="31244"/>
    <cellStyle name="Percent 11 11" xfId="4922"/>
    <cellStyle name="Percent 11 11 2" xfId="8324"/>
    <cellStyle name="Percent 11 11 2 2" xfId="31246"/>
    <cellStyle name="Percent 11 11 2 2 2" xfId="24265"/>
    <cellStyle name="Percent 11 11 2 3" xfId="31245"/>
    <cellStyle name="Percent 11 11 3" xfId="10517"/>
    <cellStyle name="Percent 11 11 3 2" xfId="31247"/>
    <cellStyle name="Percent 11 11 4" xfId="12616"/>
    <cellStyle name="Percent 11 11 4 2" xfId="31249"/>
    <cellStyle name="Percent 11 11 4 2 2" xfId="29597"/>
    <cellStyle name="Percent 11 11 4 3" xfId="31248"/>
    <cellStyle name="Percent 11 11 5" xfId="31250"/>
    <cellStyle name="Percent 11 11 5 2" xfId="15056"/>
    <cellStyle name="Percent 11 11 6" xfId="31251"/>
    <cellStyle name="Percent 11 12" xfId="6562"/>
    <cellStyle name="Percent 11 12 2" xfId="31253"/>
    <cellStyle name="Percent 11 12 2 2" xfId="15725"/>
    <cellStyle name="Percent 11 12 3" xfId="31252"/>
    <cellStyle name="Percent 11 13" xfId="10515"/>
    <cellStyle name="Percent 11 13 2" xfId="31254"/>
    <cellStyle name="Percent 11 14" xfId="11072"/>
    <cellStyle name="Percent 11 14 2" xfId="31256"/>
    <cellStyle name="Percent 11 14 2 2" xfId="27362"/>
    <cellStyle name="Percent 11 14 3" xfId="31255"/>
    <cellStyle name="Percent 11 15" xfId="31257"/>
    <cellStyle name="Percent 11 15 2" xfId="14149"/>
    <cellStyle name="Percent 11 16" xfId="31258"/>
    <cellStyle name="Percent 11 2" xfId="753"/>
    <cellStyle name="Percent 11 2 10" xfId="6338"/>
    <cellStyle name="Percent 11 2 10 2" xfId="31261"/>
    <cellStyle name="Percent 11 2 10 2 2" xfId="14576"/>
    <cellStyle name="Percent 11 2 10 3" xfId="31260"/>
    <cellStyle name="Percent 11 2 11" xfId="6624"/>
    <cellStyle name="Percent 11 2 11 2" xfId="31263"/>
    <cellStyle name="Percent 11 2 11 2 2" xfId="15799"/>
    <cellStyle name="Percent 11 2 11 3" xfId="31262"/>
    <cellStyle name="Percent 11 2 12" xfId="10518"/>
    <cellStyle name="Percent 11 2 12 2" xfId="31265"/>
    <cellStyle name="Percent 11 2 13" xfId="11124"/>
    <cellStyle name="Percent 11 2 13 2" xfId="31267"/>
    <cellStyle name="Percent 11 2 13 2 2" xfId="27426"/>
    <cellStyle name="Percent 11 2 13 3" xfId="31266"/>
    <cellStyle name="Percent 11 2 14" xfId="31268"/>
    <cellStyle name="Percent 11 2 14 2" xfId="14274"/>
    <cellStyle name="Percent 11 2 15" xfId="31269"/>
    <cellStyle name="Percent 11 2 2" xfId="887"/>
    <cellStyle name="Percent 11 2 2 10" xfId="6736"/>
    <cellStyle name="Percent 11 2 2 10 2" xfId="31271"/>
    <cellStyle name="Percent 11 2 2 10 2 2" xfId="15952"/>
    <cellStyle name="Percent 11 2 2 10 3" xfId="31270"/>
    <cellStyle name="Percent 11 2 2 11" xfId="10519"/>
    <cellStyle name="Percent 11 2 2 11 2" xfId="31273"/>
    <cellStyle name="Percent 11 2 2 12" xfId="11235"/>
    <cellStyle name="Percent 11 2 2 12 2" xfId="31275"/>
    <cellStyle name="Percent 11 2 2 12 2 2" xfId="27578"/>
    <cellStyle name="Percent 11 2 2 12 3" xfId="31274"/>
    <cellStyle name="Percent 11 2 2 13" xfId="31276"/>
    <cellStyle name="Percent 11 2 2 13 2" xfId="14310"/>
    <cellStyle name="Percent 11 2 2 14" xfId="31277"/>
    <cellStyle name="Percent 11 2 2 2" xfId="3763"/>
    <cellStyle name="Percent 11 2 2 2 2" xfId="4141"/>
    <cellStyle name="Percent 11 2 2 2 2 2" xfId="7546"/>
    <cellStyle name="Percent 11 2 2 2 2 2 2" xfId="31279"/>
    <cellStyle name="Percent 11 2 2 2 2 2 2 2" xfId="23226"/>
    <cellStyle name="Percent 11 2 2 2 2 2 3" xfId="31278"/>
    <cellStyle name="Percent 11 2 2 2 2 3" xfId="10521"/>
    <cellStyle name="Percent 11 2 2 2 2 3 2" xfId="31281"/>
    <cellStyle name="Percent 11 2 2 2 2 4" xfId="11838"/>
    <cellStyle name="Percent 11 2 2 2 2 4 2" xfId="31283"/>
    <cellStyle name="Percent 11 2 2 2 2 4 2 2" xfId="28444"/>
    <cellStyle name="Percent 11 2 2 2 2 4 3" xfId="31282"/>
    <cellStyle name="Percent 11 2 2 2 2 5" xfId="31284"/>
    <cellStyle name="Percent 11 2 2 2 2 5 2" xfId="14731"/>
    <cellStyle name="Percent 11 2 2 2 2 6" xfId="31285"/>
    <cellStyle name="Percent 11 2 2 2 3" xfId="4704"/>
    <cellStyle name="Percent 11 2 2 2 3 2" xfId="8107"/>
    <cellStyle name="Percent 11 2 2 2 3 2 2" xfId="31287"/>
    <cellStyle name="Percent 11 2 2 2 3 2 2 2" xfId="23964"/>
    <cellStyle name="Percent 11 2 2 2 3 2 3" xfId="31286"/>
    <cellStyle name="Percent 11 2 2 2 3 3" xfId="10522"/>
    <cellStyle name="Percent 11 2 2 2 3 3 2" xfId="31288"/>
    <cellStyle name="Percent 11 2 2 2 3 4" xfId="12399"/>
    <cellStyle name="Percent 11 2 2 2 3 4 2" xfId="31290"/>
    <cellStyle name="Percent 11 2 2 2 3 4 2 2" xfId="29296"/>
    <cellStyle name="Percent 11 2 2 2 3 4 3" xfId="31289"/>
    <cellStyle name="Percent 11 2 2 2 3 5" xfId="31291"/>
    <cellStyle name="Percent 11 2 2 2 3 5 2" xfId="14940"/>
    <cellStyle name="Percent 11 2 2 2 3 6" xfId="31292"/>
    <cellStyle name="Percent 11 2 2 2 4" xfId="5266"/>
    <cellStyle name="Percent 11 2 2 2 4 2" xfId="8668"/>
    <cellStyle name="Percent 11 2 2 2 4 2 2" xfId="31294"/>
    <cellStyle name="Percent 11 2 2 2 4 2 2 2" xfId="24747"/>
    <cellStyle name="Percent 11 2 2 2 4 2 3" xfId="31293"/>
    <cellStyle name="Percent 11 2 2 2 4 3" xfId="10523"/>
    <cellStyle name="Percent 11 2 2 2 4 3 2" xfId="31296"/>
    <cellStyle name="Percent 11 2 2 2 4 4" xfId="12960"/>
    <cellStyle name="Percent 11 2 2 2 4 4 2" xfId="31298"/>
    <cellStyle name="Percent 11 2 2 2 4 4 2 2" xfId="30144"/>
    <cellStyle name="Percent 11 2 2 2 4 4 3" xfId="31297"/>
    <cellStyle name="Percent 11 2 2 2 4 5" xfId="31299"/>
    <cellStyle name="Percent 11 2 2 2 4 5 2" xfId="15189"/>
    <cellStyle name="Percent 11 2 2 2 4 6" xfId="31300"/>
    <cellStyle name="Percent 11 2 2 2 5" xfId="7172"/>
    <cellStyle name="Percent 11 2 2 2 5 2" xfId="31302"/>
    <cellStyle name="Percent 11 2 2 2 5 2 2" xfId="16297"/>
    <cellStyle name="Percent 11 2 2 2 5 3" xfId="31301"/>
    <cellStyle name="Percent 11 2 2 2 6" xfId="10520"/>
    <cellStyle name="Percent 11 2 2 2 6 2" xfId="31303"/>
    <cellStyle name="Percent 11 2 2 2 7" xfId="11464"/>
    <cellStyle name="Percent 11 2 2 2 7 2" xfId="31305"/>
    <cellStyle name="Percent 11 2 2 2 7 2 2" xfId="27871"/>
    <cellStyle name="Percent 11 2 2 2 7 3" xfId="31304"/>
    <cellStyle name="Percent 11 2 2 2 8" xfId="31306"/>
    <cellStyle name="Percent 11 2 2 2 8 2" xfId="14654"/>
    <cellStyle name="Percent 11 2 2 2 9" xfId="31307"/>
    <cellStyle name="Percent 11 2 2 3" xfId="4330"/>
    <cellStyle name="Percent 11 2 2 3 2" xfId="4891"/>
    <cellStyle name="Percent 11 2 2 3 2 2" xfId="8294"/>
    <cellStyle name="Percent 11 2 2 3 2 2 2" xfId="31310"/>
    <cellStyle name="Percent 11 2 2 3 2 2 2 2" xfId="24224"/>
    <cellStyle name="Percent 11 2 2 3 2 2 3" xfId="31309"/>
    <cellStyle name="Percent 11 2 2 3 2 3" xfId="10525"/>
    <cellStyle name="Percent 11 2 2 3 2 3 2" xfId="31312"/>
    <cellStyle name="Percent 11 2 2 3 2 4" xfId="12586"/>
    <cellStyle name="Percent 11 2 2 3 2 4 2" xfId="31314"/>
    <cellStyle name="Percent 11 2 2 3 2 4 2 2" xfId="29557"/>
    <cellStyle name="Percent 11 2 2 3 2 4 3" xfId="31313"/>
    <cellStyle name="Percent 11 2 2 3 2 5" xfId="31315"/>
    <cellStyle name="Percent 11 2 2 3 2 5 2" xfId="15032"/>
    <cellStyle name="Percent 11 2 2 3 2 6" xfId="31316"/>
    <cellStyle name="Percent 11 2 2 3 3" xfId="5453"/>
    <cellStyle name="Percent 11 2 2 3 3 2" xfId="8855"/>
    <cellStyle name="Percent 11 2 2 3 3 2 2" xfId="31318"/>
    <cellStyle name="Percent 11 2 2 3 3 2 2 2" xfId="25065"/>
    <cellStyle name="Percent 11 2 2 3 3 2 3" xfId="31317"/>
    <cellStyle name="Percent 11 2 2 3 3 3" xfId="10526"/>
    <cellStyle name="Percent 11 2 2 3 3 3 2" xfId="31320"/>
    <cellStyle name="Percent 11 2 2 3 3 4" xfId="13147"/>
    <cellStyle name="Percent 11 2 2 3 3 4 2" xfId="31322"/>
    <cellStyle name="Percent 11 2 2 3 3 4 2 2" xfId="30841"/>
    <cellStyle name="Percent 11 2 2 3 3 4 3" xfId="31321"/>
    <cellStyle name="Percent 11 2 2 3 3 5" xfId="31323"/>
    <cellStyle name="Percent 11 2 2 3 3 5 2" xfId="15270"/>
    <cellStyle name="Percent 11 2 2 3 3 6" xfId="31324"/>
    <cellStyle name="Percent 11 2 2 3 4" xfId="7733"/>
    <cellStyle name="Percent 11 2 2 3 4 2" xfId="31326"/>
    <cellStyle name="Percent 11 2 2 3 4 2 2" xfId="23415"/>
    <cellStyle name="Percent 11 2 2 3 4 3" xfId="31325"/>
    <cellStyle name="Percent 11 2 2 3 5" xfId="10524"/>
    <cellStyle name="Percent 11 2 2 3 5 2" xfId="31327"/>
    <cellStyle name="Percent 11 2 2 3 6" xfId="12025"/>
    <cellStyle name="Percent 11 2 2 3 6 2" xfId="31329"/>
    <cellStyle name="Percent 11 2 2 3 6 2 2" xfId="28777"/>
    <cellStyle name="Percent 11 2 2 3 6 3" xfId="31328"/>
    <cellStyle name="Percent 11 2 2 3 7" xfId="31330"/>
    <cellStyle name="Percent 11 2 2 3 7 2" xfId="14784"/>
    <cellStyle name="Percent 11 2 2 3 8" xfId="31331"/>
    <cellStyle name="Percent 11 2 2 4" xfId="3954"/>
    <cellStyle name="Percent 11 2 2 4 2" xfId="5652"/>
    <cellStyle name="Percent 11 2 2 4 2 2" xfId="9042"/>
    <cellStyle name="Percent 11 2 2 4 2 2 2" xfId="31334"/>
    <cellStyle name="Percent 11 2 2 4 2 2 2 2" xfId="25323"/>
    <cellStyle name="Percent 11 2 2 4 2 2 3" xfId="31333"/>
    <cellStyle name="Percent 11 2 2 4 2 3" xfId="10528"/>
    <cellStyle name="Percent 11 2 2 4 2 3 2" xfId="31336"/>
    <cellStyle name="Percent 11 2 2 4 2 4" xfId="13335"/>
    <cellStyle name="Percent 11 2 2 4 2 4 2" xfId="31338"/>
    <cellStyle name="Percent 11 2 2 4 2 4 2 2" xfId="31203"/>
    <cellStyle name="Percent 11 2 2 4 2 4 3" xfId="31337"/>
    <cellStyle name="Percent 11 2 2 4 2 5" xfId="31339"/>
    <cellStyle name="Percent 11 2 2 4 2 5 2" xfId="15359"/>
    <cellStyle name="Percent 11 2 2 4 2 6" xfId="31340"/>
    <cellStyle name="Percent 11 2 2 4 3" xfId="7359"/>
    <cellStyle name="Percent 11 2 2 4 3 2" xfId="31342"/>
    <cellStyle name="Percent 11 2 2 4 3 2 2" xfId="16559"/>
    <cellStyle name="Percent 11 2 2 4 3 3" xfId="31341"/>
    <cellStyle name="Percent 11 2 2 4 4" xfId="10527"/>
    <cellStyle name="Percent 11 2 2 4 4 2" xfId="31344"/>
    <cellStyle name="Percent 11 2 2 4 5" xfId="11651"/>
    <cellStyle name="Percent 11 2 2 4 5 2" xfId="31346"/>
    <cellStyle name="Percent 11 2 2 4 5 2 2" xfId="28133"/>
    <cellStyle name="Percent 11 2 2 4 5 3" xfId="31345"/>
    <cellStyle name="Percent 11 2 2 4 6" xfId="31347"/>
    <cellStyle name="Percent 11 2 2 4 6 2" xfId="14693"/>
    <cellStyle name="Percent 11 2 2 4 7" xfId="31348"/>
    <cellStyle name="Percent 11 2 2 5" xfId="4517"/>
    <cellStyle name="Percent 11 2 2 5 2" xfId="5852"/>
    <cellStyle name="Percent 11 2 2 5 2 2" xfId="9232"/>
    <cellStyle name="Percent 11 2 2 5 2 2 2" xfId="31352"/>
    <cellStyle name="Percent 11 2 2 5 2 2 2 2" xfId="25585"/>
    <cellStyle name="Percent 11 2 2 5 2 2 3" xfId="31351"/>
    <cellStyle name="Percent 11 2 2 5 2 3" xfId="10530"/>
    <cellStyle name="Percent 11 2 2 5 2 3 2" xfId="31353"/>
    <cellStyle name="Percent 11 2 2 5 2 4" xfId="13522"/>
    <cellStyle name="Percent 11 2 2 5 2 4 2" xfId="31355"/>
    <cellStyle name="Percent 11 2 2 5 2 4 2 2" xfId="31900"/>
    <cellStyle name="Percent 11 2 2 5 2 4 3" xfId="31354"/>
    <cellStyle name="Percent 11 2 2 5 2 5" xfId="31356"/>
    <cellStyle name="Percent 11 2 2 5 2 5 2" xfId="15453"/>
    <cellStyle name="Percent 11 2 2 5 2 6" xfId="31357"/>
    <cellStyle name="Percent 11 2 2 5 3" xfId="7920"/>
    <cellStyle name="Percent 11 2 2 5 3 2" xfId="31359"/>
    <cellStyle name="Percent 11 2 2 5 3 2 2" xfId="23592"/>
    <cellStyle name="Percent 11 2 2 5 3 3" xfId="31358"/>
    <cellStyle name="Percent 11 2 2 5 4" xfId="10529"/>
    <cellStyle name="Percent 11 2 2 5 4 2" xfId="31360"/>
    <cellStyle name="Percent 11 2 2 5 5" xfId="12212"/>
    <cellStyle name="Percent 11 2 2 5 5 2" xfId="31362"/>
    <cellStyle name="Percent 11 2 2 5 5 2 2" xfId="29037"/>
    <cellStyle name="Percent 11 2 2 5 5 3" xfId="31361"/>
    <cellStyle name="Percent 11 2 2 5 6" xfId="31363"/>
    <cellStyle name="Percent 11 2 2 5 6 2" xfId="14865"/>
    <cellStyle name="Percent 11 2 2 5 7" xfId="31364"/>
    <cellStyle name="Percent 11 2 2 6" xfId="6049"/>
    <cellStyle name="Percent 11 2 2 6 2" xfId="9421"/>
    <cellStyle name="Percent 11 2 2 6 2 2" xfId="31366"/>
    <cellStyle name="Percent 11 2 2 6 2 2 2" xfId="25847"/>
    <cellStyle name="Percent 11 2 2 6 2 3" xfId="31365"/>
    <cellStyle name="Percent 11 2 2 6 3" xfId="10531"/>
    <cellStyle name="Percent 11 2 2 6 3 2" xfId="31367"/>
    <cellStyle name="Percent 11 2 2 6 4" xfId="13709"/>
    <cellStyle name="Percent 11 2 2 6 4 2" xfId="31369"/>
    <cellStyle name="Percent 11 2 2 6 4 2 2" xfId="32642"/>
    <cellStyle name="Percent 11 2 2 6 4 3" xfId="31368"/>
    <cellStyle name="Percent 11 2 2 6 5" xfId="31370"/>
    <cellStyle name="Percent 11 2 2 6 5 2" xfId="15541"/>
    <cellStyle name="Percent 11 2 2 6 6" xfId="31371"/>
    <cellStyle name="Percent 11 2 2 7" xfId="6247"/>
    <cellStyle name="Percent 11 2 2 7 2" xfId="9609"/>
    <cellStyle name="Percent 11 2 2 7 2 2" xfId="31373"/>
    <cellStyle name="Percent 11 2 2 7 2 2 2" xfId="26107"/>
    <cellStyle name="Percent 11 2 2 7 2 3" xfId="31372"/>
    <cellStyle name="Percent 11 2 2 7 3" xfId="10532"/>
    <cellStyle name="Percent 11 2 2 7 3 2" xfId="31374"/>
    <cellStyle name="Percent 11 2 2 7 4" xfId="13897"/>
    <cellStyle name="Percent 11 2 2 7 4 2" xfId="31376"/>
    <cellStyle name="Percent 11 2 2 7 4 2 2" xfId="33251"/>
    <cellStyle name="Percent 11 2 2 7 4 3" xfId="31375"/>
    <cellStyle name="Percent 11 2 2 7 5" xfId="31377"/>
    <cellStyle name="Percent 11 2 2 7 5 2" xfId="15631"/>
    <cellStyle name="Percent 11 2 2 7 6" xfId="31378"/>
    <cellStyle name="Percent 11 2 2 8" xfId="5079"/>
    <cellStyle name="Percent 11 2 2 8 2" xfId="8481"/>
    <cellStyle name="Percent 11 2 2 8 2 2" xfId="31380"/>
    <cellStyle name="Percent 11 2 2 8 2 2 2" xfId="24486"/>
    <cellStyle name="Percent 11 2 2 8 2 3" xfId="31379"/>
    <cellStyle name="Percent 11 2 2 8 3" xfId="10533"/>
    <cellStyle name="Percent 11 2 2 8 3 2" xfId="31381"/>
    <cellStyle name="Percent 11 2 2 8 4" xfId="12773"/>
    <cellStyle name="Percent 11 2 2 8 4 2" xfId="31383"/>
    <cellStyle name="Percent 11 2 2 8 4 2 2" xfId="29816"/>
    <cellStyle name="Percent 11 2 2 8 4 3" xfId="31382"/>
    <cellStyle name="Percent 11 2 2 8 5" xfId="31384"/>
    <cellStyle name="Percent 11 2 2 8 5 2" xfId="15110"/>
    <cellStyle name="Percent 11 2 2 8 6" xfId="31385"/>
    <cellStyle name="Percent 11 2 2 9" xfId="6449"/>
    <cellStyle name="Percent 11 2 2 9 2" xfId="31387"/>
    <cellStyle name="Percent 11 2 2 9 2 2" xfId="14619"/>
    <cellStyle name="Percent 11 2 2 9 3" xfId="31386"/>
    <cellStyle name="Percent 11 2 3" xfId="3651"/>
    <cellStyle name="Percent 11 2 3 2" xfId="4030"/>
    <cellStyle name="Percent 11 2 3 2 2" xfId="7435"/>
    <cellStyle name="Percent 11 2 3 2 2 2" xfId="31390"/>
    <cellStyle name="Percent 11 2 3 2 2 2 2" xfId="16670"/>
    <cellStyle name="Percent 11 2 3 2 2 3" xfId="31389"/>
    <cellStyle name="Percent 11 2 3 2 3" xfId="10535"/>
    <cellStyle name="Percent 11 2 3 2 3 2" xfId="31392"/>
    <cellStyle name="Percent 11 2 3 2 4" xfId="11727"/>
    <cellStyle name="Percent 11 2 3 2 4 2" xfId="31394"/>
    <cellStyle name="Percent 11 2 3 2 4 2 2" xfId="28241"/>
    <cellStyle name="Percent 11 2 3 2 4 3" xfId="31393"/>
    <cellStyle name="Percent 11 2 3 2 5" xfId="31395"/>
    <cellStyle name="Percent 11 2 3 2 5 2" xfId="14710"/>
    <cellStyle name="Percent 11 2 3 2 6" xfId="31396"/>
    <cellStyle name="Percent 11 2 3 3" xfId="4593"/>
    <cellStyle name="Percent 11 2 3 3 2" xfId="7996"/>
    <cellStyle name="Percent 11 2 3 3 2 2" xfId="31399"/>
    <cellStyle name="Percent 11 2 3 3 2 2 2" xfId="23738"/>
    <cellStyle name="Percent 11 2 3 3 2 3" xfId="31398"/>
    <cellStyle name="Percent 11 2 3 3 3" xfId="10536"/>
    <cellStyle name="Percent 11 2 3 3 3 2" xfId="31401"/>
    <cellStyle name="Percent 11 2 3 3 4" xfId="12288"/>
    <cellStyle name="Percent 11 2 3 3 4 2" xfId="31403"/>
    <cellStyle name="Percent 11 2 3 3 4 2 2" xfId="29143"/>
    <cellStyle name="Percent 11 2 3 3 4 3" xfId="31402"/>
    <cellStyle name="Percent 11 2 3 3 5" xfId="31404"/>
    <cellStyle name="Percent 11 2 3 3 5 2" xfId="14898"/>
    <cellStyle name="Percent 11 2 3 3 6" xfId="31405"/>
    <cellStyle name="Percent 11 2 3 4" xfId="5155"/>
    <cellStyle name="Percent 11 2 3 4 2" xfId="8557"/>
    <cellStyle name="Percent 11 2 3 4 2 2" xfId="31408"/>
    <cellStyle name="Percent 11 2 3 4 2 2 2" xfId="24594"/>
    <cellStyle name="Percent 11 2 3 4 2 3" xfId="31407"/>
    <cellStyle name="Percent 11 2 3 4 3" xfId="10537"/>
    <cellStyle name="Percent 11 2 3 4 3 2" xfId="31410"/>
    <cellStyle name="Percent 11 2 3 4 4" xfId="12849"/>
    <cellStyle name="Percent 11 2 3 4 4 2" xfId="31412"/>
    <cellStyle name="Percent 11 2 3 4 4 2 2" xfId="29923"/>
    <cellStyle name="Percent 11 2 3 4 4 3" xfId="31411"/>
    <cellStyle name="Percent 11 2 3 4 5" xfId="31413"/>
    <cellStyle name="Percent 11 2 3 4 5 2" xfId="15147"/>
    <cellStyle name="Percent 11 2 3 4 6" xfId="31414"/>
    <cellStyle name="Percent 11 2 3 5" xfId="7060"/>
    <cellStyle name="Percent 11 2 3 5 2" xfId="31416"/>
    <cellStyle name="Percent 11 2 3 5 2 2" xfId="16145"/>
    <cellStyle name="Percent 11 2 3 5 3" xfId="31415"/>
    <cellStyle name="Percent 11 2 3 6" xfId="10534"/>
    <cellStyle name="Percent 11 2 3 6 2" xfId="31418"/>
    <cellStyle name="Percent 11 2 3 7" xfId="11353"/>
    <cellStyle name="Percent 11 2 3 7 2" xfId="31420"/>
    <cellStyle name="Percent 11 2 3 7 2 2" xfId="27720"/>
    <cellStyle name="Percent 11 2 3 7 3" xfId="31419"/>
    <cellStyle name="Percent 11 2 3 8" xfId="31421"/>
    <cellStyle name="Percent 11 2 3 8 2" xfId="14633"/>
    <cellStyle name="Percent 11 2 3 9" xfId="31422"/>
    <cellStyle name="Percent 11 2 4" xfId="4219"/>
    <cellStyle name="Percent 11 2 4 2" xfId="4780"/>
    <cellStyle name="Percent 11 2 4 2 2" xfId="8183"/>
    <cellStyle name="Percent 11 2 4 2 2 2" xfId="31425"/>
    <cellStyle name="Percent 11 2 4 2 2 2 2" xfId="24072"/>
    <cellStyle name="Percent 11 2 4 2 2 3" xfId="31424"/>
    <cellStyle name="Percent 11 2 4 2 3" xfId="10539"/>
    <cellStyle name="Percent 11 2 4 2 3 2" xfId="31426"/>
    <cellStyle name="Percent 11 2 4 2 4" xfId="12475"/>
    <cellStyle name="Percent 11 2 4 2 4 2" xfId="31428"/>
    <cellStyle name="Percent 11 2 4 2 4 2 2" xfId="29404"/>
    <cellStyle name="Percent 11 2 4 2 4 3" xfId="31427"/>
    <cellStyle name="Percent 11 2 4 2 5" xfId="31429"/>
    <cellStyle name="Percent 11 2 4 2 5 2" xfId="14990"/>
    <cellStyle name="Percent 11 2 4 2 6" xfId="31430"/>
    <cellStyle name="Percent 11 2 4 3" xfId="5342"/>
    <cellStyle name="Percent 11 2 4 3 2" xfId="8744"/>
    <cellStyle name="Percent 11 2 4 3 2 2" xfId="31432"/>
    <cellStyle name="Percent 11 2 4 3 2 2 2" xfId="24854"/>
    <cellStyle name="Percent 11 2 4 3 2 3" xfId="31431"/>
    <cellStyle name="Percent 11 2 4 3 3" xfId="10540"/>
    <cellStyle name="Percent 11 2 4 3 3 2" xfId="31433"/>
    <cellStyle name="Percent 11 2 4 3 4" xfId="13036"/>
    <cellStyle name="Percent 11 2 4 3 4 2" xfId="31435"/>
    <cellStyle name="Percent 11 2 4 3 4 2 2" xfId="30449"/>
    <cellStyle name="Percent 11 2 4 3 4 3" xfId="31434"/>
    <cellStyle name="Percent 11 2 4 3 5" xfId="31436"/>
    <cellStyle name="Percent 11 2 4 3 5 2" xfId="15228"/>
    <cellStyle name="Percent 11 2 4 3 6" xfId="31437"/>
    <cellStyle name="Percent 11 2 4 4" xfId="7622"/>
    <cellStyle name="Percent 11 2 4 4 2" xfId="31439"/>
    <cellStyle name="Percent 11 2 4 4 2 2" xfId="23300"/>
    <cellStyle name="Percent 11 2 4 4 3" xfId="31438"/>
    <cellStyle name="Percent 11 2 4 5" xfId="10538"/>
    <cellStyle name="Percent 11 2 4 5 2" xfId="31440"/>
    <cellStyle name="Percent 11 2 4 6" xfId="11914"/>
    <cellStyle name="Percent 11 2 4 6 2" xfId="31442"/>
    <cellStyle name="Percent 11 2 4 6 2 2" xfId="28625"/>
    <cellStyle name="Percent 11 2 4 6 3" xfId="31441"/>
    <cellStyle name="Percent 11 2 4 7" xfId="31443"/>
    <cellStyle name="Percent 11 2 4 7 2" xfId="14749"/>
    <cellStyle name="Percent 11 2 4 8" xfId="31444"/>
    <cellStyle name="Percent 11 2 5" xfId="3843"/>
    <cellStyle name="Percent 11 2 5 2" xfId="5539"/>
    <cellStyle name="Percent 11 2 5 2 2" xfId="8931"/>
    <cellStyle name="Percent 11 2 5 2 2 2" xfId="31446"/>
    <cellStyle name="Percent 11 2 5 2 2 2 2" xfId="25171"/>
    <cellStyle name="Percent 11 2 5 2 2 3" xfId="31445"/>
    <cellStyle name="Percent 11 2 5 2 3" xfId="10542"/>
    <cellStyle name="Percent 11 2 5 2 3 2" xfId="31447"/>
    <cellStyle name="Percent 11 2 5 2 4" xfId="13224"/>
    <cellStyle name="Percent 11 2 5 2 4 2" xfId="31449"/>
    <cellStyle name="Percent 11 2 5 2 4 2 2" xfId="30993"/>
    <cellStyle name="Percent 11 2 5 2 4 3" xfId="31448"/>
    <cellStyle name="Percent 11 2 5 2 5" xfId="31450"/>
    <cellStyle name="Percent 11 2 5 2 5 2" xfId="15317"/>
    <cellStyle name="Percent 11 2 5 2 6" xfId="31451"/>
    <cellStyle name="Percent 11 2 5 3" xfId="7248"/>
    <cellStyle name="Percent 11 2 5 3 2" xfId="31453"/>
    <cellStyle name="Percent 11 2 5 3 2 2" xfId="16406"/>
    <cellStyle name="Percent 11 2 5 3 3" xfId="31452"/>
    <cellStyle name="Percent 11 2 5 4" xfId="10541"/>
    <cellStyle name="Percent 11 2 5 4 2" xfId="31454"/>
    <cellStyle name="Percent 11 2 5 5" xfId="11540"/>
    <cellStyle name="Percent 11 2 5 5 2" xfId="31456"/>
    <cellStyle name="Percent 11 2 5 5 2 2" xfId="27979"/>
    <cellStyle name="Percent 11 2 5 5 3" xfId="31455"/>
    <cellStyle name="Percent 11 2 5 6" xfId="31457"/>
    <cellStyle name="Percent 11 2 5 6 2" xfId="14672"/>
    <cellStyle name="Percent 11 2 5 7" xfId="31458"/>
    <cellStyle name="Percent 11 2 6" xfId="4406"/>
    <cellStyle name="Percent 11 2 6 2" xfId="5741"/>
    <cellStyle name="Percent 11 2 6 2 2" xfId="9121"/>
    <cellStyle name="Percent 11 2 6 2 2 2" xfId="31461"/>
    <cellStyle name="Percent 11 2 6 2 2 2 2" xfId="25433"/>
    <cellStyle name="Percent 11 2 6 2 2 3" xfId="31460"/>
    <cellStyle name="Percent 11 2 6 2 3" xfId="10544"/>
    <cellStyle name="Percent 11 2 6 2 3 2" xfId="31463"/>
    <cellStyle name="Percent 11 2 6 2 4" xfId="13411"/>
    <cellStyle name="Percent 11 2 6 2 4 2" xfId="31465"/>
    <cellStyle name="Percent 11 2 6 2 4 2 2" xfId="31462"/>
    <cellStyle name="Percent 11 2 6 2 4 3" xfId="31464"/>
    <cellStyle name="Percent 11 2 6 2 5" xfId="31466"/>
    <cellStyle name="Percent 11 2 6 2 5 2" xfId="15412"/>
    <cellStyle name="Percent 11 2 6 2 6" xfId="31467"/>
    <cellStyle name="Percent 11 2 6 3" xfId="7809"/>
    <cellStyle name="Percent 11 2 6 3 2" xfId="31469"/>
    <cellStyle name="Percent 11 2 6 3 2 2" xfId="23487"/>
    <cellStyle name="Percent 11 2 6 3 3" xfId="31468"/>
    <cellStyle name="Percent 11 2 6 4" xfId="10543"/>
    <cellStyle name="Percent 11 2 6 4 2" xfId="31471"/>
    <cellStyle name="Percent 11 2 6 5" xfId="12101"/>
    <cellStyle name="Percent 11 2 6 5 2" xfId="31473"/>
    <cellStyle name="Percent 11 2 6 5 2 2" xfId="28883"/>
    <cellStyle name="Percent 11 2 6 5 3" xfId="31472"/>
    <cellStyle name="Percent 11 2 6 6" xfId="31474"/>
    <cellStyle name="Percent 11 2 6 6 2" xfId="14818"/>
    <cellStyle name="Percent 11 2 6 7" xfId="31475"/>
    <cellStyle name="Percent 11 2 7" xfId="5936"/>
    <cellStyle name="Percent 11 2 7 2" xfId="9309"/>
    <cellStyle name="Percent 11 2 7 2 2" xfId="31478"/>
    <cellStyle name="Percent 11 2 7 2 2 2" xfId="25693"/>
    <cellStyle name="Percent 11 2 7 2 3" xfId="31477"/>
    <cellStyle name="Percent 11 2 7 3" xfId="10545"/>
    <cellStyle name="Percent 11 2 7 3 2" xfId="31479"/>
    <cellStyle name="Percent 11 2 7 4" xfId="13598"/>
    <cellStyle name="Percent 11 2 7 4 2" xfId="31481"/>
    <cellStyle name="Percent 11 2 7 4 2 2" xfId="32202"/>
    <cellStyle name="Percent 11 2 7 4 3" xfId="31480"/>
    <cellStyle name="Percent 11 2 7 5" xfId="31482"/>
    <cellStyle name="Percent 11 2 7 5 2" xfId="15497"/>
    <cellStyle name="Percent 11 2 7 6" xfId="31483"/>
    <cellStyle name="Percent 11 2 8" xfId="6134"/>
    <cellStyle name="Percent 11 2 8 2" xfId="9498"/>
    <cellStyle name="Percent 11 2 8 2 2" xfId="31485"/>
    <cellStyle name="Percent 11 2 8 2 2 2" xfId="25952"/>
    <cellStyle name="Percent 11 2 8 2 3" xfId="31484"/>
    <cellStyle name="Percent 11 2 8 3" xfId="10546"/>
    <cellStyle name="Percent 11 2 8 3 2" xfId="31486"/>
    <cellStyle name="Percent 11 2 8 4" xfId="13786"/>
    <cellStyle name="Percent 11 2 8 4 2" xfId="31488"/>
    <cellStyle name="Percent 11 2 8 4 2 2" xfId="32937"/>
    <cellStyle name="Percent 11 2 8 4 3" xfId="31487"/>
    <cellStyle name="Percent 11 2 8 5" xfId="31489"/>
    <cellStyle name="Percent 11 2 8 5 2" xfId="15587"/>
    <cellStyle name="Percent 11 2 8 6" xfId="31490"/>
    <cellStyle name="Percent 11 2 9" xfId="4968"/>
    <cellStyle name="Percent 11 2 9 2" xfId="8370"/>
    <cellStyle name="Percent 11 2 9 2 2" xfId="31492"/>
    <cellStyle name="Percent 11 2 9 2 2 2" xfId="24329"/>
    <cellStyle name="Percent 11 2 9 2 3" xfId="31491"/>
    <cellStyle name="Percent 11 2 9 3" xfId="10547"/>
    <cellStyle name="Percent 11 2 9 3 2" xfId="31493"/>
    <cellStyle name="Percent 11 2 9 4" xfId="12662"/>
    <cellStyle name="Percent 11 2 9 4 2" xfId="31495"/>
    <cellStyle name="Percent 11 2 9 4 2 2" xfId="29661"/>
    <cellStyle name="Percent 11 2 9 4 3" xfId="31494"/>
    <cellStyle name="Percent 11 2 9 5" xfId="31496"/>
    <cellStyle name="Percent 11 2 9 5 2" xfId="15068"/>
    <cellStyle name="Percent 11 2 9 6" xfId="31497"/>
    <cellStyle name="Percent 11 3" xfId="782"/>
    <cellStyle name="Percent 11 3 10" xfId="6653"/>
    <cellStyle name="Percent 11 3 10 2" xfId="31500"/>
    <cellStyle name="Percent 11 3 10 2 2" xfId="15841"/>
    <cellStyle name="Percent 11 3 10 3" xfId="31499"/>
    <cellStyle name="Percent 11 3 11" xfId="10548"/>
    <cellStyle name="Percent 11 3 11 2" xfId="31502"/>
    <cellStyle name="Percent 11 3 12" xfId="11153"/>
    <cellStyle name="Percent 11 3 12 2" xfId="31504"/>
    <cellStyle name="Percent 11 3 12 2 2" xfId="27466"/>
    <cellStyle name="Percent 11 3 12 3" xfId="31503"/>
    <cellStyle name="Percent 11 3 13" xfId="31505"/>
    <cellStyle name="Percent 11 3 13 2" xfId="14280"/>
    <cellStyle name="Percent 11 3 14" xfId="31506"/>
    <cellStyle name="Percent 11 3 2" xfId="3680"/>
    <cellStyle name="Percent 11 3 2 2" xfId="4059"/>
    <cellStyle name="Percent 11 3 2 2 2" xfId="7464"/>
    <cellStyle name="Percent 11 3 2 2 2 2" xfId="31510"/>
    <cellStyle name="Percent 11 3 2 2 2 2 2" xfId="16711"/>
    <cellStyle name="Percent 11 3 2 2 2 3" xfId="31509"/>
    <cellStyle name="Percent 11 3 2 2 3" xfId="10550"/>
    <cellStyle name="Percent 11 3 2 2 3 2" xfId="31512"/>
    <cellStyle name="Percent 11 3 2 2 4" xfId="11756"/>
    <cellStyle name="Percent 11 3 2 2 4 2" xfId="31514"/>
    <cellStyle name="Percent 11 3 2 2 4 2 2" xfId="28282"/>
    <cellStyle name="Percent 11 3 2 2 4 3" xfId="31513"/>
    <cellStyle name="Percent 11 3 2 2 5" xfId="31515"/>
    <cellStyle name="Percent 11 3 2 2 5 2" xfId="14716"/>
    <cellStyle name="Percent 11 3 2 2 6" xfId="31516"/>
    <cellStyle name="Percent 11 3 2 3" xfId="4622"/>
    <cellStyle name="Percent 11 3 2 3 2" xfId="8025"/>
    <cellStyle name="Percent 11 3 2 3 2 2" xfId="31519"/>
    <cellStyle name="Percent 11 3 2 3 2 2 2" xfId="23781"/>
    <cellStyle name="Percent 11 3 2 3 2 3" xfId="31518"/>
    <cellStyle name="Percent 11 3 2 3 3" xfId="10551"/>
    <cellStyle name="Percent 11 3 2 3 3 2" xfId="31521"/>
    <cellStyle name="Percent 11 3 2 3 4" xfId="12317"/>
    <cellStyle name="Percent 11 3 2 3 4 2" xfId="31523"/>
    <cellStyle name="Percent 11 3 2 3 4 2 2" xfId="29184"/>
    <cellStyle name="Percent 11 3 2 3 4 3" xfId="31522"/>
    <cellStyle name="Percent 11 3 2 3 5" xfId="31524"/>
    <cellStyle name="Percent 11 3 2 3 5 2" xfId="14910"/>
    <cellStyle name="Percent 11 3 2 3 6" xfId="31525"/>
    <cellStyle name="Percent 11 3 2 4" xfId="5184"/>
    <cellStyle name="Percent 11 3 2 4 2" xfId="8586"/>
    <cellStyle name="Percent 11 3 2 4 2 2" xfId="31528"/>
    <cellStyle name="Percent 11 3 2 4 2 2 2" xfId="24636"/>
    <cellStyle name="Percent 11 3 2 4 2 3" xfId="31527"/>
    <cellStyle name="Percent 11 3 2 4 3" xfId="10552"/>
    <cellStyle name="Percent 11 3 2 4 3 2" xfId="31530"/>
    <cellStyle name="Percent 11 3 2 4 4" xfId="12878"/>
    <cellStyle name="Percent 11 3 2 4 4 2" xfId="31532"/>
    <cellStyle name="Percent 11 3 2 4 4 2 2" xfId="29967"/>
    <cellStyle name="Percent 11 3 2 4 4 3" xfId="31531"/>
    <cellStyle name="Percent 11 3 2 4 5" xfId="31533"/>
    <cellStyle name="Percent 11 3 2 4 5 2" xfId="15157"/>
    <cellStyle name="Percent 11 3 2 4 6" xfId="31534"/>
    <cellStyle name="Percent 11 3 2 5" xfId="7089"/>
    <cellStyle name="Percent 11 3 2 5 2" xfId="31536"/>
    <cellStyle name="Percent 11 3 2 5 2 2" xfId="16186"/>
    <cellStyle name="Percent 11 3 2 5 3" xfId="31535"/>
    <cellStyle name="Percent 11 3 2 6" xfId="10549"/>
    <cellStyle name="Percent 11 3 2 6 2" xfId="31538"/>
    <cellStyle name="Percent 11 3 2 7" xfId="11382"/>
    <cellStyle name="Percent 11 3 2 7 2" xfId="31540"/>
    <cellStyle name="Percent 11 3 2 7 2 2" xfId="27762"/>
    <cellStyle name="Percent 11 3 2 7 3" xfId="31539"/>
    <cellStyle name="Percent 11 3 2 8" xfId="31541"/>
    <cellStyle name="Percent 11 3 2 8 2" xfId="14639"/>
    <cellStyle name="Percent 11 3 2 9" xfId="31542"/>
    <cellStyle name="Percent 11 3 3" xfId="4248"/>
    <cellStyle name="Percent 11 3 3 2" xfId="4809"/>
    <cellStyle name="Percent 11 3 3 2 2" xfId="8212"/>
    <cellStyle name="Percent 11 3 3 2 2 2" xfId="31544"/>
    <cellStyle name="Percent 11 3 3 2 2 2 2" xfId="24114"/>
    <cellStyle name="Percent 11 3 3 2 2 3" xfId="31543"/>
    <cellStyle name="Percent 11 3 3 2 3" xfId="10554"/>
    <cellStyle name="Percent 11 3 3 2 3 2" xfId="31545"/>
    <cellStyle name="Percent 11 3 3 2 4" xfId="12504"/>
    <cellStyle name="Percent 11 3 3 2 4 2" xfId="31547"/>
    <cellStyle name="Percent 11 3 3 2 4 2 2" xfId="29445"/>
    <cellStyle name="Percent 11 3 3 2 4 3" xfId="31546"/>
    <cellStyle name="Percent 11 3 3 2 5" xfId="31548"/>
    <cellStyle name="Percent 11 3 3 2 5 2" xfId="15001"/>
    <cellStyle name="Percent 11 3 3 2 6" xfId="31549"/>
    <cellStyle name="Percent 11 3 3 3" xfId="5371"/>
    <cellStyle name="Percent 11 3 3 3 2" xfId="8773"/>
    <cellStyle name="Percent 11 3 3 3 2 2" xfId="31551"/>
    <cellStyle name="Percent 11 3 3 3 2 2 2" xfId="24896"/>
    <cellStyle name="Percent 11 3 3 3 2 3" xfId="31550"/>
    <cellStyle name="Percent 11 3 3 3 3" xfId="10555"/>
    <cellStyle name="Percent 11 3 3 3 3 2" xfId="31552"/>
    <cellStyle name="Percent 11 3 3 3 4" xfId="13065"/>
    <cellStyle name="Percent 11 3 3 3 4 2" xfId="31554"/>
    <cellStyle name="Percent 11 3 3 3 4 2 2" xfId="30565"/>
    <cellStyle name="Percent 11 3 3 3 4 3" xfId="31553"/>
    <cellStyle name="Percent 11 3 3 3 5" xfId="31555"/>
    <cellStyle name="Percent 11 3 3 3 5 2" xfId="15239"/>
    <cellStyle name="Percent 11 3 3 3 6" xfId="31556"/>
    <cellStyle name="Percent 11 3 3 4" xfId="7651"/>
    <cellStyle name="Percent 11 3 3 4 2" xfId="31558"/>
    <cellStyle name="Percent 11 3 3 4 2 2" xfId="23321"/>
    <cellStyle name="Percent 11 3 3 4 3" xfId="31557"/>
    <cellStyle name="Percent 11 3 3 5" xfId="10553"/>
    <cellStyle name="Percent 11 3 3 5 2" xfId="31559"/>
    <cellStyle name="Percent 11 3 3 6" xfId="11943"/>
    <cellStyle name="Percent 11 3 3 6 2" xfId="31561"/>
    <cellStyle name="Percent 11 3 3 6 2 2" xfId="28664"/>
    <cellStyle name="Percent 11 3 3 6 3" xfId="31560"/>
    <cellStyle name="Percent 11 3 3 7" xfId="31562"/>
    <cellStyle name="Percent 11 3 3 7 2" xfId="14756"/>
    <cellStyle name="Percent 11 3 3 8" xfId="31563"/>
    <cellStyle name="Percent 11 3 4" xfId="3872"/>
    <cellStyle name="Percent 11 3 4 2" xfId="5568"/>
    <cellStyle name="Percent 11 3 4 2 2" xfId="8960"/>
    <cellStyle name="Percent 11 3 4 2 2 2" xfId="31565"/>
    <cellStyle name="Percent 11 3 4 2 2 2 2" xfId="25213"/>
    <cellStyle name="Percent 11 3 4 2 2 3" xfId="31564"/>
    <cellStyle name="Percent 11 3 4 2 3" xfId="10557"/>
    <cellStyle name="Percent 11 3 4 2 3 2" xfId="31566"/>
    <cellStyle name="Percent 11 3 4 2 4" xfId="13253"/>
    <cellStyle name="Percent 11 3 4 2 4 2" xfId="31568"/>
    <cellStyle name="Percent 11 3 4 2 4 2 2" xfId="31052"/>
    <cellStyle name="Percent 11 3 4 2 4 3" xfId="31567"/>
    <cellStyle name="Percent 11 3 4 2 5" xfId="31569"/>
    <cellStyle name="Percent 11 3 4 2 5 2" xfId="15329"/>
    <cellStyle name="Percent 11 3 4 2 6" xfId="31570"/>
    <cellStyle name="Percent 11 3 4 3" xfId="7277"/>
    <cellStyle name="Percent 11 3 4 3 2" xfId="31572"/>
    <cellStyle name="Percent 11 3 4 3 2 2" xfId="16449"/>
    <cellStyle name="Percent 11 3 4 3 3" xfId="31571"/>
    <cellStyle name="Percent 11 3 4 4" xfId="10556"/>
    <cellStyle name="Percent 11 3 4 4 2" xfId="31573"/>
    <cellStyle name="Percent 11 3 4 5" xfId="11569"/>
    <cellStyle name="Percent 11 3 4 5 2" xfId="31575"/>
    <cellStyle name="Percent 11 3 4 5 2 2" xfId="28020"/>
    <cellStyle name="Percent 11 3 4 5 3" xfId="31574"/>
    <cellStyle name="Percent 11 3 4 6" xfId="31576"/>
    <cellStyle name="Percent 11 3 4 6 2" xfId="14678"/>
    <cellStyle name="Percent 11 3 4 7" xfId="31577"/>
    <cellStyle name="Percent 11 3 5" xfId="4435"/>
    <cellStyle name="Percent 11 3 5 2" xfId="5770"/>
    <cellStyle name="Percent 11 3 5 2 2" xfId="9150"/>
    <cellStyle name="Percent 11 3 5 2 2 2" xfId="31581"/>
    <cellStyle name="Percent 11 3 5 2 2 2 2" xfId="25474"/>
    <cellStyle name="Percent 11 3 5 2 2 3" xfId="31580"/>
    <cellStyle name="Percent 11 3 5 2 3" xfId="10559"/>
    <cellStyle name="Percent 11 3 5 2 3 2" xfId="31583"/>
    <cellStyle name="Percent 11 3 5 2 4" xfId="13440"/>
    <cellStyle name="Percent 11 3 5 2 4 2" xfId="31585"/>
    <cellStyle name="Percent 11 3 5 2 4 2 2" xfId="31579"/>
    <cellStyle name="Percent 11 3 5 2 4 3" xfId="31584"/>
    <cellStyle name="Percent 11 3 5 2 5" xfId="31586"/>
    <cellStyle name="Percent 11 3 5 2 5 2" xfId="15424"/>
    <cellStyle name="Percent 11 3 5 2 6" xfId="31587"/>
    <cellStyle name="Percent 11 3 5 3" xfId="7838"/>
    <cellStyle name="Percent 11 3 5 3 2" xfId="31589"/>
    <cellStyle name="Percent 11 3 5 3 2 2" xfId="23510"/>
    <cellStyle name="Percent 11 3 5 3 3" xfId="31588"/>
    <cellStyle name="Percent 11 3 5 4" xfId="10558"/>
    <cellStyle name="Percent 11 3 5 4 2" xfId="31591"/>
    <cellStyle name="Percent 11 3 5 5" xfId="12130"/>
    <cellStyle name="Percent 11 3 5 5 2" xfId="31593"/>
    <cellStyle name="Percent 11 3 5 5 2 2" xfId="28925"/>
    <cellStyle name="Percent 11 3 5 5 3" xfId="31592"/>
    <cellStyle name="Percent 11 3 5 6" xfId="31594"/>
    <cellStyle name="Percent 11 3 5 6 2" xfId="14832"/>
    <cellStyle name="Percent 11 3 5 7" xfId="31595"/>
    <cellStyle name="Percent 11 3 6" xfId="5965"/>
    <cellStyle name="Percent 11 3 6 2" xfId="9338"/>
    <cellStyle name="Percent 11 3 6 2 2" xfId="31597"/>
    <cellStyle name="Percent 11 3 6 2 2 2" xfId="25736"/>
    <cellStyle name="Percent 11 3 6 2 3" xfId="31596"/>
    <cellStyle name="Percent 11 3 6 3" xfId="10560"/>
    <cellStyle name="Percent 11 3 6 3 2" xfId="31598"/>
    <cellStyle name="Percent 11 3 6 4" xfId="13627"/>
    <cellStyle name="Percent 11 3 6 4 2" xfId="31600"/>
    <cellStyle name="Percent 11 3 6 4 2 2" xfId="32320"/>
    <cellStyle name="Percent 11 3 6 4 3" xfId="31599"/>
    <cellStyle name="Percent 11 3 6 5" xfId="31601"/>
    <cellStyle name="Percent 11 3 6 5 2" xfId="15511"/>
    <cellStyle name="Percent 11 3 6 6" xfId="31602"/>
    <cellStyle name="Percent 11 3 7" xfId="6163"/>
    <cellStyle name="Percent 11 3 7 2" xfId="9527"/>
    <cellStyle name="Percent 11 3 7 2 2" xfId="31605"/>
    <cellStyle name="Percent 11 3 7 2 2 2" xfId="25996"/>
    <cellStyle name="Percent 11 3 7 2 3" xfId="31604"/>
    <cellStyle name="Percent 11 3 7 3" xfId="10561"/>
    <cellStyle name="Percent 11 3 7 3 2" xfId="31607"/>
    <cellStyle name="Percent 11 3 7 4" xfId="13815"/>
    <cellStyle name="Percent 11 3 7 4 2" xfId="31609"/>
    <cellStyle name="Percent 11 3 7 4 2 2" xfId="33055"/>
    <cellStyle name="Percent 11 3 7 4 3" xfId="31608"/>
    <cellStyle name="Percent 11 3 7 5" xfId="31610"/>
    <cellStyle name="Percent 11 3 7 5 2" xfId="15600"/>
    <cellStyle name="Percent 11 3 7 6" xfId="31611"/>
    <cellStyle name="Percent 11 3 8" xfId="4997"/>
    <cellStyle name="Percent 11 3 8 2" xfId="8399"/>
    <cellStyle name="Percent 11 3 8 2 2" xfId="31613"/>
    <cellStyle name="Percent 11 3 8 2 2 2" xfId="24373"/>
    <cellStyle name="Percent 11 3 8 2 3" xfId="31612"/>
    <cellStyle name="Percent 11 3 8 3" xfId="10562"/>
    <cellStyle name="Percent 11 3 8 3 2" xfId="31615"/>
    <cellStyle name="Percent 11 3 8 4" xfId="12691"/>
    <cellStyle name="Percent 11 3 8 4 2" xfId="31617"/>
    <cellStyle name="Percent 11 3 8 4 2 2" xfId="29705"/>
    <cellStyle name="Percent 11 3 8 4 3" xfId="31616"/>
    <cellStyle name="Percent 11 3 8 5" xfId="31618"/>
    <cellStyle name="Percent 11 3 8 5 2" xfId="15080"/>
    <cellStyle name="Percent 11 3 8 6" xfId="31619"/>
    <cellStyle name="Percent 11 3 9" xfId="6367"/>
    <cellStyle name="Percent 11 3 9 2" xfId="31621"/>
    <cellStyle name="Percent 11 3 9 2 2" xfId="14590"/>
    <cellStyle name="Percent 11 3 9 3" xfId="31620"/>
    <cellStyle name="Percent 11 4" xfId="827"/>
    <cellStyle name="Percent 11 4 10" xfId="6698"/>
    <cellStyle name="Percent 11 4 10 2" xfId="31623"/>
    <cellStyle name="Percent 11 4 10 2 2" xfId="15903"/>
    <cellStyle name="Percent 11 4 10 3" xfId="31622"/>
    <cellStyle name="Percent 11 4 11" xfId="10563"/>
    <cellStyle name="Percent 11 4 11 2" xfId="31624"/>
    <cellStyle name="Percent 11 4 12" xfId="11198"/>
    <cellStyle name="Percent 11 4 12 2" xfId="31626"/>
    <cellStyle name="Percent 11 4 12 2 2" xfId="27527"/>
    <cellStyle name="Percent 11 4 12 3" xfId="31625"/>
    <cellStyle name="Percent 11 4 13" xfId="31627"/>
    <cellStyle name="Percent 11 4 13 2" xfId="14289"/>
    <cellStyle name="Percent 11 4 14" xfId="31628"/>
    <cellStyle name="Percent 11 4 2" xfId="3725"/>
    <cellStyle name="Percent 11 4 2 2" xfId="4104"/>
    <cellStyle name="Percent 11 4 2 2 2" xfId="7509"/>
    <cellStyle name="Percent 11 4 2 2 2 2" xfId="31630"/>
    <cellStyle name="Percent 11 4 2 2 2 2 2" xfId="16772"/>
    <cellStyle name="Percent 11 4 2 2 2 3" xfId="31629"/>
    <cellStyle name="Percent 11 4 2 2 3" xfId="10565"/>
    <cellStyle name="Percent 11 4 2 2 3 2" xfId="31631"/>
    <cellStyle name="Percent 11 4 2 2 4" xfId="11801"/>
    <cellStyle name="Percent 11 4 2 2 4 2" xfId="31633"/>
    <cellStyle name="Percent 11 4 2 2 4 2 2" xfId="28376"/>
    <cellStyle name="Percent 11 4 2 2 4 3" xfId="31632"/>
    <cellStyle name="Percent 11 4 2 2 5" xfId="31634"/>
    <cellStyle name="Percent 11 4 2 2 5 2" xfId="14725"/>
    <cellStyle name="Percent 11 4 2 2 6" xfId="31635"/>
    <cellStyle name="Percent 11 4 2 3" xfId="4667"/>
    <cellStyle name="Percent 11 4 2 3 2" xfId="8070"/>
    <cellStyle name="Percent 11 4 2 3 2 2" xfId="31637"/>
    <cellStyle name="Percent 11 4 2 3 2 2 2" xfId="23868"/>
    <cellStyle name="Percent 11 4 2 3 2 3" xfId="31636"/>
    <cellStyle name="Percent 11 4 2 3 3" xfId="10566"/>
    <cellStyle name="Percent 11 4 2 3 3 2" xfId="31638"/>
    <cellStyle name="Percent 11 4 2 3 4" xfId="12362"/>
    <cellStyle name="Percent 11 4 2 3 4 2" xfId="31640"/>
    <cellStyle name="Percent 11 4 2 3 4 2 2" xfId="29247"/>
    <cellStyle name="Percent 11 4 2 3 4 3" xfId="31639"/>
    <cellStyle name="Percent 11 4 2 3 5" xfId="31641"/>
    <cellStyle name="Percent 11 4 2 3 5 2" xfId="14928"/>
    <cellStyle name="Percent 11 4 2 3 6" xfId="31642"/>
    <cellStyle name="Percent 11 4 2 4" xfId="5229"/>
    <cellStyle name="Percent 11 4 2 4 2" xfId="8631"/>
    <cellStyle name="Percent 11 4 2 4 2 2" xfId="31644"/>
    <cellStyle name="Percent 11 4 2 4 2 2 2" xfId="24698"/>
    <cellStyle name="Percent 11 4 2 4 2 3" xfId="31643"/>
    <cellStyle name="Percent 11 4 2 4 3" xfId="10567"/>
    <cellStyle name="Percent 11 4 2 4 3 2" xfId="31645"/>
    <cellStyle name="Percent 11 4 2 4 4" xfId="12923"/>
    <cellStyle name="Percent 11 4 2 4 4 2" xfId="31647"/>
    <cellStyle name="Percent 11 4 2 4 4 2 2" xfId="30047"/>
    <cellStyle name="Percent 11 4 2 4 4 3" xfId="31646"/>
    <cellStyle name="Percent 11 4 2 4 5" xfId="31648"/>
    <cellStyle name="Percent 11 4 2 4 5 2" xfId="15175"/>
    <cellStyle name="Percent 11 4 2 4 6" xfId="31649"/>
    <cellStyle name="Percent 11 4 2 5" xfId="7134"/>
    <cellStyle name="Percent 11 4 2 5 2" xfId="31651"/>
    <cellStyle name="Percent 11 4 2 5 2 2" xfId="16248"/>
    <cellStyle name="Percent 11 4 2 5 3" xfId="31650"/>
    <cellStyle name="Percent 11 4 2 6" xfId="10564"/>
    <cellStyle name="Percent 11 4 2 6 2" xfId="31652"/>
    <cellStyle name="Percent 11 4 2 7" xfId="11427"/>
    <cellStyle name="Percent 11 4 2 7 2" xfId="31654"/>
    <cellStyle name="Percent 11 4 2 7 2 2" xfId="27822"/>
    <cellStyle name="Percent 11 4 2 7 3" xfId="31653"/>
    <cellStyle name="Percent 11 4 2 8" xfId="31655"/>
    <cellStyle name="Percent 11 4 2 8 2" xfId="14648"/>
    <cellStyle name="Percent 11 4 2 9" xfId="31656"/>
    <cellStyle name="Percent 11 4 3" xfId="4293"/>
    <cellStyle name="Percent 11 4 3 2" xfId="4854"/>
    <cellStyle name="Percent 11 4 3 2 2" xfId="8257"/>
    <cellStyle name="Percent 11 4 3 2 2 2" xfId="31658"/>
    <cellStyle name="Percent 11 4 3 2 2 2 2" xfId="24175"/>
    <cellStyle name="Percent 11 4 3 2 2 3" xfId="31657"/>
    <cellStyle name="Percent 11 4 3 2 3" xfId="10569"/>
    <cellStyle name="Percent 11 4 3 2 3 2" xfId="31659"/>
    <cellStyle name="Percent 11 4 3 2 4" xfId="12549"/>
    <cellStyle name="Percent 11 4 3 2 4 2" xfId="31661"/>
    <cellStyle name="Percent 11 4 3 2 4 2 2" xfId="29506"/>
    <cellStyle name="Percent 11 4 3 2 4 3" xfId="31660"/>
    <cellStyle name="Percent 11 4 3 2 5" xfId="31662"/>
    <cellStyle name="Percent 11 4 3 2 5 2" xfId="15020"/>
    <cellStyle name="Percent 11 4 3 2 6" xfId="31663"/>
    <cellStyle name="Percent 11 4 3 3" xfId="5416"/>
    <cellStyle name="Percent 11 4 3 3 2" xfId="8818"/>
    <cellStyle name="Percent 11 4 3 3 2 2" xfId="31665"/>
    <cellStyle name="Percent 11 4 3 3 2 2 2" xfId="24958"/>
    <cellStyle name="Percent 11 4 3 3 2 3" xfId="31664"/>
    <cellStyle name="Percent 11 4 3 3 3" xfId="10570"/>
    <cellStyle name="Percent 11 4 3 3 3 2" xfId="31667"/>
    <cellStyle name="Percent 11 4 3 3 4" xfId="13110"/>
    <cellStyle name="Percent 11 4 3 3 4 2" xfId="31669"/>
    <cellStyle name="Percent 11 4 3 3 4 2 2" xfId="30737"/>
    <cellStyle name="Percent 11 4 3 3 4 3" xfId="31668"/>
    <cellStyle name="Percent 11 4 3 3 5" xfId="31670"/>
    <cellStyle name="Percent 11 4 3 3 5 2" xfId="15258"/>
    <cellStyle name="Percent 11 4 3 3 6" xfId="31671"/>
    <cellStyle name="Percent 11 4 3 4" xfId="7696"/>
    <cellStyle name="Percent 11 4 3 4 2" xfId="31673"/>
    <cellStyle name="Percent 11 4 3 4 2 2" xfId="23380"/>
    <cellStyle name="Percent 11 4 3 4 3" xfId="31672"/>
    <cellStyle name="Percent 11 4 3 5" xfId="10568"/>
    <cellStyle name="Percent 11 4 3 5 2" xfId="31675"/>
    <cellStyle name="Percent 11 4 3 6" xfId="11988"/>
    <cellStyle name="Percent 11 4 3 6 2" xfId="31677"/>
    <cellStyle name="Percent 11 4 3 6 2 2" xfId="28728"/>
    <cellStyle name="Percent 11 4 3 6 3" xfId="31676"/>
    <cellStyle name="Percent 11 4 3 7" xfId="31678"/>
    <cellStyle name="Percent 11 4 3 7 2" xfId="14771"/>
    <cellStyle name="Percent 11 4 3 8" xfId="31679"/>
    <cellStyle name="Percent 11 4 4" xfId="3917"/>
    <cellStyle name="Percent 11 4 4 2" xfId="5613"/>
    <cellStyle name="Percent 11 4 4 2 2" xfId="9005"/>
    <cellStyle name="Percent 11 4 4 2 2 2" xfId="31683"/>
    <cellStyle name="Percent 11 4 4 2 2 2 2" xfId="25274"/>
    <cellStyle name="Percent 11 4 4 2 2 3" xfId="31682"/>
    <cellStyle name="Percent 11 4 4 2 3" xfId="10572"/>
    <cellStyle name="Percent 11 4 4 2 3 2" xfId="31685"/>
    <cellStyle name="Percent 11 4 4 2 4" xfId="13298"/>
    <cellStyle name="Percent 11 4 4 2 4 2" xfId="31687"/>
    <cellStyle name="Percent 11 4 4 2 4 2 2" xfId="31134"/>
    <cellStyle name="Percent 11 4 4 2 4 3" xfId="31686"/>
    <cellStyle name="Percent 11 4 4 2 5" xfId="31688"/>
    <cellStyle name="Percent 11 4 4 2 5 2" xfId="15347"/>
    <cellStyle name="Percent 11 4 4 2 6" xfId="31689"/>
    <cellStyle name="Percent 11 4 4 3" xfId="7322"/>
    <cellStyle name="Percent 11 4 4 3 2" xfId="31691"/>
    <cellStyle name="Percent 11 4 4 3 2 2" xfId="16510"/>
    <cellStyle name="Percent 11 4 4 3 3" xfId="31690"/>
    <cellStyle name="Percent 11 4 4 4" xfId="10571"/>
    <cellStyle name="Percent 11 4 4 4 2" xfId="31693"/>
    <cellStyle name="Percent 11 4 4 5" xfId="11614"/>
    <cellStyle name="Percent 11 4 4 5 2" xfId="31695"/>
    <cellStyle name="Percent 11 4 4 5 2 2" xfId="28083"/>
    <cellStyle name="Percent 11 4 4 5 3" xfId="31694"/>
    <cellStyle name="Percent 11 4 4 6" xfId="31696"/>
    <cellStyle name="Percent 11 4 4 6 2" xfId="14687"/>
    <cellStyle name="Percent 11 4 4 7" xfId="31697"/>
    <cellStyle name="Percent 11 4 5" xfId="4480"/>
    <cellStyle name="Percent 11 4 5 2" xfId="5815"/>
    <cellStyle name="Percent 11 4 5 2 2" xfId="9195"/>
    <cellStyle name="Percent 11 4 5 2 2 2" xfId="31701"/>
    <cellStyle name="Percent 11 4 5 2 2 2 2" xfId="25536"/>
    <cellStyle name="Percent 11 4 5 2 2 3" xfId="31700"/>
    <cellStyle name="Percent 11 4 5 2 3" xfId="10574"/>
    <cellStyle name="Percent 11 4 5 2 3 2" xfId="31703"/>
    <cellStyle name="Percent 11 4 5 2 4" xfId="13485"/>
    <cellStyle name="Percent 11 4 5 2 4 2" xfId="31705"/>
    <cellStyle name="Percent 11 4 5 2 4 2 2" xfId="31755"/>
    <cellStyle name="Percent 11 4 5 2 4 3" xfId="31704"/>
    <cellStyle name="Percent 11 4 5 2 5" xfId="31706"/>
    <cellStyle name="Percent 11 4 5 2 5 2" xfId="15441"/>
    <cellStyle name="Percent 11 4 5 2 6" xfId="31707"/>
    <cellStyle name="Percent 11 4 5 3" xfId="7883"/>
    <cellStyle name="Percent 11 4 5 3 2" xfId="31709"/>
    <cellStyle name="Percent 11 4 5 3 2 2" xfId="23562"/>
    <cellStyle name="Percent 11 4 5 3 3" xfId="31708"/>
    <cellStyle name="Percent 11 4 5 4" xfId="10573"/>
    <cellStyle name="Percent 11 4 5 4 2" xfId="31710"/>
    <cellStyle name="Percent 11 4 5 5" xfId="12175"/>
    <cellStyle name="Percent 11 4 5 5 2" xfId="31712"/>
    <cellStyle name="Percent 11 4 5 5 2 2" xfId="28987"/>
    <cellStyle name="Percent 11 4 5 5 3" xfId="31711"/>
    <cellStyle name="Percent 11 4 5 6" xfId="31713"/>
    <cellStyle name="Percent 11 4 5 6 2" xfId="14849"/>
    <cellStyle name="Percent 11 4 5 7" xfId="31714"/>
    <cellStyle name="Percent 11 4 6" xfId="6010"/>
    <cellStyle name="Percent 11 4 6 2" xfId="9383"/>
    <cellStyle name="Percent 11 4 6 2 2" xfId="31716"/>
    <cellStyle name="Percent 11 4 6 2 2 2" xfId="25797"/>
    <cellStyle name="Percent 11 4 6 2 3" xfId="31715"/>
    <cellStyle name="Percent 11 4 6 3" xfId="10575"/>
    <cellStyle name="Percent 11 4 6 3 2" xfId="31717"/>
    <cellStyle name="Percent 11 4 6 4" xfId="13672"/>
    <cellStyle name="Percent 11 4 6 4 2" xfId="31719"/>
    <cellStyle name="Percent 11 4 6 4 2 2" xfId="32495"/>
    <cellStyle name="Percent 11 4 6 4 3" xfId="31718"/>
    <cellStyle name="Percent 11 4 6 5" xfId="31720"/>
    <cellStyle name="Percent 11 4 6 5 2" xfId="15528"/>
    <cellStyle name="Percent 11 4 6 6" xfId="31721"/>
    <cellStyle name="Percent 11 4 7" xfId="6208"/>
    <cellStyle name="Percent 11 4 7 2" xfId="9572"/>
    <cellStyle name="Percent 11 4 7 2 2" xfId="31723"/>
    <cellStyle name="Percent 11 4 7 2 2 2" xfId="26058"/>
    <cellStyle name="Percent 11 4 7 2 3" xfId="31722"/>
    <cellStyle name="Percent 11 4 7 3" xfId="10576"/>
    <cellStyle name="Percent 11 4 7 3 2" xfId="31724"/>
    <cellStyle name="Percent 11 4 7 4" xfId="13860"/>
    <cellStyle name="Percent 11 4 7 4 2" xfId="31726"/>
    <cellStyle name="Percent 11 4 7 4 2 2" xfId="33184"/>
    <cellStyle name="Percent 11 4 7 4 3" xfId="31725"/>
    <cellStyle name="Percent 11 4 7 5" xfId="31727"/>
    <cellStyle name="Percent 11 4 7 5 2" xfId="15618"/>
    <cellStyle name="Percent 11 4 7 6" xfId="31728"/>
    <cellStyle name="Percent 11 4 8" xfId="5042"/>
    <cellStyle name="Percent 11 4 8 2" xfId="8444"/>
    <cellStyle name="Percent 11 4 8 2 2" xfId="31730"/>
    <cellStyle name="Percent 11 4 8 2 2 2" xfId="24435"/>
    <cellStyle name="Percent 11 4 8 2 3" xfId="31729"/>
    <cellStyle name="Percent 11 4 8 3" xfId="10577"/>
    <cellStyle name="Percent 11 4 8 3 2" xfId="31731"/>
    <cellStyle name="Percent 11 4 8 4" xfId="12736"/>
    <cellStyle name="Percent 11 4 8 4 2" xfId="31733"/>
    <cellStyle name="Percent 11 4 8 4 2 2" xfId="29765"/>
    <cellStyle name="Percent 11 4 8 4 3" xfId="31732"/>
    <cellStyle name="Percent 11 4 8 5" xfId="31734"/>
    <cellStyle name="Percent 11 4 8 5 2" xfId="15098"/>
    <cellStyle name="Percent 11 4 8 6" xfId="31735"/>
    <cellStyle name="Percent 11 4 9" xfId="6412"/>
    <cellStyle name="Percent 11 4 9 2" xfId="31737"/>
    <cellStyle name="Percent 11 4 9 2 2" xfId="14606"/>
    <cellStyle name="Percent 11 4 9 3" xfId="31736"/>
    <cellStyle name="Percent 11 5" xfId="3604"/>
    <cellStyle name="Percent 11 5 2" xfId="3984"/>
    <cellStyle name="Percent 11 5 2 2" xfId="7389"/>
    <cellStyle name="Percent 11 5 2 2 2" xfId="31739"/>
    <cellStyle name="Percent 11 5 2 2 2 2" xfId="16600"/>
    <cellStyle name="Percent 11 5 2 2 3" xfId="31738"/>
    <cellStyle name="Percent 11 5 2 3" xfId="10579"/>
    <cellStyle name="Percent 11 5 2 3 2" xfId="31740"/>
    <cellStyle name="Percent 11 5 2 4" xfId="11681"/>
    <cellStyle name="Percent 11 5 2 4 2" xfId="31742"/>
    <cellStyle name="Percent 11 5 2 4 2 2" xfId="28174"/>
    <cellStyle name="Percent 11 5 2 4 3" xfId="31741"/>
    <cellStyle name="Percent 11 5 2 5" xfId="31743"/>
    <cellStyle name="Percent 11 5 2 5 2" xfId="14704"/>
    <cellStyle name="Percent 11 5 2 6" xfId="31744"/>
    <cellStyle name="Percent 11 5 3" xfId="4547"/>
    <cellStyle name="Percent 11 5 3 2" xfId="7950"/>
    <cellStyle name="Percent 11 5 3 2 2" xfId="31746"/>
    <cellStyle name="Percent 11 5 3 2 2 2" xfId="23660"/>
    <cellStyle name="Percent 11 5 3 2 3" xfId="31745"/>
    <cellStyle name="Percent 11 5 3 3" xfId="10580"/>
    <cellStyle name="Percent 11 5 3 3 2" xfId="31747"/>
    <cellStyle name="Percent 11 5 3 4" xfId="12242"/>
    <cellStyle name="Percent 11 5 3 4 2" xfId="31749"/>
    <cellStyle name="Percent 11 5 3 4 2 2" xfId="29078"/>
    <cellStyle name="Percent 11 5 3 4 3" xfId="31748"/>
    <cellStyle name="Percent 11 5 3 5" xfId="31750"/>
    <cellStyle name="Percent 11 5 3 5 2" xfId="14886"/>
    <cellStyle name="Percent 11 5 3 6" xfId="31751"/>
    <cellStyle name="Percent 11 5 4" xfId="5109"/>
    <cellStyle name="Percent 11 5 4 2" xfId="8511"/>
    <cellStyle name="Percent 11 5 4 2 2" xfId="31754"/>
    <cellStyle name="Percent 11 5 4 2 2 2" xfId="24529"/>
    <cellStyle name="Percent 11 5 4 2 3" xfId="31753"/>
    <cellStyle name="Percent 11 5 4 3" xfId="10581"/>
    <cellStyle name="Percent 11 5 4 3 2" xfId="31756"/>
    <cellStyle name="Percent 11 5 4 4" xfId="12803"/>
    <cellStyle name="Percent 11 5 4 4 2" xfId="31758"/>
    <cellStyle name="Percent 11 5 4 4 2 2" xfId="29857"/>
    <cellStyle name="Percent 11 5 4 4 3" xfId="31757"/>
    <cellStyle name="Percent 11 5 4 5" xfId="31759"/>
    <cellStyle name="Percent 11 5 4 5 2" xfId="15134"/>
    <cellStyle name="Percent 11 5 4 6" xfId="31760"/>
    <cellStyle name="Percent 11 5 5" xfId="7014"/>
    <cellStyle name="Percent 11 5 5 2" xfId="31762"/>
    <cellStyle name="Percent 11 5 5 2 2" xfId="16077"/>
    <cellStyle name="Percent 11 5 5 3" xfId="31761"/>
    <cellStyle name="Percent 11 5 6" xfId="10578"/>
    <cellStyle name="Percent 11 5 6 2" xfId="31764"/>
    <cellStyle name="Percent 11 5 7" xfId="11307"/>
    <cellStyle name="Percent 11 5 7 2" xfId="31766"/>
    <cellStyle name="Percent 11 5 7 2 2" xfId="27653"/>
    <cellStyle name="Percent 11 5 7 3" xfId="31765"/>
    <cellStyle name="Percent 11 5 8" xfId="31767"/>
    <cellStyle name="Percent 11 5 8 2" xfId="14548"/>
    <cellStyle name="Percent 11 5 9" xfId="31768"/>
    <cellStyle name="Percent 11 6" xfId="4171"/>
    <cellStyle name="Percent 11 6 2" xfId="4734"/>
    <cellStyle name="Percent 11 6 2 2" xfId="8137"/>
    <cellStyle name="Percent 11 6 2 2 2" xfId="31771"/>
    <cellStyle name="Percent 11 6 2 2 2 2" xfId="24004"/>
    <cellStyle name="Percent 11 6 2 2 3" xfId="31770"/>
    <cellStyle name="Percent 11 6 2 3" xfId="10583"/>
    <cellStyle name="Percent 11 6 2 3 2" xfId="31772"/>
    <cellStyle name="Percent 11 6 2 4" xfId="12429"/>
    <cellStyle name="Percent 11 6 2 4 2" xfId="31774"/>
    <cellStyle name="Percent 11 6 2 4 2 2" xfId="29338"/>
    <cellStyle name="Percent 11 6 2 4 3" xfId="31773"/>
    <cellStyle name="Percent 11 6 2 5" xfId="31775"/>
    <cellStyle name="Percent 11 6 2 5 2" xfId="14970"/>
    <cellStyle name="Percent 11 6 2 6" xfId="31776"/>
    <cellStyle name="Percent 11 6 3" xfId="5296"/>
    <cellStyle name="Percent 11 6 3 2" xfId="8698"/>
    <cellStyle name="Percent 11 6 3 2 2" xfId="31778"/>
    <cellStyle name="Percent 11 6 3 2 2 2" xfId="24789"/>
    <cellStyle name="Percent 11 6 3 2 3" xfId="31777"/>
    <cellStyle name="Percent 11 6 3 3" xfId="10584"/>
    <cellStyle name="Percent 11 6 3 3 2" xfId="31779"/>
    <cellStyle name="Percent 11 6 3 4" xfId="12990"/>
    <cellStyle name="Percent 11 6 3 4 2" xfId="31781"/>
    <cellStyle name="Percent 11 6 3 4 2 2" xfId="30265"/>
    <cellStyle name="Percent 11 6 3 4 3" xfId="31780"/>
    <cellStyle name="Percent 11 6 3 5" xfId="31782"/>
    <cellStyle name="Percent 11 6 3 5 2" xfId="15213"/>
    <cellStyle name="Percent 11 6 3 6" xfId="31783"/>
    <cellStyle name="Percent 11 6 4" xfId="7576"/>
    <cellStyle name="Percent 11 6 4 2" xfId="31785"/>
    <cellStyle name="Percent 11 6 4 2 2" xfId="23254"/>
    <cellStyle name="Percent 11 6 4 3" xfId="31784"/>
    <cellStyle name="Percent 11 6 5" xfId="10582"/>
    <cellStyle name="Percent 11 6 5 2" xfId="31786"/>
    <cellStyle name="Percent 11 6 6" xfId="11868"/>
    <cellStyle name="Percent 11 6 6 2" xfId="31788"/>
    <cellStyle name="Percent 11 6 6 2 2" xfId="28493"/>
    <cellStyle name="Percent 11 6 6 3" xfId="31787"/>
    <cellStyle name="Percent 11 6 7" xfId="31789"/>
    <cellStyle name="Percent 11 6 7 2" xfId="14742"/>
    <cellStyle name="Percent 11 6 8" xfId="31790"/>
    <cellStyle name="Percent 11 7" xfId="3797"/>
    <cellStyle name="Percent 11 7 2" xfId="5486"/>
    <cellStyle name="Percent 11 7 2 2" xfId="8885"/>
    <cellStyle name="Percent 11 7 2 2 2" xfId="31792"/>
    <cellStyle name="Percent 11 7 2 2 2 2" xfId="25105"/>
    <cellStyle name="Percent 11 7 2 2 3" xfId="31791"/>
    <cellStyle name="Percent 11 7 2 3" xfId="10586"/>
    <cellStyle name="Percent 11 7 2 3 2" xfId="31793"/>
    <cellStyle name="Percent 11 7 2 4" xfId="13177"/>
    <cellStyle name="Percent 11 7 2 4 2" xfId="31795"/>
    <cellStyle name="Percent 11 7 2 4 2 2" xfId="30899"/>
    <cellStyle name="Percent 11 7 2 4 3" xfId="31794"/>
    <cellStyle name="Percent 11 7 2 5" xfId="31796"/>
    <cellStyle name="Percent 11 7 2 5 2" xfId="15295"/>
    <cellStyle name="Percent 11 7 2 6" xfId="31797"/>
    <cellStyle name="Percent 11 7 3" xfId="7202"/>
    <cellStyle name="Percent 11 7 3 2" xfId="31799"/>
    <cellStyle name="Percent 11 7 3 2 2" xfId="16343"/>
    <cellStyle name="Percent 11 7 3 3" xfId="31798"/>
    <cellStyle name="Percent 11 7 4" xfId="10585"/>
    <cellStyle name="Percent 11 7 4 2" xfId="31800"/>
    <cellStyle name="Percent 11 7 5" xfId="11494"/>
    <cellStyle name="Percent 11 7 5 2" xfId="31802"/>
    <cellStyle name="Percent 11 7 5 2 2" xfId="27914"/>
    <cellStyle name="Percent 11 7 5 3" xfId="31801"/>
    <cellStyle name="Percent 11 7 6" xfId="31803"/>
    <cellStyle name="Percent 11 7 6 2" xfId="14666"/>
    <cellStyle name="Percent 11 7 7" xfId="31804"/>
    <cellStyle name="Percent 11 8" xfId="4360"/>
    <cellStyle name="Percent 11 8 2" xfId="5693"/>
    <cellStyle name="Percent 11 8 2 2" xfId="9074"/>
    <cellStyle name="Percent 11 8 2 2 2" xfId="31806"/>
    <cellStyle name="Percent 11 8 2 2 2 2" xfId="25367"/>
    <cellStyle name="Percent 11 8 2 2 3" xfId="31805"/>
    <cellStyle name="Percent 11 8 2 3" xfId="10588"/>
    <cellStyle name="Percent 11 8 2 3 2" xfId="31807"/>
    <cellStyle name="Percent 11 8 2 4" xfId="13365"/>
    <cellStyle name="Percent 11 8 2 4 2" xfId="31809"/>
    <cellStyle name="Percent 11 8 2 4 2 2" xfId="31280"/>
    <cellStyle name="Percent 11 8 2 4 3" xfId="31808"/>
    <cellStyle name="Percent 11 8 2 5" xfId="31810"/>
    <cellStyle name="Percent 11 8 2 5 2" xfId="15398"/>
    <cellStyle name="Percent 11 8 2 6" xfId="31811"/>
    <cellStyle name="Percent 11 8 3" xfId="7763"/>
    <cellStyle name="Percent 11 8 3 2" xfId="31813"/>
    <cellStyle name="Percent 11 8 3 2 2" xfId="23432"/>
    <cellStyle name="Percent 11 8 3 3" xfId="31812"/>
    <cellStyle name="Percent 11 8 4" xfId="10587"/>
    <cellStyle name="Percent 11 8 4 2" xfId="31814"/>
    <cellStyle name="Percent 11 8 5" xfId="12055"/>
    <cellStyle name="Percent 11 8 5 2" xfId="31816"/>
    <cellStyle name="Percent 11 8 5 2 2" xfId="28817"/>
    <cellStyle name="Percent 11 8 5 3" xfId="31815"/>
    <cellStyle name="Percent 11 8 6" xfId="31817"/>
    <cellStyle name="Percent 11 8 6 2" xfId="14806"/>
    <cellStyle name="Percent 11 8 7" xfId="31818"/>
    <cellStyle name="Percent 11 9" xfId="5884"/>
    <cellStyle name="Percent 11 9 2" xfId="9262"/>
    <cellStyle name="Percent 11 9 2 2" xfId="31820"/>
    <cellStyle name="Percent 11 9 2 2 2" xfId="25627"/>
    <cellStyle name="Percent 11 9 2 3" xfId="31819"/>
    <cellStyle name="Percent 11 9 3" xfId="10589"/>
    <cellStyle name="Percent 11 9 3 2" xfId="31821"/>
    <cellStyle name="Percent 11 9 4" xfId="13552"/>
    <cellStyle name="Percent 11 9 4 2" xfId="31823"/>
    <cellStyle name="Percent 11 9 4 2 2" xfId="32019"/>
    <cellStyle name="Percent 11 9 4 3" xfId="31822"/>
    <cellStyle name="Percent 11 9 5" xfId="31824"/>
    <cellStyle name="Percent 11 9 5 2" xfId="15478"/>
    <cellStyle name="Percent 11 9 6" xfId="31825"/>
    <cellStyle name="Percent 12" xfId="533"/>
    <cellStyle name="Percent 12 10" xfId="6079"/>
    <cellStyle name="Percent 12 10 2" xfId="9447"/>
    <cellStyle name="Percent 12 10 2 2" xfId="31829"/>
    <cellStyle name="Percent 12 10 2 2 2" xfId="25881"/>
    <cellStyle name="Percent 12 10 2 3" xfId="31828"/>
    <cellStyle name="Percent 12 10 3" xfId="10591"/>
    <cellStyle name="Percent 12 10 3 2" xfId="31831"/>
    <cellStyle name="Percent 12 10 4" xfId="13734"/>
    <cellStyle name="Percent 12 10 4 2" xfId="31833"/>
    <cellStyle name="Percent 12 10 4 2 2" xfId="32737"/>
    <cellStyle name="Percent 12 10 4 3" xfId="31832"/>
    <cellStyle name="Percent 12 10 5" xfId="31834"/>
    <cellStyle name="Percent 12 10 5 2" xfId="15568"/>
    <cellStyle name="Percent 12 10 6" xfId="31835"/>
    <cellStyle name="Percent 12 11" xfId="4917"/>
    <cellStyle name="Percent 12 11 2" xfId="8319"/>
    <cellStyle name="Percent 12 11 2 2" xfId="31838"/>
    <cellStyle name="Percent 12 11 2 2 2" xfId="24260"/>
    <cellStyle name="Percent 12 11 2 3" xfId="31837"/>
    <cellStyle name="Percent 12 11 3" xfId="10592"/>
    <cellStyle name="Percent 12 11 3 2" xfId="31840"/>
    <cellStyle name="Percent 12 11 4" xfId="12611"/>
    <cellStyle name="Percent 12 11 4 2" xfId="31842"/>
    <cellStyle name="Percent 12 11 4 2 2" xfId="29591"/>
    <cellStyle name="Percent 12 11 4 3" xfId="31841"/>
    <cellStyle name="Percent 12 11 5" xfId="31843"/>
    <cellStyle name="Percent 12 11 5 2" xfId="15053"/>
    <cellStyle name="Percent 12 11 6" xfId="31844"/>
    <cellStyle name="Percent 12 12" xfId="6563"/>
    <cellStyle name="Percent 12 12 2" xfId="31846"/>
    <cellStyle name="Percent 12 12 2 2" xfId="15728"/>
    <cellStyle name="Percent 12 12 3" xfId="31845"/>
    <cellStyle name="Percent 12 13" xfId="10590"/>
    <cellStyle name="Percent 12 13 2" xfId="31848"/>
    <cellStyle name="Percent 12 14" xfId="11073"/>
    <cellStyle name="Percent 12 14 2" xfId="31850"/>
    <cellStyle name="Percent 12 14 2 2" xfId="27363"/>
    <cellStyle name="Percent 12 14 3" xfId="31849"/>
    <cellStyle name="Percent 12 15" xfId="31851"/>
    <cellStyle name="Percent 12 15 2" xfId="14139"/>
    <cellStyle name="Percent 12 16" xfId="31852"/>
    <cellStyle name="Percent 12 2" xfId="754"/>
    <cellStyle name="Percent 12 2 10" xfId="6339"/>
    <cellStyle name="Percent 12 2 10 2" xfId="31855"/>
    <cellStyle name="Percent 12 2 10 2 2" xfId="14577"/>
    <cellStyle name="Percent 12 2 10 3" xfId="31854"/>
    <cellStyle name="Percent 12 2 11" xfId="6625"/>
    <cellStyle name="Percent 12 2 11 2" xfId="31857"/>
    <cellStyle name="Percent 12 2 11 2 2" xfId="15801"/>
    <cellStyle name="Percent 12 2 11 3" xfId="31856"/>
    <cellStyle name="Percent 12 2 12" xfId="10593"/>
    <cellStyle name="Percent 12 2 12 2" xfId="31859"/>
    <cellStyle name="Percent 12 2 13" xfId="11125"/>
    <cellStyle name="Percent 12 2 13 2" xfId="31861"/>
    <cellStyle name="Percent 12 2 13 2 2" xfId="27429"/>
    <cellStyle name="Percent 12 2 13 3" xfId="31860"/>
    <cellStyle name="Percent 12 2 14" xfId="31862"/>
    <cellStyle name="Percent 12 2 14 2" xfId="14275"/>
    <cellStyle name="Percent 12 2 15" xfId="31863"/>
    <cellStyle name="Percent 12 2 2" xfId="888"/>
    <cellStyle name="Percent 12 2 2 10" xfId="6737"/>
    <cellStyle name="Percent 12 2 2 10 2" xfId="31865"/>
    <cellStyle name="Percent 12 2 2 10 2 2" xfId="15954"/>
    <cellStyle name="Percent 12 2 2 10 3" xfId="31864"/>
    <cellStyle name="Percent 12 2 2 11" xfId="10594"/>
    <cellStyle name="Percent 12 2 2 11 2" xfId="31866"/>
    <cellStyle name="Percent 12 2 2 12" xfId="11236"/>
    <cellStyle name="Percent 12 2 2 12 2" xfId="31868"/>
    <cellStyle name="Percent 12 2 2 12 2 2" xfId="27580"/>
    <cellStyle name="Percent 12 2 2 12 3" xfId="31867"/>
    <cellStyle name="Percent 12 2 2 13" xfId="31869"/>
    <cellStyle name="Percent 12 2 2 13 2" xfId="14311"/>
    <cellStyle name="Percent 12 2 2 14" xfId="31870"/>
    <cellStyle name="Percent 12 2 2 2" xfId="3764"/>
    <cellStyle name="Percent 12 2 2 2 2" xfId="4142"/>
    <cellStyle name="Percent 12 2 2 2 2 2" xfId="7547"/>
    <cellStyle name="Percent 12 2 2 2 2 2 2" xfId="31872"/>
    <cellStyle name="Percent 12 2 2 2 2 2 2 2" xfId="23227"/>
    <cellStyle name="Percent 12 2 2 2 2 2 3" xfId="31871"/>
    <cellStyle name="Percent 12 2 2 2 2 3" xfId="10596"/>
    <cellStyle name="Percent 12 2 2 2 2 3 2" xfId="31873"/>
    <cellStyle name="Percent 12 2 2 2 2 4" xfId="11839"/>
    <cellStyle name="Percent 12 2 2 2 2 4 2" xfId="31875"/>
    <cellStyle name="Percent 12 2 2 2 2 4 2 2" xfId="28446"/>
    <cellStyle name="Percent 12 2 2 2 2 4 3" xfId="31874"/>
    <cellStyle name="Percent 12 2 2 2 2 5" xfId="31876"/>
    <cellStyle name="Percent 12 2 2 2 2 5 2" xfId="14732"/>
    <cellStyle name="Percent 12 2 2 2 2 6" xfId="31877"/>
    <cellStyle name="Percent 12 2 2 2 3" xfId="4705"/>
    <cellStyle name="Percent 12 2 2 2 3 2" xfId="8108"/>
    <cellStyle name="Percent 12 2 2 2 3 2 2" xfId="31879"/>
    <cellStyle name="Percent 12 2 2 2 3 2 2 2" xfId="23966"/>
    <cellStyle name="Percent 12 2 2 2 3 2 3" xfId="31878"/>
    <cellStyle name="Percent 12 2 2 2 3 3" xfId="10597"/>
    <cellStyle name="Percent 12 2 2 2 3 3 2" xfId="31880"/>
    <cellStyle name="Percent 12 2 2 2 3 4" xfId="12400"/>
    <cellStyle name="Percent 12 2 2 2 3 4 2" xfId="31882"/>
    <cellStyle name="Percent 12 2 2 2 3 4 2 2" xfId="29298"/>
    <cellStyle name="Percent 12 2 2 2 3 4 3" xfId="31881"/>
    <cellStyle name="Percent 12 2 2 2 3 5" xfId="31883"/>
    <cellStyle name="Percent 12 2 2 2 3 5 2" xfId="14942"/>
    <cellStyle name="Percent 12 2 2 2 3 6" xfId="31884"/>
    <cellStyle name="Percent 12 2 2 2 4" xfId="5267"/>
    <cellStyle name="Percent 12 2 2 2 4 2" xfId="8669"/>
    <cellStyle name="Percent 12 2 2 2 4 2 2" xfId="31886"/>
    <cellStyle name="Percent 12 2 2 2 4 2 2 2" xfId="24750"/>
    <cellStyle name="Percent 12 2 2 2 4 2 3" xfId="31885"/>
    <cellStyle name="Percent 12 2 2 2 4 3" xfId="10598"/>
    <cellStyle name="Percent 12 2 2 2 4 3 2" xfId="31887"/>
    <cellStyle name="Percent 12 2 2 2 4 4" xfId="12961"/>
    <cellStyle name="Percent 12 2 2 2 4 4 2" xfId="31889"/>
    <cellStyle name="Percent 12 2 2 2 4 4 2 2" xfId="30152"/>
    <cellStyle name="Percent 12 2 2 2 4 4 3" xfId="31888"/>
    <cellStyle name="Percent 12 2 2 2 4 5" xfId="31890"/>
    <cellStyle name="Percent 12 2 2 2 4 5 2" xfId="15190"/>
    <cellStyle name="Percent 12 2 2 2 4 6" xfId="31891"/>
    <cellStyle name="Percent 12 2 2 2 5" xfId="7173"/>
    <cellStyle name="Percent 12 2 2 2 5 2" xfId="31893"/>
    <cellStyle name="Percent 12 2 2 2 5 2 2" xfId="16299"/>
    <cellStyle name="Percent 12 2 2 2 5 3" xfId="31892"/>
    <cellStyle name="Percent 12 2 2 2 6" xfId="10595"/>
    <cellStyle name="Percent 12 2 2 2 6 2" xfId="31894"/>
    <cellStyle name="Percent 12 2 2 2 7" xfId="11465"/>
    <cellStyle name="Percent 12 2 2 2 7 2" xfId="31896"/>
    <cellStyle name="Percent 12 2 2 2 7 2 2" xfId="27874"/>
    <cellStyle name="Percent 12 2 2 2 7 3" xfId="31895"/>
    <cellStyle name="Percent 12 2 2 2 8" xfId="31897"/>
    <cellStyle name="Percent 12 2 2 2 8 2" xfId="14655"/>
    <cellStyle name="Percent 12 2 2 2 9" xfId="31898"/>
    <cellStyle name="Percent 12 2 2 3" xfId="4331"/>
    <cellStyle name="Percent 12 2 2 3 2" xfId="4892"/>
    <cellStyle name="Percent 12 2 2 3 2 2" xfId="8295"/>
    <cellStyle name="Percent 12 2 2 3 2 2 2" xfId="31902"/>
    <cellStyle name="Percent 12 2 2 3 2 2 2 2" xfId="24227"/>
    <cellStyle name="Percent 12 2 2 3 2 2 3" xfId="31901"/>
    <cellStyle name="Percent 12 2 2 3 2 3" xfId="10600"/>
    <cellStyle name="Percent 12 2 2 3 2 3 2" xfId="31904"/>
    <cellStyle name="Percent 12 2 2 3 2 4" xfId="12587"/>
    <cellStyle name="Percent 12 2 2 3 2 4 2" xfId="31906"/>
    <cellStyle name="Percent 12 2 2 3 2 4 2 2" xfId="29559"/>
    <cellStyle name="Percent 12 2 2 3 2 4 3" xfId="31905"/>
    <cellStyle name="Percent 12 2 2 3 2 5" xfId="31907"/>
    <cellStyle name="Percent 12 2 2 3 2 5 2" xfId="15035"/>
    <cellStyle name="Percent 12 2 2 3 2 6" xfId="31908"/>
    <cellStyle name="Percent 12 2 2 3 3" xfId="5454"/>
    <cellStyle name="Percent 12 2 2 3 3 2" xfId="8856"/>
    <cellStyle name="Percent 12 2 2 3 3 2 2" xfId="31911"/>
    <cellStyle name="Percent 12 2 2 3 3 2 2 2" xfId="25066"/>
    <cellStyle name="Percent 12 2 2 3 3 2 3" xfId="31910"/>
    <cellStyle name="Percent 12 2 2 3 3 3" xfId="10601"/>
    <cellStyle name="Percent 12 2 2 3 3 3 2" xfId="31912"/>
    <cellStyle name="Percent 12 2 2 3 3 4" xfId="13148"/>
    <cellStyle name="Percent 12 2 2 3 3 4 2" xfId="31914"/>
    <cellStyle name="Percent 12 2 2 3 3 4 2 2" xfId="30845"/>
    <cellStyle name="Percent 12 2 2 3 3 4 3" xfId="31913"/>
    <cellStyle name="Percent 12 2 2 3 3 5" xfId="31915"/>
    <cellStyle name="Percent 12 2 2 3 3 5 2" xfId="15271"/>
    <cellStyle name="Percent 12 2 2 3 3 6" xfId="31916"/>
    <cellStyle name="Percent 12 2 2 3 4" xfId="7734"/>
    <cellStyle name="Percent 12 2 2 3 4 2" xfId="31918"/>
    <cellStyle name="Percent 12 2 2 3 4 2 2" xfId="23416"/>
    <cellStyle name="Percent 12 2 2 3 4 3" xfId="31917"/>
    <cellStyle name="Percent 12 2 2 3 5" xfId="10599"/>
    <cellStyle name="Percent 12 2 2 3 5 2" xfId="31919"/>
    <cellStyle name="Percent 12 2 2 3 6" xfId="12026"/>
    <cellStyle name="Percent 12 2 2 3 6 2" xfId="31921"/>
    <cellStyle name="Percent 12 2 2 3 6 2 2" xfId="28779"/>
    <cellStyle name="Percent 12 2 2 3 6 3" xfId="31920"/>
    <cellStyle name="Percent 12 2 2 3 7" xfId="31922"/>
    <cellStyle name="Percent 12 2 2 3 7 2" xfId="14787"/>
    <cellStyle name="Percent 12 2 2 3 8" xfId="31923"/>
    <cellStyle name="Percent 12 2 2 4" xfId="3955"/>
    <cellStyle name="Percent 12 2 2 4 2" xfId="5653"/>
    <cellStyle name="Percent 12 2 2 4 2 2" xfId="9043"/>
    <cellStyle name="Percent 12 2 2 4 2 2 2" xfId="31925"/>
    <cellStyle name="Percent 12 2 2 4 2 2 2 2" xfId="25326"/>
    <cellStyle name="Percent 12 2 2 4 2 2 3" xfId="31924"/>
    <cellStyle name="Percent 12 2 2 4 2 3" xfId="10603"/>
    <cellStyle name="Percent 12 2 2 4 2 3 2" xfId="31926"/>
    <cellStyle name="Percent 12 2 2 4 2 4" xfId="13336"/>
    <cellStyle name="Percent 12 2 2 4 2 4 2" xfId="31928"/>
    <cellStyle name="Percent 12 2 2 4 2 4 2 2" xfId="31204"/>
    <cellStyle name="Percent 12 2 2 4 2 4 3" xfId="31927"/>
    <cellStyle name="Percent 12 2 2 4 2 5" xfId="31929"/>
    <cellStyle name="Percent 12 2 2 4 2 5 2" xfId="15362"/>
    <cellStyle name="Percent 12 2 2 4 2 6" xfId="31930"/>
    <cellStyle name="Percent 12 2 2 4 3" xfId="7360"/>
    <cellStyle name="Percent 12 2 2 4 3 2" xfId="31932"/>
    <cellStyle name="Percent 12 2 2 4 3 2 2" xfId="16560"/>
    <cellStyle name="Percent 12 2 2 4 3 3" xfId="31931"/>
    <cellStyle name="Percent 12 2 2 4 4" xfId="10602"/>
    <cellStyle name="Percent 12 2 2 4 4 2" xfId="31933"/>
    <cellStyle name="Percent 12 2 2 4 5" xfId="11652"/>
    <cellStyle name="Percent 12 2 2 4 5 2" xfId="31935"/>
    <cellStyle name="Percent 12 2 2 4 5 2 2" xfId="28134"/>
    <cellStyle name="Percent 12 2 2 4 5 3" xfId="31934"/>
    <cellStyle name="Percent 12 2 2 4 6" xfId="31936"/>
    <cellStyle name="Percent 12 2 2 4 6 2" xfId="14694"/>
    <cellStyle name="Percent 12 2 2 4 7" xfId="31937"/>
    <cellStyle name="Percent 12 2 2 5" xfId="4518"/>
    <cellStyle name="Percent 12 2 2 5 2" xfId="5853"/>
    <cellStyle name="Percent 12 2 2 5 2 2" xfId="9233"/>
    <cellStyle name="Percent 12 2 2 5 2 2 2" xfId="31940"/>
    <cellStyle name="Percent 12 2 2 5 2 2 2 2" xfId="25587"/>
    <cellStyle name="Percent 12 2 2 5 2 2 3" xfId="31939"/>
    <cellStyle name="Percent 12 2 2 5 2 3" xfId="10605"/>
    <cellStyle name="Percent 12 2 2 5 2 3 2" xfId="31941"/>
    <cellStyle name="Percent 12 2 2 5 2 4" xfId="13523"/>
    <cellStyle name="Percent 12 2 2 5 2 4 2" xfId="31943"/>
    <cellStyle name="Percent 12 2 2 5 2 4 2 2" xfId="31903"/>
    <cellStyle name="Percent 12 2 2 5 2 4 3" xfId="31942"/>
    <cellStyle name="Percent 12 2 2 5 2 5" xfId="31944"/>
    <cellStyle name="Percent 12 2 2 5 2 5 2" xfId="15455"/>
    <cellStyle name="Percent 12 2 2 5 2 6" xfId="31945"/>
    <cellStyle name="Percent 12 2 2 5 3" xfId="7921"/>
    <cellStyle name="Percent 12 2 2 5 3 2" xfId="31947"/>
    <cellStyle name="Percent 12 2 2 5 3 2 2" xfId="23593"/>
    <cellStyle name="Percent 12 2 2 5 3 3" xfId="31946"/>
    <cellStyle name="Percent 12 2 2 5 4" xfId="10604"/>
    <cellStyle name="Percent 12 2 2 5 4 2" xfId="31949"/>
    <cellStyle name="Percent 12 2 2 5 5" xfId="12213"/>
    <cellStyle name="Percent 12 2 2 5 5 2" xfId="31951"/>
    <cellStyle name="Percent 12 2 2 5 5 2 2" xfId="29039"/>
    <cellStyle name="Percent 12 2 2 5 5 3" xfId="31950"/>
    <cellStyle name="Percent 12 2 2 5 6" xfId="31952"/>
    <cellStyle name="Percent 12 2 2 5 6 2" xfId="14866"/>
    <cellStyle name="Percent 12 2 2 5 7" xfId="31953"/>
    <cellStyle name="Percent 12 2 2 6" xfId="6050"/>
    <cellStyle name="Percent 12 2 2 6 2" xfId="9422"/>
    <cellStyle name="Percent 12 2 2 6 2 2" xfId="31956"/>
    <cellStyle name="Percent 12 2 2 6 2 2 2" xfId="25849"/>
    <cellStyle name="Percent 12 2 2 6 2 3" xfId="31955"/>
    <cellStyle name="Percent 12 2 2 6 3" xfId="10606"/>
    <cellStyle name="Percent 12 2 2 6 3 2" xfId="31957"/>
    <cellStyle name="Percent 12 2 2 6 4" xfId="13710"/>
    <cellStyle name="Percent 12 2 2 6 4 2" xfId="31959"/>
    <cellStyle name="Percent 12 2 2 6 4 2 2" xfId="32643"/>
    <cellStyle name="Percent 12 2 2 6 4 3" xfId="31958"/>
    <cellStyle name="Percent 12 2 2 6 5" xfId="31960"/>
    <cellStyle name="Percent 12 2 2 6 5 2" xfId="15544"/>
    <cellStyle name="Percent 12 2 2 6 6" xfId="31961"/>
    <cellStyle name="Percent 12 2 2 7" xfId="6248"/>
    <cellStyle name="Percent 12 2 2 7 2" xfId="9610"/>
    <cellStyle name="Percent 12 2 2 7 2 2" xfId="31963"/>
    <cellStyle name="Percent 12 2 2 7 2 2 2" xfId="26109"/>
    <cellStyle name="Percent 12 2 2 7 2 3" xfId="31962"/>
    <cellStyle name="Percent 12 2 2 7 3" xfId="10607"/>
    <cellStyle name="Percent 12 2 2 7 3 2" xfId="31964"/>
    <cellStyle name="Percent 12 2 2 7 4" xfId="13898"/>
    <cellStyle name="Percent 12 2 2 7 4 2" xfId="31966"/>
    <cellStyle name="Percent 12 2 2 7 4 2 2" xfId="33255"/>
    <cellStyle name="Percent 12 2 2 7 4 3" xfId="31965"/>
    <cellStyle name="Percent 12 2 2 7 5" xfId="31967"/>
    <cellStyle name="Percent 12 2 2 7 5 2" xfId="15633"/>
    <cellStyle name="Percent 12 2 2 7 6" xfId="31968"/>
    <cellStyle name="Percent 12 2 2 8" xfId="5080"/>
    <cellStyle name="Percent 12 2 2 8 2" xfId="8482"/>
    <cellStyle name="Percent 12 2 2 8 2 2" xfId="31970"/>
    <cellStyle name="Percent 12 2 2 8 2 2 2" xfId="24488"/>
    <cellStyle name="Percent 12 2 2 8 2 3" xfId="31969"/>
    <cellStyle name="Percent 12 2 2 8 3" xfId="10608"/>
    <cellStyle name="Percent 12 2 2 8 3 2" xfId="31972"/>
    <cellStyle name="Percent 12 2 2 8 4" xfId="12774"/>
    <cellStyle name="Percent 12 2 2 8 4 2" xfId="31974"/>
    <cellStyle name="Percent 12 2 2 8 4 2 2" xfId="29817"/>
    <cellStyle name="Percent 12 2 2 8 4 3" xfId="31973"/>
    <cellStyle name="Percent 12 2 2 8 5" xfId="31975"/>
    <cellStyle name="Percent 12 2 2 8 5 2" xfId="15112"/>
    <cellStyle name="Percent 12 2 2 8 6" xfId="31976"/>
    <cellStyle name="Percent 12 2 2 9" xfId="6450"/>
    <cellStyle name="Percent 12 2 2 9 2" xfId="31978"/>
    <cellStyle name="Percent 12 2 2 9 2 2" xfId="14620"/>
    <cellStyle name="Percent 12 2 2 9 3" xfId="31977"/>
    <cellStyle name="Percent 12 2 3" xfId="3652"/>
    <cellStyle name="Percent 12 2 3 2" xfId="4031"/>
    <cellStyle name="Percent 12 2 3 2 2" xfId="7436"/>
    <cellStyle name="Percent 12 2 3 2 2 2" xfId="31981"/>
    <cellStyle name="Percent 12 2 3 2 2 2 2" xfId="16671"/>
    <cellStyle name="Percent 12 2 3 2 2 3" xfId="31980"/>
    <cellStyle name="Percent 12 2 3 2 3" xfId="10610"/>
    <cellStyle name="Percent 12 2 3 2 3 2" xfId="31983"/>
    <cellStyle name="Percent 12 2 3 2 4" xfId="11728"/>
    <cellStyle name="Percent 12 2 3 2 4 2" xfId="31985"/>
    <cellStyle name="Percent 12 2 3 2 4 2 2" xfId="28243"/>
    <cellStyle name="Percent 12 2 3 2 4 3" xfId="31984"/>
    <cellStyle name="Percent 12 2 3 2 5" xfId="31986"/>
    <cellStyle name="Percent 12 2 3 2 5 2" xfId="14711"/>
    <cellStyle name="Percent 12 2 3 2 6" xfId="31987"/>
    <cellStyle name="Percent 12 2 3 3" xfId="4594"/>
    <cellStyle name="Percent 12 2 3 3 2" xfId="7997"/>
    <cellStyle name="Percent 12 2 3 3 2 2" xfId="31989"/>
    <cellStyle name="Percent 12 2 3 3 2 2 2" xfId="23739"/>
    <cellStyle name="Percent 12 2 3 3 2 3" xfId="31988"/>
    <cellStyle name="Percent 12 2 3 3 3" xfId="10611"/>
    <cellStyle name="Percent 12 2 3 3 3 2" xfId="31990"/>
    <cellStyle name="Percent 12 2 3 3 4" xfId="12289"/>
    <cellStyle name="Percent 12 2 3 3 4 2" xfId="31992"/>
    <cellStyle name="Percent 12 2 3 3 4 2 2" xfId="29145"/>
    <cellStyle name="Percent 12 2 3 3 4 3" xfId="31991"/>
    <cellStyle name="Percent 12 2 3 3 5" xfId="31993"/>
    <cellStyle name="Percent 12 2 3 3 5 2" xfId="14900"/>
    <cellStyle name="Percent 12 2 3 3 6" xfId="31994"/>
    <cellStyle name="Percent 12 2 3 4" xfId="5156"/>
    <cellStyle name="Percent 12 2 3 4 2" xfId="8558"/>
    <cellStyle name="Percent 12 2 3 4 2 2" xfId="31997"/>
    <cellStyle name="Percent 12 2 3 4 2 2 2" xfId="24596"/>
    <cellStyle name="Percent 12 2 3 4 2 3" xfId="31996"/>
    <cellStyle name="Percent 12 2 3 4 3" xfId="10612"/>
    <cellStyle name="Percent 12 2 3 4 3 2" xfId="31999"/>
    <cellStyle name="Percent 12 2 3 4 4" xfId="12850"/>
    <cellStyle name="Percent 12 2 3 4 4 2" xfId="32001"/>
    <cellStyle name="Percent 12 2 3 4 4 2 2" xfId="29925"/>
    <cellStyle name="Percent 12 2 3 4 4 3" xfId="32000"/>
    <cellStyle name="Percent 12 2 3 4 5" xfId="32002"/>
    <cellStyle name="Percent 12 2 3 4 5 2" xfId="15148"/>
    <cellStyle name="Percent 12 2 3 4 6" xfId="32003"/>
    <cellStyle name="Percent 12 2 3 5" xfId="7061"/>
    <cellStyle name="Percent 12 2 3 5 2" xfId="32005"/>
    <cellStyle name="Percent 12 2 3 5 2 2" xfId="16146"/>
    <cellStyle name="Percent 12 2 3 5 3" xfId="32004"/>
    <cellStyle name="Percent 12 2 3 6" xfId="10609"/>
    <cellStyle name="Percent 12 2 3 6 2" xfId="32006"/>
    <cellStyle name="Percent 12 2 3 7" xfId="11354"/>
    <cellStyle name="Percent 12 2 3 7 2" xfId="32008"/>
    <cellStyle name="Percent 12 2 3 7 2 2" xfId="27722"/>
    <cellStyle name="Percent 12 2 3 7 3" xfId="32007"/>
    <cellStyle name="Percent 12 2 3 8" xfId="32009"/>
    <cellStyle name="Percent 12 2 3 8 2" xfId="14634"/>
    <cellStyle name="Percent 12 2 3 9" xfId="32010"/>
    <cellStyle name="Percent 12 2 4" xfId="4220"/>
    <cellStyle name="Percent 12 2 4 2" xfId="4781"/>
    <cellStyle name="Percent 12 2 4 2 2" xfId="8184"/>
    <cellStyle name="Percent 12 2 4 2 2 2" xfId="32013"/>
    <cellStyle name="Percent 12 2 4 2 2 2 2" xfId="24073"/>
    <cellStyle name="Percent 12 2 4 2 2 3" xfId="32012"/>
    <cellStyle name="Percent 12 2 4 2 3" xfId="10614"/>
    <cellStyle name="Percent 12 2 4 2 3 2" xfId="32014"/>
    <cellStyle name="Percent 12 2 4 2 4" xfId="12476"/>
    <cellStyle name="Percent 12 2 4 2 4 2" xfId="32016"/>
    <cellStyle name="Percent 12 2 4 2 4 2 2" xfId="29406"/>
    <cellStyle name="Percent 12 2 4 2 4 3" xfId="32015"/>
    <cellStyle name="Percent 12 2 4 2 5" xfId="32017"/>
    <cellStyle name="Percent 12 2 4 2 5 2" xfId="14993"/>
    <cellStyle name="Percent 12 2 4 2 6" xfId="32018"/>
    <cellStyle name="Percent 12 2 4 3" xfId="5343"/>
    <cellStyle name="Percent 12 2 4 3 2" xfId="8745"/>
    <cellStyle name="Percent 12 2 4 3 2 2" xfId="32021"/>
    <cellStyle name="Percent 12 2 4 3 2 2 2" xfId="24857"/>
    <cellStyle name="Percent 12 2 4 3 2 3" xfId="32020"/>
    <cellStyle name="Percent 12 2 4 3 3" xfId="10615"/>
    <cellStyle name="Percent 12 2 4 3 3 2" xfId="32022"/>
    <cellStyle name="Percent 12 2 4 3 4" xfId="13037"/>
    <cellStyle name="Percent 12 2 4 3 4 2" xfId="32024"/>
    <cellStyle name="Percent 12 2 4 3 4 2 2" xfId="30455"/>
    <cellStyle name="Percent 12 2 4 3 4 3" xfId="32023"/>
    <cellStyle name="Percent 12 2 4 3 5" xfId="32025"/>
    <cellStyle name="Percent 12 2 4 3 5 2" xfId="15231"/>
    <cellStyle name="Percent 12 2 4 3 6" xfId="32026"/>
    <cellStyle name="Percent 12 2 4 4" xfId="7623"/>
    <cellStyle name="Percent 12 2 4 4 2" xfId="32028"/>
    <cellStyle name="Percent 12 2 4 4 2 2" xfId="23301"/>
    <cellStyle name="Percent 12 2 4 4 3" xfId="32027"/>
    <cellStyle name="Percent 12 2 4 5" xfId="10613"/>
    <cellStyle name="Percent 12 2 4 5 2" xfId="32029"/>
    <cellStyle name="Percent 12 2 4 6" xfId="11915"/>
    <cellStyle name="Percent 12 2 4 6 2" xfId="32031"/>
    <cellStyle name="Percent 12 2 4 6 2 2" xfId="28627"/>
    <cellStyle name="Percent 12 2 4 6 3" xfId="32030"/>
    <cellStyle name="Percent 12 2 4 7" xfId="32032"/>
    <cellStyle name="Percent 12 2 4 7 2" xfId="14750"/>
    <cellStyle name="Percent 12 2 4 8" xfId="32033"/>
    <cellStyle name="Percent 12 2 5" xfId="3844"/>
    <cellStyle name="Percent 12 2 5 2" xfId="5540"/>
    <cellStyle name="Percent 12 2 5 2 2" xfId="8932"/>
    <cellStyle name="Percent 12 2 5 2 2 2" xfId="32036"/>
    <cellStyle name="Percent 12 2 5 2 2 2 2" xfId="25174"/>
    <cellStyle name="Percent 12 2 5 2 2 3" xfId="32035"/>
    <cellStyle name="Percent 12 2 5 2 3" xfId="10617"/>
    <cellStyle name="Percent 12 2 5 2 3 2" xfId="32037"/>
    <cellStyle name="Percent 12 2 5 2 4" xfId="13225"/>
    <cellStyle name="Percent 12 2 5 2 4 2" xfId="32039"/>
    <cellStyle name="Percent 12 2 5 2 4 2 2" xfId="30997"/>
    <cellStyle name="Percent 12 2 5 2 4 3" xfId="32038"/>
    <cellStyle name="Percent 12 2 5 2 5" xfId="32040"/>
    <cellStyle name="Percent 12 2 5 2 5 2" xfId="15318"/>
    <cellStyle name="Percent 12 2 5 2 6" xfId="32041"/>
    <cellStyle name="Percent 12 2 5 3" xfId="7249"/>
    <cellStyle name="Percent 12 2 5 3 2" xfId="32043"/>
    <cellStyle name="Percent 12 2 5 3 2 2" xfId="16409"/>
    <cellStyle name="Percent 12 2 5 3 3" xfId="32042"/>
    <cellStyle name="Percent 12 2 5 4" xfId="10616"/>
    <cellStyle name="Percent 12 2 5 4 2" xfId="32045"/>
    <cellStyle name="Percent 12 2 5 5" xfId="11541"/>
    <cellStyle name="Percent 12 2 5 5 2" xfId="32047"/>
    <cellStyle name="Percent 12 2 5 5 2 2" xfId="27980"/>
    <cellStyle name="Percent 12 2 5 5 3" xfId="32046"/>
    <cellStyle name="Percent 12 2 5 6" xfId="32048"/>
    <cellStyle name="Percent 12 2 5 6 2" xfId="14673"/>
    <cellStyle name="Percent 12 2 5 7" xfId="32049"/>
    <cellStyle name="Percent 12 2 6" xfId="4407"/>
    <cellStyle name="Percent 12 2 6 2" xfId="5742"/>
    <cellStyle name="Percent 12 2 6 2 2" xfId="9122"/>
    <cellStyle name="Percent 12 2 6 2 2 2" xfId="32052"/>
    <cellStyle name="Percent 12 2 6 2 2 2 2" xfId="25434"/>
    <cellStyle name="Percent 12 2 6 2 2 3" xfId="32051"/>
    <cellStyle name="Percent 12 2 6 2 3" xfId="10619"/>
    <cellStyle name="Percent 12 2 6 2 3 2" xfId="32053"/>
    <cellStyle name="Percent 12 2 6 2 4" xfId="13412"/>
    <cellStyle name="Percent 12 2 6 2 4 2" xfId="32055"/>
    <cellStyle name="Percent 12 2 6 2 4 2 2" xfId="31470"/>
    <cellStyle name="Percent 12 2 6 2 4 3" xfId="32054"/>
    <cellStyle name="Percent 12 2 6 2 5" xfId="32056"/>
    <cellStyle name="Percent 12 2 6 2 5 2" xfId="15415"/>
    <cellStyle name="Percent 12 2 6 2 6" xfId="32057"/>
    <cellStyle name="Percent 12 2 6 3" xfId="7810"/>
    <cellStyle name="Percent 12 2 6 3 2" xfId="32059"/>
    <cellStyle name="Percent 12 2 6 3 2 2" xfId="23489"/>
    <cellStyle name="Percent 12 2 6 3 3" xfId="32058"/>
    <cellStyle name="Percent 12 2 6 4" xfId="10618"/>
    <cellStyle name="Percent 12 2 6 4 2" xfId="32061"/>
    <cellStyle name="Percent 12 2 6 5" xfId="12102"/>
    <cellStyle name="Percent 12 2 6 5 2" xfId="32063"/>
    <cellStyle name="Percent 12 2 6 5 2 2" xfId="28885"/>
    <cellStyle name="Percent 12 2 6 5 3" xfId="32062"/>
    <cellStyle name="Percent 12 2 6 6" xfId="32064"/>
    <cellStyle name="Percent 12 2 6 6 2" xfId="14821"/>
    <cellStyle name="Percent 12 2 6 7" xfId="32065"/>
    <cellStyle name="Percent 12 2 7" xfId="5937"/>
    <cellStyle name="Percent 12 2 7 2" xfId="9310"/>
    <cellStyle name="Percent 12 2 7 2 2" xfId="32068"/>
    <cellStyle name="Percent 12 2 7 2 2 2" xfId="25696"/>
    <cellStyle name="Percent 12 2 7 2 3" xfId="32067"/>
    <cellStyle name="Percent 12 2 7 3" xfId="10620"/>
    <cellStyle name="Percent 12 2 7 3 2" xfId="32070"/>
    <cellStyle name="Percent 12 2 7 4" xfId="13599"/>
    <cellStyle name="Percent 12 2 7 4 2" xfId="32072"/>
    <cellStyle name="Percent 12 2 7 4 2 2" xfId="32210"/>
    <cellStyle name="Percent 12 2 7 4 3" xfId="32071"/>
    <cellStyle name="Percent 12 2 7 5" xfId="32073"/>
    <cellStyle name="Percent 12 2 7 5 2" xfId="15500"/>
    <cellStyle name="Percent 12 2 7 6" xfId="32074"/>
    <cellStyle name="Percent 12 2 8" xfId="6135"/>
    <cellStyle name="Percent 12 2 8 2" xfId="9499"/>
    <cellStyle name="Percent 12 2 8 2 2" xfId="32076"/>
    <cellStyle name="Percent 12 2 8 2 2 2" xfId="25954"/>
    <cellStyle name="Percent 12 2 8 2 3" xfId="32075"/>
    <cellStyle name="Percent 12 2 8 3" xfId="10621"/>
    <cellStyle name="Percent 12 2 8 3 2" xfId="32078"/>
    <cellStyle name="Percent 12 2 8 4" xfId="13787"/>
    <cellStyle name="Percent 12 2 8 4 2" xfId="32080"/>
    <cellStyle name="Percent 12 2 8 4 2 2" xfId="32945"/>
    <cellStyle name="Percent 12 2 8 4 3" xfId="32079"/>
    <cellStyle name="Percent 12 2 8 5" xfId="32081"/>
    <cellStyle name="Percent 12 2 8 5 2" xfId="15589"/>
    <cellStyle name="Percent 12 2 8 6" xfId="32082"/>
    <cellStyle name="Percent 12 2 9" xfId="4969"/>
    <cellStyle name="Percent 12 2 9 2" xfId="8371"/>
    <cellStyle name="Percent 12 2 9 2 2" xfId="32085"/>
    <cellStyle name="Percent 12 2 9 2 2 2" xfId="24330"/>
    <cellStyle name="Percent 12 2 9 2 3" xfId="32084"/>
    <cellStyle name="Percent 12 2 9 3" xfId="10622"/>
    <cellStyle name="Percent 12 2 9 3 2" xfId="32087"/>
    <cellStyle name="Percent 12 2 9 4" xfId="12663"/>
    <cellStyle name="Percent 12 2 9 4 2" xfId="32089"/>
    <cellStyle name="Percent 12 2 9 4 2 2" xfId="29663"/>
    <cellStyle name="Percent 12 2 9 4 3" xfId="32088"/>
    <cellStyle name="Percent 12 2 9 5" xfId="32090"/>
    <cellStyle name="Percent 12 2 9 5 2" xfId="15069"/>
    <cellStyle name="Percent 12 2 9 6" xfId="32091"/>
    <cellStyle name="Percent 12 3" xfId="783"/>
    <cellStyle name="Percent 12 3 10" xfId="6654"/>
    <cellStyle name="Percent 12 3 10 2" xfId="32094"/>
    <cellStyle name="Percent 12 3 10 2 2" xfId="15842"/>
    <cellStyle name="Percent 12 3 10 3" xfId="32093"/>
    <cellStyle name="Percent 12 3 11" xfId="10623"/>
    <cellStyle name="Percent 12 3 11 2" xfId="32095"/>
    <cellStyle name="Percent 12 3 12" xfId="11154"/>
    <cellStyle name="Percent 12 3 12 2" xfId="32097"/>
    <cellStyle name="Percent 12 3 12 2 2" xfId="27469"/>
    <cellStyle name="Percent 12 3 12 3" xfId="32096"/>
    <cellStyle name="Percent 12 3 13" xfId="32098"/>
    <cellStyle name="Percent 12 3 13 2" xfId="14281"/>
    <cellStyle name="Percent 12 3 14" xfId="32099"/>
    <cellStyle name="Percent 12 3 2" xfId="3681"/>
    <cellStyle name="Percent 12 3 2 2" xfId="4060"/>
    <cellStyle name="Percent 12 3 2 2 2" xfId="7465"/>
    <cellStyle name="Percent 12 3 2 2 2 2" xfId="32101"/>
    <cellStyle name="Percent 12 3 2 2 2 2 2" xfId="16712"/>
    <cellStyle name="Percent 12 3 2 2 2 3" xfId="32100"/>
    <cellStyle name="Percent 12 3 2 2 3" xfId="10625"/>
    <cellStyle name="Percent 12 3 2 2 3 2" xfId="32102"/>
    <cellStyle name="Percent 12 3 2 2 4" xfId="11757"/>
    <cellStyle name="Percent 12 3 2 2 4 2" xfId="32104"/>
    <cellStyle name="Percent 12 3 2 2 4 2 2" xfId="28284"/>
    <cellStyle name="Percent 12 3 2 2 4 3" xfId="32103"/>
    <cellStyle name="Percent 12 3 2 2 5" xfId="32105"/>
    <cellStyle name="Percent 12 3 2 2 5 2" xfId="14717"/>
    <cellStyle name="Percent 12 3 2 2 6" xfId="32106"/>
    <cellStyle name="Percent 12 3 2 3" xfId="4623"/>
    <cellStyle name="Percent 12 3 2 3 2" xfId="8026"/>
    <cellStyle name="Percent 12 3 2 3 2 2" xfId="32108"/>
    <cellStyle name="Percent 12 3 2 3 2 2 2" xfId="23783"/>
    <cellStyle name="Percent 12 3 2 3 2 3" xfId="32107"/>
    <cellStyle name="Percent 12 3 2 3 3" xfId="10626"/>
    <cellStyle name="Percent 12 3 2 3 3 2" xfId="32109"/>
    <cellStyle name="Percent 12 3 2 3 4" xfId="12318"/>
    <cellStyle name="Percent 12 3 2 3 4 2" xfId="32111"/>
    <cellStyle name="Percent 12 3 2 3 4 2 2" xfId="29187"/>
    <cellStyle name="Percent 12 3 2 3 4 3" xfId="32110"/>
    <cellStyle name="Percent 12 3 2 3 5" xfId="32112"/>
    <cellStyle name="Percent 12 3 2 3 5 2" xfId="14911"/>
    <cellStyle name="Percent 12 3 2 3 6" xfId="32113"/>
    <cellStyle name="Percent 12 3 2 4" xfId="5185"/>
    <cellStyle name="Percent 12 3 2 4 2" xfId="8587"/>
    <cellStyle name="Percent 12 3 2 4 2 2" xfId="32115"/>
    <cellStyle name="Percent 12 3 2 4 2 2 2" xfId="24639"/>
    <cellStyle name="Percent 12 3 2 4 2 3" xfId="32114"/>
    <cellStyle name="Percent 12 3 2 4 3" xfId="10627"/>
    <cellStyle name="Percent 12 3 2 4 3 2" xfId="32116"/>
    <cellStyle name="Percent 12 3 2 4 4" xfId="12879"/>
    <cellStyle name="Percent 12 3 2 4 4 2" xfId="32118"/>
    <cellStyle name="Percent 12 3 2 4 4 2 2" xfId="29969"/>
    <cellStyle name="Percent 12 3 2 4 4 3" xfId="32117"/>
    <cellStyle name="Percent 12 3 2 4 5" xfId="32119"/>
    <cellStyle name="Percent 12 3 2 4 5 2" xfId="15160"/>
    <cellStyle name="Percent 12 3 2 4 6" xfId="32120"/>
    <cellStyle name="Percent 12 3 2 5" xfId="7090"/>
    <cellStyle name="Percent 12 3 2 5 2" xfId="32122"/>
    <cellStyle name="Percent 12 3 2 5 2 2" xfId="16188"/>
    <cellStyle name="Percent 12 3 2 5 3" xfId="32121"/>
    <cellStyle name="Percent 12 3 2 6" xfId="10624"/>
    <cellStyle name="Percent 12 3 2 6 2" xfId="32123"/>
    <cellStyle name="Percent 12 3 2 7" xfId="11383"/>
    <cellStyle name="Percent 12 3 2 7 2" xfId="32125"/>
    <cellStyle name="Percent 12 3 2 7 2 2" xfId="27764"/>
    <cellStyle name="Percent 12 3 2 7 3" xfId="32124"/>
    <cellStyle name="Percent 12 3 2 8" xfId="32126"/>
    <cellStyle name="Percent 12 3 2 8 2" xfId="14640"/>
    <cellStyle name="Percent 12 3 2 9" xfId="32127"/>
    <cellStyle name="Percent 12 3 3" xfId="4249"/>
    <cellStyle name="Percent 12 3 3 2" xfId="4810"/>
    <cellStyle name="Percent 12 3 3 2 2" xfId="8213"/>
    <cellStyle name="Percent 12 3 3 2 2 2" xfId="32131"/>
    <cellStyle name="Percent 12 3 3 2 2 2 2" xfId="24117"/>
    <cellStyle name="Percent 12 3 3 2 2 3" xfId="32130"/>
    <cellStyle name="Percent 12 3 3 2 3" xfId="10629"/>
    <cellStyle name="Percent 12 3 3 2 3 2" xfId="32133"/>
    <cellStyle name="Percent 12 3 3 2 4" xfId="12505"/>
    <cellStyle name="Percent 12 3 3 2 4 2" xfId="32135"/>
    <cellStyle name="Percent 12 3 3 2 4 2 2" xfId="29447"/>
    <cellStyle name="Percent 12 3 3 2 4 3" xfId="32134"/>
    <cellStyle name="Percent 12 3 3 2 5" xfId="32136"/>
    <cellStyle name="Percent 12 3 3 2 5 2" xfId="15003"/>
    <cellStyle name="Percent 12 3 3 2 6" xfId="32137"/>
    <cellStyle name="Percent 12 3 3 3" xfId="5372"/>
    <cellStyle name="Percent 12 3 3 3 2" xfId="8774"/>
    <cellStyle name="Percent 12 3 3 3 2 2" xfId="32140"/>
    <cellStyle name="Percent 12 3 3 3 2 2 2" xfId="24898"/>
    <cellStyle name="Percent 12 3 3 3 2 3" xfId="32139"/>
    <cellStyle name="Percent 12 3 3 3 3" xfId="10630"/>
    <cellStyle name="Percent 12 3 3 3 3 2" xfId="32142"/>
    <cellStyle name="Percent 12 3 3 3 4" xfId="13066"/>
    <cellStyle name="Percent 12 3 3 3 4 2" xfId="32144"/>
    <cellStyle name="Percent 12 3 3 3 4 2 2" xfId="30568"/>
    <cellStyle name="Percent 12 3 3 3 4 3" xfId="32143"/>
    <cellStyle name="Percent 12 3 3 3 5" xfId="32145"/>
    <cellStyle name="Percent 12 3 3 3 5 2" xfId="15241"/>
    <cellStyle name="Percent 12 3 3 3 6" xfId="32146"/>
    <cellStyle name="Percent 12 3 3 4" xfId="7652"/>
    <cellStyle name="Percent 12 3 3 4 2" xfId="32148"/>
    <cellStyle name="Percent 12 3 3 4 2 2" xfId="23322"/>
    <cellStyle name="Percent 12 3 3 4 3" xfId="32147"/>
    <cellStyle name="Percent 12 3 3 5" xfId="10628"/>
    <cellStyle name="Percent 12 3 3 5 2" xfId="32150"/>
    <cellStyle name="Percent 12 3 3 6" xfId="11944"/>
    <cellStyle name="Percent 12 3 3 6 2" xfId="32152"/>
    <cellStyle name="Percent 12 3 3 6 2 2" xfId="28666"/>
    <cellStyle name="Percent 12 3 3 6 3" xfId="32151"/>
    <cellStyle name="Percent 12 3 3 7" xfId="32153"/>
    <cellStyle name="Percent 12 3 3 7 2" xfId="14757"/>
    <cellStyle name="Percent 12 3 3 8" xfId="32154"/>
    <cellStyle name="Percent 12 3 4" xfId="3873"/>
    <cellStyle name="Percent 12 3 4 2" xfId="5569"/>
    <cellStyle name="Percent 12 3 4 2 2" xfId="8961"/>
    <cellStyle name="Percent 12 3 4 2 2 2" xfId="32158"/>
    <cellStyle name="Percent 12 3 4 2 2 2 2" xfId="25215"/>
    <cellStyle name="Percent 12 3 4 2 2 3" xfId="32157"/>
    <cellStyle name="Percent 12 3 4 2 3" xfId="10632"/>
    <cellStyle name="Percent 12 3 4 2 3 2" xfId="32159"/>
    <cellStyle name="Percent 12 3 4 2 4" xfId="13254"/>
    <cellStyle name="Percent 12 3 4 2 4 2" xfId="32161"/>
    <cellStyle name="Percent 12 3 4 2 4 2 2" xfId="31053"/>
    <cellStyle name="Percent 12 3 4 2 4 3" xfId="32160"/>
    <cellStyle name="Percent 12 3 4 2 5" xfId="32162"/>
    <cellStyle name="Percent 12 3 4 2 5 2" xfId="15330"/>
    <cellStyle name="Percent 12 3 4 2 6" xfId="32163"/>
    <cellStyle name="Percent 12 3 4 3" xfId="7278"/>
    <cellStyle name="Percent 12 3 4 3 2" xfId="32165"/>
    <cellStyle name="Percent 12 3 4 3 2 2" xfId="16450"/>
    <cellStyle name="Percent 12 3 4 3 3" xfId="32164"/>
    <cellStyle name="Percent 12 3 4 4" xfId="10631"/>
    <cellStyle name="Percent 12 3 4 4 2" xfId="32166"/>
    <cellStyle name="Percent 12 3 4 5" xfId="11570"/>
    <cellStyle name="Percent 12 3 4 5 2" xfId="32168"/>
    <cellStyle name="Percent 12 3 4 5 2 2" xfId="28021"/>
    <cellStyle name="Percent 12 3 4 5 3" xfId="32167"/>
    <cellStyle name="Percent 12 3 4 6" xfId="32169"/>
    <cellStyle name="Percent 12 3 4 6 2" xfId="14679"/>
    <cellStyle name="Percent 12 3 4 7" xfId="32170"/>
    <cellStyle name="Percent 12 3 5" xfId="4436"/>
    <cellStyle name="Percent 12 3 5 2" xfId="5771"/>
    <cellStyle name="Percent 12 3 5 2 2" xfId="9151"/>
    <cellStyle name="Percent 12 3 5 2 2 2" xfId="32172"/>
    <cellStyle name="Percent 12 3 5 2 2 2 2" xfId="25476"/>
    <cellStyle name="Percent 12 3 5 2 2 3" xfId="32171"/>
    <cellStyle name="Percent 12 3 5 2 3" xfId="10634"/>
    <cellStyle name="Percent 12 3 5 2 3 2" xfId="32173"/>
    <cellStyle name="Percent 12 3 5 2 4" xfId="13441"/>
    <cellStyle name="Percent 12 3 5 2 4 2" xfId="32175"/>
    <cellStyle name="Percent 12 3 5 2 4 2 2" xfId="31582"/>
    <cellStyle name="Percent 12 3 5 2 4 3" xfId="32174"/>
    <cellStyle name="Percent 12 3 5 2 5" xfId="32176"/>
    <cellStyle name="Percent 12 3 5 2 5 2" xfId="15427"/>
    <cellStyle name="Percent 12 3 5 2 6" xfId="32177"/>
    <cellStyle name="Percent 12 3 5 3" xfId="7839"/>
    <cellStyle name="Percent 12 3 5 3 2" xfId="32179"/>
    <cellStyle name="Percent 12 3 5 3 2 2" xfId="23511"/>
    <cellStyle name="Percent 12 3 5 3 3" xfId="32178"/>
    <cellStyle name="Percent 12 3 5 4" xfId="10633"/>
    <cellStyle name="Percent 12 3 5 4 2" xfId="32180"/>
    <cellStyle name="Percent 12 3 5 5" xfId="12131"/>
    <cellStyle name="Percent 12 3 5 5 2" xfId="32182"/>
    <cellStyle name="Percent 12 3 5 5 2 2" xfId="28927"/>
    <cellStyle name="Percent 12 3 5 5 3" xfId="32181"/>
    <cellStyle name="Percent 12 3 5 6" xfId="32183"/>
    <cellStyle name="Percent 12 3 5 6 2" xfId="14835"/>
    <cellStyle name="Percent 12 3 5 7" xfId="32184"/>
    <cellStyle name="Percent 12 3 6" xfId="5966"/>
    <cellStyle name="Percent 12 3 6 2" xfId="9339"/>
    <cellStyle name="Percent 12 3 6 2 2" xfId="32186"/>
    <cellStyle name="Percent 12 3 6 2 2 2" xfId="25737"/>
    <cellStyle name="Percent 12 3 6 2 3" xfId="32185"/>
    <cellStyle name="Percent 12 3 6 3" xfId="10635"/>
    <cellStyle name="Percent 12 3 6 3 2" xfId="32187"/>
    <cellStyle name="Percent 12 3 6 4" xfId="13628"/>
    <cellStyle name="Percent 12 3 6 4 2" xfId="32189"/>
    <cellStyle name="Percent 12 3 6 4 2 2" xfId="32323"/>
    <cellStyle name="Percent 12 3 6 4 3" xfId="32188"/>
    <cellStyle name="Percent 12 3 6 5" xfId="32190"/>
    <cellStyle name="Percent 12 3 6 5 2" xfId="15512"/>
    <cellStyle name="Percent 12 3 6 6" xfId="32191"/>
    <cellStyle name="Percent 12 3 7" xfId="6164"/>
    <cellStyle name="Percent 12 3 7 2" xfId="9528"/>
    <cellStyle name="Percent 12 3 7 2 2" xfId="32193"/>
    <cellStyle name="Percent 12 3 7 2 2 2" xfId="25999"/>
    <cellStyle name="Percent 12 3 7 2 3" xfId="32192"/>
    <cellStyle name="Percent 12 3 7 3" xfId="10636"/>
    <cellStyle name="Percent 12 3 7 3 2" xfId="32194"/>
    <cellStyle name="Percent 12 3 7 4" xfId="13816"/>
    <cellStyle name="Percent 12 3 7 4 2" xfId="32196"/>
    <cellStyle name="Percent 12 3 7 4 2 2" xfId="33061"/>
    <cellStyle name="Percent 12 3 7 4 3" xfId="32195"/>
    <cellStyle name="Percent 12 3 7 5" xfId="32197"/>
    <cellStyle name="Percent 12 3 7 5 2" xfId="15603"/>
    <cellStyle name="Percent 12 3 7 6" xfId="32198"/>
    <cellStyle name="Percent 12 3 8" xfId="4998"/>
    <cellStyle name="Percent 12 3 8 2" xfId="8400"/>
    <cellStyle name="Percent 12 3 8 2 2" xfId="32201"/>
    <cellStyle name="Percent 12 3 8 2 2 2" xfId="24374"/>
    <cellStyle name="Percent 12 3 8 2 3" xfId="32200"/>
    <cellStyle name="Percent 12 3 8 3" xfId="10637"/>
    <cellStyle name="Percent 12 3 8 3 2" xfId="32203"/>
    <cellStyle name="Percent 12 3 8 4" xfId="12692"/>
    <cellStyle name="Percent 12 3 8 4 2" xfId="32205"/>
    <cellStyle name="Percent 12 3 8 4 2 2" xfId="29706"/>
    <cellStyle name="Percent 12 3 8 4 3" xfId="32204"/>
    <cellStyle name="Percent 12 3 8 5" xfId="32206"/>
    <cellStyle name="Percent 12 3 8 5 2" xfId="15082"/>
    <cellStyle name="Percent 12 3 8 6" xfId="32207"/>
    <cellStyle name="Percent 12 3 9" xfId="6368"/>
    <cellStyle name="Percent 12 3 9 2" xfId="32209"/>
    <cellStyle name="Percent 12 3 9 2 2" xfId="14591"/>
    <cellStyle name="Percent 12 3 9 3" xfId="32208"/>
    <cellStyle name="Percent 12 4" xfId="828"/>
    <cellStyle name="Percent 12 4 10" xfId="6699"/>
    <cellStyle name="Percent 12 4 10 2" xfId="32212"/>
    <cellStyle name="Percent 12 4 10 2 2" xfId="15904"/>
    <cellStyle name="Percent 12 4 10 3" xfId="32211"/>
    <cellStyle name="Percent 12 4 11" xfId="10638"/>
    <cellStyle name="Percent 12 4 11 2" xfId="32214"/>
    <cellStyle name="Percent 12 4 12" xfId="11199"/>
    <cellStyle name="Percent 12 4 12 2" xfId="32216"/>
    <cellStyle name="Percent 12 4 12 2 2" xfId="27529"/>
    <cellStyle name="Percent 12 4 12 3" xfId="32215"/>
    <cellStyle name="Percent 12 4 13" xfId="32217"/>
    <cellStyle name="Percent 12 4 13 2" xfId="14290"/>
    <cellStyle name="Percent 12 4 14" xfId="32218"/>
    <cellStyle name="Percent 12 4 2" xfId="3726"/>
    <cellStyle name="Percent 12 4 2 2" xfId="4105"/>
    <cellStyle name="Percent 12 4 2 2 2" xfId="7510"/>
    <cellStyle name="Percent 12 4 2 2 2 2" xfId="32220"/>
    <cellStyle name="Percent 12 4 2 2 2 2 2" xfId="16775"/>
    <cellStyle name="Percent 12 4 2 2 2 3" xfId="32219"/>
    <cellStyle name="Percent 12 4 2 2 3" xfId="10640"/>
    <cellStyle name="Percent 12 4 2 2 3 2" xfId="32221"/>
    <cellStyle name="Percent 12 4 2 2 4" xfId="11802"/>
    <cellStyle name="Percent 12 4 2 2 4 2" xfId="32223"/>
    <cellStyle name="Percent 12 4 2 2 4 2 2" xfId="28377"/>
    <cellStyle name="Percent 12 4 2 2 4 3" xfId="32222"/>
    <cellStyle name="Percent 12 4 2 2 5" xfId="32224"/>
    <cellStyle name="Percent 12 4 2 2 5 2" xfId="14726"/>
    <cellStyle name="Percent 12 4 2 2 6" xfId="32225"/>
    <cellStyle name="Percent 12 4 2 3" xfId="4668"/>
    <cellStyle name="Percent 12 4 2 3 2" xfId="8071"/>
    <cellStyle name="Percent 12 4 2 3 2 2" xfId="32227"/>
    <cellStyle name="Percent 12 4 2 3 2 2 2" xfId="23876"/>
    <cellStyle name="Percent 12 4 2 3 2 3" xfId="32226"/>
    <cellStyle name="Percent 12 4 2 3 3" xfId="10641"/>
    <cellStyle name="Percent 12 4 2 3 3 2" xfId="32228"/>
    <cellStyle name="Percent 12 4 2 3 4" xfId="12363"/>
    <cellStyle name="Percent 12 4 2 3 4 2" xfId="32230"/>
    <cellStyle name="Percent 12 4 2 3 4 2 2" xfId="29249"/>
    <cellStyle name="Percent 12 4 2 3 4 3" xfId="32229"/>
    <cellStyle name="Percent 12 4 2 3 5" xfId="32231"/>
    <cellStyle name="Percent 12 4 2 3 5 2" xfId="14930"/>
    <cellStyle name="Percent 12 4 2 3 6" xfId="32232"/>
    <cellStyle name="Percent 12 4 2 4" xfId="5230"/>
    <cellStyle name="Percent 12 4 2 4 2" xfId="8632"/>
    <cellStyle name="Percent 12 4 2 4 2 2" xfId="32234"/>
    <cellStyle name="Percent 12 4 2 4 2 2 2" xfId="24701"/>
    <cellStyle name="Percent 12 4 2 4 2 3" xfId="32233"/>
    <cellStyle name="Percent 12 4 2 4 3" xfId="10642"/>
    <cellStyle name="Percent 12 4 2 4 3 2" xfId="32236"/>
    <cellStyle name="Percent 12 4 2 4 4" xfId="12924"/>
    <cellStyle name="Percent 12 4 2 4 4 2" xfId="32238"/>
    <cellStyle name="Percent 12 4 2 4 4 2 2" xfId="30048"/>
    <cellStyle name="Percent 12 4 2 4 4 3" xfId="32237"/>
    <cellStyle name="Percent 12 4 2 4 5" xfId="32239"/>
    <cellStyle name="Percent 12 4 2 4 5 2" xfId="15178"/>
    <cellStyle name="Percent 12 4 2 4 6" xfId="32240"/>
    <cellStyle name="Percent 12 4 2 5" xfId="7135"/>
    <cellStyle name="Percent 12 4 2 5 2" xfId="32242"/>
    <cellStyle name="Percent 12 4 2 5 2 2" xfId="16249"/>
    <cellStyle name="Percent 12 4 2 5 3" xfId="32241"/>
    <cellStyle name="Percent 12 4 2 6" xfId="10639"/>
    <cellStyle name="Percent 12 4 2 6 2" xfId="32244"/>
    <cellStyle name="Percent 12 4 2 7" xfId="11428"/>
    <cellStyle name="Percent 12 4 2 7 2" xfId="32246"/>
    <cellStyle name="Percent 12 4 2 7 2 2" xfId="27825"/>
    <cellStyle name="Percent 12 4 2 7 3" xfId="32245"/>
    <cellStyle name="Percent 12 4 2 8" xfId="32247"/>
    <cellStyle name="Percent 12 4 2 8 2" xfId="14649"/>
    <cellStyle name="Percent 12 4 2 9" xfId="32248"/>
    <cellStyle name="Percent 12 4 3" xfId="4294"/>
    <cellStyle name="Percent 12 4 3 2" xfId="4855"/>
    <cellStyle name="Percent 12 4 3 2 2" xfId="8258"/>
    <cellStyle name="Percent 12 4 3 2 2 2" xfId="32252"/>
    <cellStyle name="Percent 12 4 3 2 2 2 2" xfId="24178"/>
    <cellStyle name="Percent 12 4 3 2 2 3" xfId="32251"/>
    <cellStyle name="Percent 12 4 3 2 3" xfId="10644"/>
    <cellStyle name="Percent 12 4 3 2 3 2" xfId="32254"/>
    <cellStyle name="Percent 12 4 3 2 4" xfId="12550"/>
    <cellStyle name="Percent 12 4 3 2 4 2" xfId="32256"/>
    <cellStyle name="Percent 12 4 3 2 4 2 2" xfId="29508"/>
    <cellStyle name="Percent 12 4 3 2 4 3" xfId="32255"/>
    <cellStyle name="Percent 12 4 3 2 5" xfId="32257"/>
    <cellStyle name="Percent 12 4 3 2 5 2" xfId="15023"/>
    <cellStyle name="Percent 12 4 3 2 6" xfId="32258"/>
    <cellStyle name="Percent 12 4 3 3" xfId="5417"/>
    <cellStyle name="Percent 12 4 3 3 2" xfId="8819"/>
    <cellStyle name="Percent 12 4 3 3 2 2" xfId="32261"/>
    <cellStyle name="Percent 12 4 3 3 2 2 2" xfId="24960"/>
    <cellStyle name="Percent 12 4 3 3 2 3" xfId="32260"/>
    <cellStyle name="Percent 12 4 3 3 3" xfId="10645"/>
    <cellStyle name="Percent 12 4 3 3 3 2" xfId="32263"/>
    <cellStyle name="Percent 12 4 3 3 4" xfId="13111"/>
    <cellStyle name="Percent 12 4 3 3 4 2" xfId="32265"/>
    <cellStyle name="Percent 12 4 3 3 4 2 2" xfId="30743"/>
    <cellStyle name="Percent 12 4 3 3 4 3" xfId="32264"/>
    <cellStyle name="Percent 12 4 3 3 5" xfId="32266"/>
    <cellStyle name="Percent 12 4 3 3 5 2" xfId="15260"/>
    <cellStyle name="Percent 12 4 3 3 6" xfId="32267"/>
    <cellStyle name="Percent 12 4 3 4" xfId="7697"/>
    <cellStyle name="Percent 12 4 3 4 2" xfId="32269"/>
    <cellStyle name="Percent 12 4 3 4 2 2" xfId="23381"/>
    <cellStyle name="Percent 12 4 3 4 3" xfId="32268"/>
    <cellStyle name="Percent 12 4 3 5" xfId="10643"/>
    <cellStyle name="Percent 12 4 3 5 2" xfId="32271"/>
    <cellStyle name="Percent 12 4 3 6" xfId="11989"/>
    <cellStyle name="Percent 12 4 3 6 2" xfId="32273"/>
    <cellStyle name="Percent 12 4 3 6 2 2" xfId="28730"/>
    <cellStyle name="Percent 12 4 3 6 3" xfId="32272"/>
    <cellStyle name="Percent 12 4 3 7" xfId="32274"/>
    <cellStyle name="Percent 12 4 3 7 2" xfId="14774"/>
    <cellStyle name="Percent 12 4 3 8" xfId="32275"/>
    <cellStyle name="Percent 12 4 4" xfId="3918"/>
    <cellStyle name="Percent 12 4 4 2" xfId="5614"/>
    <cellStyle name="Percent 12 4 4 2 2" xfId="9006"/>
    <cellStyle name="Percent 12 4 4 2 2 2" xfId="32278"/>
    <cellStyle name="Percent 12 4 4 2 2 2 2" xfId="25277"/>
    <cellStyle name="Percent 12 4 4 2 2 3" xfId="32277"/>
    <cellStyle name="Percent 12 4 4 2 3" xfId="10647"/>
    <cellStyle name="Percent 12 4 4 2 3 2" xfId="32279"/>
    <cellStyle name="Percent 12 4 4 2 4" xfId="13299"/>
    <cellStyle name="Percent 12 4 4 2 4 2" xfId="32281"/>
    <cellStyle name="Percent 12 4 4 2 4 2 2" xfId="31138"/>
    <cellStyle name="Percent 12 4 4 2 4 3" xfId="32280"/>
    <cellStyle name="Percent 12 4 4 2 5" xfId="32282"/>
    <cellStyle name="Percent 12 4 4 2 5 2" xfId="15349"/>
    <cellStyle name="Percent 12 4 4 2 6" xfId="32283"/>
    <cellStyle name="Percent 12 4 4 3" xfId="7323"/>
    <cellStyle name="Percent 12 4 4 3 2" xfId="32285"/>
    <cellStyle name="Percent 12 4 4 3 2 2" xfId="16511"/>
    <cellStyle name="Percent 12 4 4 3 3" xfId="32284"/>
    <cellStyle name="Percent 12 4 4 4" xfId="10646"/>
    <cellStyle name="Percent 12 4 4 4 2" xfId="32286"/>
    <cellStyle name="Percent 12 4 4 5" xfId="11615"/>
    <cellStyle name="Percent 12 4 4 5 2" xfId="32288"/>
    <cellStyle name="Percent 12 4 4 5 2 2" xfId="28084"/>
    <cellStyle name="Percent 12 4 4 5 3" xfId="32287"/>
    <cellStyle name="Percent 12 4 4 6" xfId="32289"/>
    <cellStyle name="Percent 12 4 4 6 2" xfId="14688"/>
    <cellStyle name="Percent 12 4 4 7" xfId="32290"/>
    <cellStyle name="Percent 12 4 5" xfId="4481"/>
    <cellStyle name="Percent 12 4 5 2" xfId="5816"/>
    <cellStyle name="Percent 12 4 5 2 2" xfId="9196"/>
    <cellStyle name="Percent 12 4 5 2 2 2" xfId="32292"/>
    <cellStyle name="Percent 12 4 5 2 2 2 2" xfId="25538"/>
    <cellStyle name="Percent 12 4 5 2 2 3" xfId="32291"/>
    <cellStyle name="Percent 12 4 5 2 3" xfId="10649"/>
    <cellStyle name="Percent 12 4 5 2 3 2" xfId="32293"/>
    <cellStyle name="Percent 12 4 5 2 4" xfId="13486"/>
    <cellStyle name="Percent 12 4 5 2 4 2" xfId="32295"/>
    <cellStyle name="Percent 12 4 5 2 4 2 2" xfId="31763"/>
    <cellStyle name="Percent 12 4 5 2 4 3" xfId="32294"/>
    <cellStyle name="Percent 12 4 5 2 5" xfId="32296"/>
    <cellStyle name="Percent 12 4 5 2 5 2" xfId="15443"/>
    <cellStyle name="Percent 12 4 5 2 6" xfId="32297"/>
    <cellStyle name="Percent 12 4 5 3" xfId="7884"/>
    <cellStyle name="Percent 12 4 5 3 2" xfId="32299"/>
    <cellStyle name="Percent 12 4 5 3 2 2" xfId="23563"/>
    <cellStyle name="Percent 12 4 5 3 3" xfId="32298"/>
    <cellStyle name="Percent 12 4 5 4" xfId="10648"/>
    <cellStyle name="Percent 12 4 5 4 2" xfId="32300"/>
    <cellStyle name="Percent 12 4 5 5" xfId="12176"/>
    <cellStyle name="Percent 12 4 5 5 2" xfId="32302"/>
    <cellStyle name="Percent 12 4 5 5 2 2" xfId="28988"/>
    <cellStyle name="Percent 12 4 5 5 3" xfId="32301"/>
    <cellStyle name="Percent 12 4 5 6" xfId="32303"/>
    <cellStyle name="Percent 12 4 5 6 2" xfId="14851"/>
    <cellStyle name="Percent 12 4 5 7" xfId="32304"/>
    <cellStyle name="Percent 12 4 6" xfId="6011"/>
    <cellStyle name="Percent 12 4 6 2" xfId="9384"/>
    <cellStyle name="Percent 12 4 6 2 2" xfId="32306"/>
    <cellStyle name="Percent 12 4 6 2 2 2" xfId="25800"/>
    <cellStyle name="Percent 12 4 6 2 3" xfId="32305"/>
    <cellStyle name="Percent 12 4 6 3" xfId="10650"/>
    <cellStyle name="Percent 12 4 6 3 2" xfId="32307"/>
    <cellStyle name="Percent 12 4 6 4" xfId="13673"/>
    <cellStyle name="Percent 12 4 6 4 2" xfId="32309"/>
    <cellStyle name="Percent 12 4 6 4 2 2" xfId="32498"/>
    <cellStyle name="Percent 12 4 6 4 3" xfId="32308"/>
    <cellStyle name="Percent 12 4 6 5" xfId="32310"/>
    <cellStyle name="Percent 12 4 6 5 2" xfId="15531"/>
    <cellStyle name="Percent 12 4 6 6" xfId="32311"/>
    <cellStyle name="Percent 12 4 7" xfId="6209"/>
    <cellStyle name="Percent 12 4 7 2" xfId="9573"/>
    <cellStyle name="Percent 12 4 7 2 2" xfId="32313"/>
    <cellStyle name="Percent 12 4 7 2 2 2" xfId="26060"/>
    <cellStyle name="Percent 12 4 7 2 3" xfId="32312"/>
    <cellStyle name="Percent 12 4 7 3" xfId="10651"/>
    <cellStyle name="Percent 12 4 7 3 2" xfId="32315"/>
    <cellStyle name="Percent 12 4 7 4" xfId="13861"/>
    <cellStyle name="Percent 12 4 7 4 2" xfId="32317"/>
    <cellStyle name="Percent 12 4 7 4 2 2" xfId="33186"/>
    <cellStyle name="Percent 12 4 7 4 3" xfId="32316"/>
    <cellStyle name="Percent 12 4 7 5" xfId="32318"/>
    <cellStyle name="Percent 12 4 7 5 2" xfId="15619"/>
    <cellStyle name="Percent 12 4 7 6" xfId="32319"/>
    <cellStyle name="Percent 12 4 8" xfId="5043"/>
    <cellStyle name="Percent 12 4 8 2" xfId="8445"/>
    <cellStyle name="Percent 12 4 8 2 2" xfId="32322"/>
    <cellStyle name="Percent 12 4 8 2 2 2" xfId="24438"/>
    <cellStyle name="Percent 12 4 8 2 3" xfId="32321"/>
    <cellStyle name="Percent 12 4 8 3" xfId="10652"/>
    <cellStyle name="Percent 12 4 8 3 2" xfId="32324"/>
    <cellStyle name="Percent 12 4 8 4" xfId="12737"/>
    <cellStyle name="Percent 12 4 8 4 2" xfId="32326"/>
    <cellStyle name="Percent 12 4 8 4 2 2" xfId="29768"/>
    <cellStyle name="Percent 12 4 8 4 3" xfId="32325"/>
    <cellStyle name="Percent 12 4 8 5" xfId="32327"/>
    <cellStyle name="Percent 12 4 8 5 2" xfId="15100"/>
    <cellStyle name="Percent 12 4 8 6" xfId="32328"/>
    <cellStyle name="Percent 12 4 9" xfId="6413"/>
    <cellStyle name="Percent 12 4 9 2" xfId="32330"/>
    <cellStyle name="Percent 12 4 9 2 2" xfId="14607"/>
    <cellStyle name="Percent 12 4 9 3" xfId="32329"/>
    <cellStyle name="Percent 12 5" xfId="3598"/>
    <cellStyle name="Percent 12 5 2" xfId="3979"/>
    <cellStyle name="Percent 12 5 2 2" xfId="7384"/>
    <cellStyle name="Percent 12 5 2 2 2" xfId="32333"/>
    <cellStyle name="Percent 12 5 2 2 2 2" xfId="16593"/>
    <cellStyle name="Percent 12 5 2 2 3" xfId="32332"/>
    <cellStyle name="Percent 12 5 2 3" xfId="10654"/>
    <cellStyle name="Percent 12 5 2 3 2" xfId="32334"/>
    <cellStyle name="Percent 12 5 2 4" xfId="11676"/>
    <cellStyle name="Percent 12 5 2 4 2" xfId="32336"/>
    <cellStyle name="Percent 12 5 2 4 2 2" xfId="28166"/>
    <cellStyle name="Percent 12 5 2 4 3" xfId="32335"/>
    <cellStyle name="Percent 12 5 2 5" xfId="32337"/>
    <cellStyle name="Percent 12 5 2 5 2" xfId="14702"/>
    <cellStyle name="Percent 12 5 2 6" xfId="32338"/>
    <cellStyle name="Percent 12 5 3" xfId="4542"/>
    <cellStyle name="Percent 12 5 3 2" xfId="7945"/>
    <cellStyle name="Percent 12 5 3 2 2" xfId="32341"/>
    <cellStyle name="Percent 12 5 3 2 2 2" xfId="23641"/>
    <cellStyle name="Percent 12 5 3 2 3" xfId="32340"/>
    <cellStyle name="Percent 12 5 3 3" xfId="10655"/>
    <cellStyle name="Percent 12 5 3 3 2" xfId="32343"/>
    <cellStyle name="Percent 12 5 3 4" xfId="12237"/>
    <cellStyle name="Percent 12 5 3 4 2" xfId="32345"/>
    <cellStyle name="Percent 12 5 3 4 2 2" xfId="29070"/>
    <cellStyle name="Percent 12 5 3 4 3" xfId="32344"/>
    <cellStyle name="Percent 12 5 3 5" xfId="32346"/>
    <cellStyle name="Percent 12 5 3 5 2" xfId="14881"/>
    <cellStyle name="Percent 12 5 3 6" xfId="32347"/>
    <cellStyle name="Percent 12 5 4" xfId="5104"/>
    <cellStyle name="Percent 12 5 4 2" xfId="8506"/>
    <cellStyle name="Percent 12 5 4 2 2" xfId="32349"/>
    <cellStyle name="Percent 12 5 4 2 2 2" xfId="24521"/>
    <cellStyle name="Percent 12 5 4 2 3" xfId="32348"/>
    <cellStyle name="Percent 12 5 4 3" xfId="10656"/>
    <cellStyle name="Percent 12 5 4 3 2" xfId="32351"/>
    <cellStyle name="Percent 12 5 4 4" xfId="12798"/>
    <cellStyle name="Percent 12 5 4 4 2" xfId="32353"/>
    <cellStyle name="Percent 12 5 4 4 2 2" xfId="29850"/>
    <cellStyle name="Percent 12 5 4 4 3" xfId="32352"/>
    <cellStyle name="Percent 12 5 4 5" xfId="32354"/>
    <cellStyle name="Percent 12 5 4 5 2" xfId="15128"/>
    <cellStyle name="Percent 12 5 4 6" xfId="32355"/>
    <cellStyle name="Percent 12 5 5" xfId="7009"/>
    <cellStyle name="Percent 12 5 5 2" xfId="32357"/>
    <cellStyle name="Percent 12 5 5 2 2" xfId="16071"/>
    <cellStyle name="Percent 12 5 5 3" xfId="32356"/>
    <cellStyle name="Percent 12 5 6" xfId="10653"/>
    <cellStyle name="Percent 12 5 6 2" xfId="32358"/>
    <cellStyle name="Percent 12 5 7" xfId="11302"/>
    <cellStyle name="Percent 12 5 7 2" xfId="32360"/>
    <cellStyle name="Percent 12 5 7 2 2" xfId="27635"/>
    <cellStyle name="Percent 12 5 7 3" xfId="32359"/>
    <cellStyle name="Percent 12 5 8" xfId="32361"/>
    <cellStyle name="Percent 12 5 8 2" xfId="14549"/>
    <cellStyle name="Percent 12 5 9" xfId="32362"/>
    <cellStyle name="Percent 12 6" xfId="4166"/>
    <cellStyle name="Percent 12 6 2" xfId="4729"/>
    <cellStyle name="Percent 12 6 2 2" xfId="8132"/>
    <cellStyle name="Percent 12 6 2 2 2" xfId="32364"/>
    <cellStyle name="Percent 12 6 2 2 2 2" xfId="23998"/>
    <cellStyle name="Percent 12 6 2 2 3" xfId="32363"/>
    <cellStyle name="Percent 12 6 2 3" xfId="10658"/>
    <cellStyle name="Percent 12 6 2 3 2" xfId="32365"/>
    <cellStyle name="Percent 12 6 2 4" xfId="12424"/>
    <cellStyle name="Percent 12 6 2 4 2" xfId="32367"/>
    <cellStyle name="Percent 12 6 2 4 2 2" xfId="29332"/>
    <cellStyle name="Percent 12 6 2 4 3" xfId="32366"/>
    <cellStyle name="Percent 12 6 2 5" xfId="32368"/>
    <cellStyle name="Percent 12 6 2 5 2" xfId="14966"/>
    <cellStyle name="Percent 12 6 2 6" xfId="32369"/>
    <cellStyle name="Percent 12 6 3" xfId="5291"/>
    <cellStyle name="Percent 12 6 3 2" xfId="8693"/>
    <cellStyle name="Percent 12 6 3 2 2" xfId="32371"/>
    <cellStyle name="Percent 12 6 3 2 2 2" xfId="24781"/>
    <cellStyle name="Percent 12 6 3 2 3" xfId="32370"/>
    <cellStyle name="Percent 12 6 3 3" xfId="10659"/>
    <cellStyle name="Percent 12 6 3 3 2" xfId="32372"/>
    <cellStyle name="Percent 12 6 3 4" xfId="12985"/>
    <cellStyle name="Percent 12 6 3 4 2" xfId="32374"/>
    <cellStyle name="Percent 12 6 3 4 2 2" xfId="30249"/>
    <cellStyle name="Percent 12 6 3 4 3" xfId="32373"/>
    <cellStyle name="Percent 12 6 3 5" xfId="32375"/>
    <cellStyle name="Percent 12 6 3 5 2" xfId="15208"/>
    <cellStyle name="Percent 12 6 3 6" xfId="32376"/>
    <cellStyle name="Percent 12 6 4" xfId="7571"/>
    <cellStyle name="Percent 12 6 4 2" xfId="32378"/>
    <cellStyle name="Percent 12 6 4 2 2" xfId="23249"/>
    <cellStyle name="Percent 12 6 4 3" xfId="32377"/>
    <cellStyle name="Percent 12 6 5" xfId="10657"/>
    <cellStyle name="Percent 12 6 5 2" xfId="32379"/>
    <cellStyle name="Percent 12 6 6" xfId="11863"/>
    <cellStyle name="Percent 12 6 6 2" xfId="32381"/>
    <cellStyle name="Percent 12 6 6 2 2" xfId="28487"/>
    <cellStyle name="Percent 12 6 6 3" xfId="32380"/>
    <cellStyle name="Percent 12 6 7" xfId="32382"/>
    <cellStyle name="Percent 12 6 7 2" xfId="14740"/>
    <cellStyle name="Percent 12 6 8" xfId="32383"/>
    <cellStyle name="Percent 12 7" xfId="3792"/>
    <cellStyle name="Percent 12 7 2" xfId="5480"/>
    <cellStyle name="Percent 12 7 2 2" xfId="8880"/>
    <cellStyle name="Percent 12 7 2 2 2" xfId="32386"/>
    <cellStyle name="Percent 12 7 2 2 2 2" xfId="25098"/>
    <cellStyle name="Percent 12 7 2 2 3" xfId="32385"/>
    <cellStyle name="Percent 12 7 2 3" xfId="10661"/>
    <cellStyle name="Percent 12 7 2 3 2" xfId="32387"/>
    <cellStyle name="Percent 12 7 2 4" xfId="13172"/>
    <cellStyle name="Percent 12 7 2 4 2" xfId="32389"/>
    <cellStyle name="Percent 12 7 2 4 2 2" xfId="30892"/>
    <cellStyle name="Percent 12 7 2 4 3" xfId="32388"/>
    <cellStyle name="Percent 12 7 2 5" xfId="32390"/>
    <cellStyle name="Percent 12 7 2 5 2" xfId="15291"/>
    <cellStyle name="Percent 12 7 2 6" xfId="32391"/>
    <cellStyle name="Percent 12 7 3" xfId="7197"/>
    <cellStyle name="Percent 12 7 3 2" xfId="32393"/>
    <cellStyle name="Percent 12 7 3 2 2" xfId="16331"/>
    <cellStyle name="Percent 12 7 3 3" xfId="32392"/>
    <cellStyle name="Percent 12 7 4" xfId="10660"/>
    <cellStyle name="Percent 12 7 4 2" xfId="32394"/>
    <cellStyle name="Percent 12 7 5" xfId="11489"/>
    <cellStyle name="Percent 12 7 5 2" xfId="32396"/>
    <cellStyle name="Percent 12 7 5 2 2" xfId="27906"/>
    <cellStyle name="Percent 12 7 5 3" xfId="32395"/>
    <cellStyle name="Percent 12 7 6" xfId="32397"/>
    <cellStyle name="Percent 12 7 6 2" xfId="14664"/>
    <cellStyle name="Percent 12 7 7" xfId="32398"/>
    <cellStyle name="Percent 12 8" xfId="4355"/>
    <cellStyle name="Percent 12 8 2" xfId="5688"/>
    <cellStyle name="Percent 12 8 2 2" xfId="9069"/>
    <cellStyle name="Percent 12 8 2 2 2" xfId="32400"/>
    <cellStyle name="Percent 12 8 2 2 2 2" xfId="25359"/>
    <cellStyle name="Percent 12 8 2 2 3" xfId="32399"/>
    <cellStyle name="Percent 12 8 2 3" xfId="10663"/>
    <cellStyle name="Percent 12 8 2 3 2" xfId="32401"/>
    <cellStyle name="Percent 12 8 2 4" xfId="13360"/>
    <cellStyle name="Percent 12 8 2 4 2" xfId="32403"/>
    <cellStyle name="Percent 12 8 2 4 2 2" xfId="31264"/>
    <cellStyle name="Percent 12 8 2 4 3" xfId="32402"/>
    <cellStyle name="Percent 12 8 2 5" xfId="32404"/>
    <cellStyle name="Percent 12 8 2 5 2" xfId="15393"/>
    <cellStyle name="Percent 12 8 2 6" xfId="32405"/>
    <cellStyle name="Percent 12 8 3" xfId="7758"/>
    <cellStyle name="Percent 12 8 3 2" xfId="32407"/>
    <cellStyle name="Percent 12 8 3 2 2" xfId="23430"/>
    <cellStyle name="Percent 12 8 3 3" xfId="32406"/>
    <cellStyle name="Percent 12 8 4" xfId="10662"/>
    <cellStyle name="Percent 12 8 4 2" xfId="32409"/>
    <cellStyle name="Percent 12 8 5" xfId="12050"/>
    <cellStyle name="Percent 12 8 5 2" xfId="32411"/>
    <cellStyle name="Percent 12 8 5 2 2" xfId="28811"/>
    <cellStyle name="Percent 12 8 5 3" xfId="32410"/>
    <cellStyle name="Percent 12 8 6" xfId="32412"/>
    <cellStyle name="Percent 12 8 6 2" xfId="14801"/>
    <cellStyle name="Percent 12 8 7" xfId="32413"/>
    <cellStyle name="Percent 12 9" xfId="5878"/>
    <cellStyle name="Percent 12 9 2" xfId="9257"/>
    <cellStyle name="Percent 12 9 2 2" xfId="32416"/>
    <cellStyle name="Percent 12 9 2 2 2" xfId="25619"/>
    <cellStyle name="Percent 12 9 2 3" xfId="32415"/>
    <cellStyle name="Percent 12 9 3" xfId="10664"/>
    <cellStyle name="Percent 12 9 3 2" xfId="32418"/>
    <cellStyle name="Percent 12 9 4" xfId="13547"/>
    <cellStyle name="Percent 12 9 4 2" xfId="32420"/>
    <cellStyle name="Percent 12 9 4 2 2" xfId="31998"/>
    <cellStyle name="Percent 12 9 4 3" xfId="32419"/>
    <cellStyle name="Percent 12 9 5" xfId="32421"/>
    <cellStyle name="Percent 12 9 5 2" xfId="15473"/>
    <cellStyle name="Percent 12 9 6" xfId="32422"/>
    <cellStyle name="Percent 13" xfId="534"/>
    <cellStyle name="Percent 13 10" xfId="6081"/>
    <cellStyle name="Percent 13 10 2" xfId="9449"/>
    <cellStyle name="Percent 13 10 2 2" xfId="32426"/>
    <cellStyle name="Percent 13 10 2 2 2" xfId="25884"/>
    <cellStyle name="Percent 13 10 2 3" xfId="32425"/>
    <cellStyle name="Percent 13 10 3" xfId="10666"/>
    <cellStyle name="Percent 13 10 3 2" xfId="32428"/>
    <cellStyle name="Percent 13 10 4" xfId="13736"/>
    <cellStyle name="Percent 13 10 4 2" xfId="32430"/>
    <cellStyle name="Percent 13 10 4 2 2" xfId="32743"/>
    <cellStyle name="Percent 13 10 4 3" xfId="32429"/>
    <cellStyle name="Percent 13 10 5" xfId="32431"/>
    <cellStyle name="Percent 13 10 5 2" xfId="15570"/>
    <cellStyle name="Percent 13 10 6" xfId="32432"/>
    <cellStyle name="Percent 13 11" xfId="4919"/>
    <cellStyle name="Percent 13 11 2" xfId="8321"/>
    <cellStyle name="Percent 13 11 2 2" xfId="32435"/>
    <cellStyle name="Percent 13 11 2 2 2" xfId="24261"/>
    <cellStyle name="Percent 13 11 2 3" xfId="32434"/>
    <cellStyle name="Percent 13 11 3" xfId="10667"/>
    <cellStyle name="Percent 13 11 3 2" xfId="32437"/>
    <cellStyle name="Percent 13 11 4" xfId="12613"/>
    <cellStyle name="Percent 13 11 4 2" xfId="32439"/>
    <cellStyle name="Percent 13 11 4 2 2" xfId="29592"/>
    <cellStyle name="Percent 13 11 4 3" xfId="32438"/>
    <cellStyle name="Percent 13 11 5" xfId="32440"/>
    <cellStyle name="Percent 13 11 5 2" xfId="15055"/>
    <cellStyle name="Percent 13 11 6" xfId="32441"/>
    <cellStyle name="Percent 13 12" xfId="6564"/>
    <cellStyle name="Percent 13 12 2" xfId="32443"/>
    <cellStyle name="Percent 13 12 2 2" xfId="15730"/>
    <cellStyle name="Percent 13 12 3" xfId="32442"/>
    <cellStyle name="Percent 13 13" xfId="10665"/>
    <cellStyle name="Percent 13 13 2" xfId="32445"/>
    <cellStyle name="Percent 13 14" xfId="11074"/>
    <cellStyle name="Percent 13 14 2" xfId="32447"/>
    <cellStyle name="Percent 13 14 2 2" xfId="27365"/>
    <cellStyle name="Percent 13 14 3" xfId="32446"/>
    <cellStyle name="Percent 13 15" xfId="32448"/>
    <cellStyle name="Percent 13 15 2" xfId="14140"/>
    <cellStyle name="Percent 13 16" xfId="32449"/>
    <cellStyle name="Percent 13 2" xfId="755"/>
    <cellStyle name="Percent 13 2 10" xfId="6340"/>
    <cellStyle name="Percent 13 2 10 2" xfId="32451"/>
    <cellStyle name="Percent 13 2 10 2 2" xfId="14578"/>
    <cellStyle name="Percent 13 2 10 3" xfId="32450"/>
    <cellStyle name="Percent 13 2 11" xfId="6626"/>
    <cellStyle name="Percent 13 2 11 2" xfId="32453"/>
    <cellStyle name="Percent 13 2 11 2 2" xfId="15804"/>
    <cellStyle name="Percent 13 2 11 3" xfId="32452"/>
    <cellStyle name="Percent 13 2 12" xfId="10668"/>
    <cellStyle name="Percent 13 2 12 2" xfId="32454"/>
    <cellStyle name="Percent 13 2 13" xfId="11126"/>
    <cellStyle name="Percent 13 2 13 2" xfId="32456"/>
    <cellStyle name="Percent 13 2 13 2 2" xfId="27430"/>
    <cellStyle name="Percent 13 2 13 3" xfId="32455"/>
    <cellStyle name="Percent 13 2 14" xfId="32457"/>
    <cellStyle name="Percent 13 2 14 2" xfId="14276"/>
    <cellStyle name="Percent 13 2 15" xfId="32458"/>
    <cellStyle name="Percent 13 2 2" xfId="889"/>
    <cellStyle name="Percent 13 2 2 10" xfId="6738"/>
    <cellStyle name="Percent 13 2 2 10 2" xfId="32460"/>
    <cellStyle name="Percent 13 2 2 10 2 2" xfId="15957"/>
    <cellStyle name="Percent 13 2 2 10 3" xfId="32459"/>
    <cellStyle name="Percent 13 2 2 11" xfId="10669"/>
    <cellStyle name="Percent 13 2 2 11 2" xfId="32461"/>
    <cellStyle name="Percent 13 2 2 12" xfId="11237"/>
    <cellStyle name="Percent 13 2 2 12 2" xfId="32463"/>
    <cellStyle name="Percent 13 2 2 12 2 2" xfId="27583"/>
    <cellStyle name="Percent 13 2 2 12 3" xfId="32462"/>
    <cellStyle name="Percent 13 2 2 13" xfId="32464"/>
    <cellStyle name="Percent 13 2 2 13 2" xfId="14312"/>
    <cellStyle name="Percent 13 2 2 14" xfId="32465"/>
    <cellStyle name="Percent 13 2 2 2" xfId="3765"/>
    <cellStyle name="Percent 13 2 2 2 2" xfId="4143"/>
    <cellStyle name="Percent 13 2 2 2 2 2" xfId="7548"/>
    <cellStyle name="Percent 13 2 2 2 2 2 2" xfId="32467"/>
    <cellStyle name="Percent 13 2 2 2 2 2 2 2" xfId="23228"/>
    <cellStyle name="Percent 13 2 2 2 2 2 3" xfId="32466"/>
    <cellStyle name="Percent 13 2 2 2 2 3" xfId="10671"/>
    <cellStyle name="Percent 13 2 2 2 2 3 2" xfId="32468"/>
    <cellStyle name="Percent 13 2 2 2 2 4" xfId="11840"/>
    <cellStyle name="Percent 13 2 2 2 2 4 2" xfId="32470"/>
    <cellStyle name="Percent 13 2 2 2 2 4 2 2" xfId="28448"/>
    <cellStyle name="Percent 13 2 2 2 2 4 3" xfId="32469"/>
    <cellStyle name="Percent 13 2 2 2 2 5" xfId="32471"/>
    <cellStyle name="Percent 13 2 2 2 2 5 2" xfId="14733"/>
    <cellStyle name="Percent 13 2 2 2 2 6" xfId="32472"/>
    <cellStyle name="Percent 13 2 2 2 3" xfId="4706"/>
    <cellStyle name="Percent 13 2 2 2 3 2" xfId="8109"/>
    <cellStyle name="Percent 13 2 2 2 3 2 2" xfId="32474"/>
    <cellStyle name="Percent 13 2 2 2 3 2 2 2" xfId="23968"/>
    <cellStyle name="Percent 13 2 2 2 3 2 3" xfId="32473"/>
    <cellStyle name="Percent 13 2 2 2 3 3" xfId="10672"/>
    <cellStyle name="Percent 13 2 2 2 3 3 2" xfId="32475"/>
    <cellStyle name="Percent 13 2 2 2 3 4" xfId="12401"/>
    <cellStyle name="Percent 13 2 2 2 3 4 2" xfId="32477"/>
    <cellStyle name="Percent 13 2 2 2 3 4 2 2" xfId="29301"/>
    <cellStyle name="Percent 13 2 2 2 3 4 3" xfId="32476"/>
    <cellStyle name="Percent 13 2 2 2 3 5" xfId="32478"/>
    <cellStyle name="Percent 13 2 2 2 3 5 2" xfId="14945"/>
    <cellStyle name="Percent 13 2 2 2 3 6" xfId="32479"/>
    <cellStyle name="Percent 13 2 2 2 4" xfId="5268"/>
    <cellStyle name="Percent 13 2 2 2 4 2" xfId="8670"/>
    <cellStyle name="Percent 13 2 2 2 4 2 2" xfId="32481"/>
    <cellStyle name="Percent 13 2 2 2 4 2 2 2" xfId="24751"/>
    <cellStyle name="Percent 13 2 2 2 4 2 3" xfId="32480"/>
    <cellStyle name="Percent 13 2 2 2 4 3" xfId="10673"/>
    <cellStyle name="Percent 13 2 2 2 4 3 2" xfId="32482"/>
    <cellStyle name="Percent 13 2 2 2 4 4" xfId="12962"/>
    <cellStyle name="Percent 13 2 2 2 4 4 2" xfId="32484"/>
    <cellStyle name="Percent 13 2 2 2 4 4 2 2" xfId="30158"/>
    <cellStyle name="Percent 13 2 2 2 4 4 3" xfId="32483"/>
    <cellStyle name="Percent 13 2 2 2 4 5" xfId="32485"/>
    <cellStyle name="Percent 13 2 2 2 4 5 2" xfId="15191"/>
    <cellStyle name="Percent 13 2 2 2 4 6" xfId="32486"/>
    <cellStyle name="Percent 13 2 2 2 5" xfId="7174"/>
    <cellStyle name="Percent 13 2 2 2 5 2" xfId="32488"/>
    <cellStyle name="Percent 13 2 2 2 5 2 2" xfId="16302"/>
    <cellStyle name="Percent 13 2 2 2 5 3" xfId="32487"/>
    <cellStyle name="Percent 13 2 2 2 6" xfId="10670"/>
    <cellStyle name="Percent 13 2 2 2 6 2" xfId="32489"/>
    <cellStyle name="Percent 13 2 2 2 7" xfId="11466"/>
    <cellStyle name="Percent 13 2 2 2 7 2" xfId="32491"/>
    <cellStyle name="Percent 13 2 2 2 7 2 2" xfId="27876"/>
    <cellStyle name="Percent 13 2 2 2 7 3" xfId="32490"/>
    <cellStyle name="Percent 13 2 2 2 8" xfId="32492"/>
    <cellStyle name="Percent 13 2 2 2 8 2" xfId="14656"/>
    <cellStyle name="Percent 13 2 2 2 9" xfId="32493"/>
    <cellStyle name="Percent 13 2 2 3" xfId="4332"/>
    <cellStyle name="Percent 13 2 2 3 2" xfId="4893"/>
    <cellStyle name="Percent 13 2 2 3 2 2" xfId="8296"/>
    <cellStyle name="Percent 13 2 2 3 2 2 2" xfId="32497"/>
    <cellStyle name="Percent 13 2 2 3 2 2 2 2" xfId="24228"/>
    <cellStyle name="Percent 13 2 2 3 2 2 3" xfId="32496"/>
    <cellStyle name="Percent 13 2 2 3 2 3" xfId="10675"/>
    <cellStyle name="Percent 13 2 2 3 2 3 2" xfId="32499"/>
    <cellStyle name="Percent 13 2 2 3 2 4" xfId="12588"/>
    <cellStyle name="Percent 13 2 2 3 2 4 2" xfId="32501"/>
    <cellStyle name="Percent 13 2 2 3 2 4 2 2" xfId="29560"/>
    <cellStyle name="Percent 13 2 2 3 2 4 3" xfId="32500"/>
    <cellStyle name="Percent 13 2 2 3 2 5" xfId="32502"/>
    <cellStyle name="Percent 13 2 2 3 2 5 2" xfId="15036"/>
    <cellStyle name="Percent 13 2 2 3 2 6" xfId="32503"/>
    <cellStyle name="Percent 13 2 2 3 3" xfId="5455"/>
    <cellStyle name="Percent 13 2 2 3 3 2" xfId="8857"/>
    <cellStyle name="Percent 13 2 2 3 3 2 2" xfId="32506"/>
    <cellStyle name="Percent 13 2 2 3 3 2 2 2" xfId="25068"/>
    <cellStyle name="Percent 13 2 2 3 3 2 3" xfId="32505"/>
    <cellStyle name="Percent 13 2 2 3 3 3" xfId="10676"/>
    <cellStyle name="Percent 13 2 2 3 3 3 2" xfId="32507"/>
    <cellStyle name="Percent 13 2 2 3 3 4" xfId="13149"/>
    <cellStyle name="Percent 13 2 2 3 3 4 2" xfId="32509"/>
    <cellStyle name="Percent 13 2 2 3 3 4 2 2" xfId="30846"/>
    <cellStyle name="Percent 13 2 2 3 3 4 3" xfId="32508"/>
    <cellStyle name="Percent 13 2 2 3 3 5" xfId="32510"/>
    <cellStyle name="Percent 13 2 2 3 3 5 2" xfId="15273"/>
    <cellStyle name="Percent 13 2 2 3 3 6" xfId="32511"/>
    <cellStyle name="Percent 13 2 2 3 4" xfId="7735"/>
    <cellStyle name="Percent 13 2 2 3 4 2" xfId="32513"/>
    <cellStyle name="Percent 13 2 2 3 4 2 2" xfId="23417"/>
    <cellStyle name="Percent 13 2 2 3 4 3" xfId="32512"/>
    <cellStyle name="Percent 13 2 2 3 5" xfId="10674"/>
    <cellStyle name="Percent 13 2 2 3 5 2" xfId="32514"/>
    <cellStyle name="Percent 13 2 2 3 6" xfId="12027"/>
    <cellStyle name="Percent 13 2 2 3 6 2" xfId="32516"/>
    <cellStyle name="Percent 13 2 2 3 6 2 2" xfId="28782"/>
    <cellStyle name="Percent 13 2 2 3 6 3" xfId="32515"/>
    <cellStyle name="Percent 13 2 2 3 7" xfId="32517"/>
    <cellStyle name="Percent 13 2 2 3 7 2" xfId="14788"/>
    <cellStyle name="Percent 13 2 2 3 8" xfId="32518"/>
    <cellStyle name="Percent 13 2 2 4" xfId="3956"/>
    <cellStyle name="Percent 13 2 2 4 2" xfId="5654"/>
    <cellStyle name="Percent 13 2 2 4 2 2" xfId="9044"/>
    <cellStyle name="Percent 13 2 2 4 2 2 2" xfId="32520"/>
    <cellStyle name="Percent 13 2 2 4 2 2 2 2" xfId="25327"/>
    <cellStyle name="Percent 13 2 2 4 2 2 3" xfId="32519"/>
    <cellStyle name="Percent 13 2 2 4 2 3" xfId="10678"/>
    <cellStyle name="Percent 13 2 2 4 2 3 2" xfId="32521"/>
    <cellStyle name="Percent 13 2 2 4 2 4" xfId="13337"/>
    <cellStyle name="Percent 13 2 2 4 2 4 2" xfId="32523"/>
    <cellStyle name="Percent 13 2 2 4 2 4 2 2" xfId="31208"/>
    <cellStyle name="Percent 13 2 2 4 2 4 3" xfId="32522"/>
    <cellStyle name="Percent 13 2 2 4 2 5" xfId="32524"/>
    <cellStyle name="Percent 13 2 2 4 2 5 2" xfId="15363"/>
    <cellStyle name="Percent 13 2 2 4 2 6" xfId="32525"/>
    <cellStyle name="Percent 13 2 2 4 3" xfId="7361"/>
    <cellStyle name="Percent 13 2 2 4 3 2" xfId="32527"/>
    <cellStyle name="Percent 13 2 2 4 3 2 2" xfId="16562"/>
    <cellStyle name="Percent 13 2 2 4 3 3" xfId="32526"/>
    <cellStyle name="Percent 13 2 2 4 4" xfId="10677"/>
    <cellStyle name="Percent 13 2 2 4 4 2" xfId="32528"/>
    <cellStyle name="Percent 13 2 2 4 5" xfId="11653"/>
    <cellStyle name="Percent 13 2 2 4 5 2" xfId="32530"/>
    <cellStyle name="Percent 13 2 2 4 5 2 2" xfId="28135"/>
    <cellStyle name="Percent 13 2 2 4 5 3" xfId="32529"/>
    <cellStyle name="Percent 13 2 2 4 6" xfId="32531"/>
    <cellStyle name="Percent 13 2 2 4 6 2" xfId="14695"/>
    <cellStyle name="Percent 13 2 2 4 7" xfId="32532"/>
    <cellStyle name="Percent 13 2 2 5" xfId="4519"/>
    <cellStyle name="Percent 13 2 2 5 2" xfId="5854"/>
    <cellStyle name="Percent 13 2 2 5 2 2" xfId="9234"/>
    <cellStyle name="Percent 13 2 2 5 2 2 2" xfId="32534"/>
    <cellStyle name="Percent 13 2 2 5 2 2 2 2" xfId="25590"/>
    <cellStyle name="Percent 13 2 2 5 2 2 3" xfId="32533"/>
    <cellStyle name="Percent 13 2 2 5 2 3" xfId="10680"/>
    <cellStyle name="Percent 13 2 2 5 2 3 2" xfId="32535"/>
    <cellStyle name="Percent 13 2 2 5 2 4" xfId="13524"/>
    <cellStyle name="Percent 13 2 2 5 2 4 2" xfId="32537"/>
    <cellStyle name="Percent 13 2 2 5 2 4 2 2" xfId="31909"/>
    <cellStyle name="Percent 13 2 2 5 2 4 3" xfId="32536"/>
    <cellStyle name="Percent 13 2 2 5 2 5" xfId="32538"/>
    <cellStyle name="Percent 13 2 2 5 2 5 2" xfId="15458"/>
    <cellStyle name="Percent 13 2 2 5 2 6" xfId="32539"/>
    <cellStyle name="Percent 13 2 2 5 3" xfId="7922"/>
    <cellStyle name="Percent 13 2 2 5 3 2" xfId="32541"/>
    <cellStyle name="Percent 13 2 2 5 3 2 2" xfId="23597"/>
    <cellStyle name="Percent 13 2 2 5 3 3" xfId="32540"/>
    <cellStyle name="Percent 13 2 2 5 4" xfId="10679"/>
    <cellStyle name="Percent 13 2 2 5 4 2" xfId="32542"/>
    <cellStyle name="Percent 13 2 2 5 5" xfId="12214"/>
    <cellStyle name="Percent 13 2 2 5 5 2" xfId="32544"/>
    <cellStyle name="Percent 13 2 2 5 5 2 2" xfId="29042"/>
    <cellStyle name="Percent 13 2 2 5 5 3" xfId="32543"/>
    <cellStyle name="Percent 13 2 2 5 6" xfId="32545"/>
    <cellStyle name="Percent 13 2 2 5 6 2" xfId="14868"/>
    <cellStyle name="Percent 13 2 2 5 7" xfId="32546"/>
    <cellStyle name="Percent 13 2 2 6" xfId="6051"/>
    <cellStyle name="Percent 13 2 2 6 2" xfId="9423"/>
    <cellStyle name="Percent 13 2 2 6 2 2" xfId="32548"/>
    <cellStyle name="Percent 13 2 2 6 2 2 2" xfId="25852"/>
    <cellStyle name="Percent 13 2 2 6 2 3" xfId="32547"/>
    <cellStyle name="Percent 13 2 2 6 3" xfId="10681"/>
    <cellStyle name="Percent 13 2 2 6 3 2" xfId="32549"/>
    <cellStyle name="Percent 13 2 2 6 4" xfId="13711"/>
    <cellStyle name="Percent 13 2 2 6 4 2" xfId="32551"/>
    <cellStyle name="Percent 13 2 2 6 4 2 2" xfId="32646"/>
    <cellStyle name="Percent 13 2 2 6 4 3" xfId="32550"/>
    <cellStyle name="Percent 13 2 2 6 5" xfId="32552"/>
    <cellStyle name="Percent 13 2 2 6 5 2" xfId="15545"/>
    <cellStyle name="Percent 13 2 2 6 6" xfId="32553"/>
    <cellStyle name="Percent 13 2 2 7" xfId="6249"/>
    <cellStyle name="Percent 13 2 2 7 2" xfId="9611"/>
    <cellStyle name="Percent 13 2 2 7 2 2" xfId="32555"/>
    <cellStyle name="Percent 13 2 2 7 2 2 2" xfId="26112"/>
    <cellStyle name="Percent 13 2 2 7 2 3" xfId="32554"/>
    <cellStyle name="Percent 13 2 2 7 3" xfId="10682"/>
    <cellStyle name="Percent 13 2 2 7 3 2" xfId="32556"/>
    <cellStyle name="Percent 13 2 2 7 4" xfId="13899"/>
    <cellStyle name="Percent 13 2 2 7 4 2" xfId="32558"/>
    <cellStyle name="Percent 13 2 2 7 4 2 2" xfId="33256"/>
    <cellStyle name="Percent 13 2 2 7 4 3" xfId="32557"/>
    <cellStyle name="Percent 13 2 2 7 5" xfId="32559"/>
    <cellStyle name="Percent 13 2 2 7 5 2" xfId="15636"/>
    <cellStyle name="Percent 13 2 2 7 6" xfId="32560"/>
    <cellStyle name="Percent 13 2 2 8" xfId="5081"/>
    <cellStyle name="Percent 13 2 2 8 2" xfId="8483"/>
    <cellStyle name="Percent 13 2 2 8 2 2" xfId="32562"/>
    <cellStyle name="Percent 13 2 2 8 2 2 2" xfId="24491"/>
    <cellStyle name="Percent 13 2 2 8 2 3" xfId="32561"/>
    <cellStyle name="Percent 13 2 2 8 3" xfId="10683"/>
    <cellStyle name="Percent 13 2 2 8 3 2" xfId="32564"/>
    <cellStyle name="Percent 13 2 2 8 4" xfId="12775"/>
    <cellStyle name="Percent 13 2 2 8 4 2" xfId="32566"/>
    <cellStyle name="Percent 13 2 2 8 4 2 2" xfId="29819"/>
    <cellStyle name="Percent 13 2 2 8 4 3" xfId="32565"/>
    <cellStyle name="Percent 13 2 2 8 5" xfId="32567"/>
    <cellStyle name="Percent 13 2 2 8 5 2" xfId="15115"/>
    <cellStyle name="Percent 13 2 2 8 6" xfId="32568"/>
    <cellStyle name="Percent 13 2 2 9" xfId="6451"/>
    <cellStyle name="Percent 13 2 2 9 2" xfId="32570"/>
    <cellStyle name="Percent 13 2 2 9 2 2" xfId="14621"/>
    <cellStyle name="Percent 13 2 2 9 3" xfId="32569"/>
    <cellStyle name="Percent 13 2 3" xfId="3653"/>
    <cellStyle name="Percent 13 2 3 2" xfId="4032"/>
    <cellStyle name="Percent 13 2 3 2 2" xfId="7437"/>
    <cellStyle name="Percent 13 2 3 2 2 2" xfId="32574"/>
    <cellStyle name="Percent 13 2 3 2 2 2 2" xfId="16672"/>
    <cellStyle name="Percent 13 2 3 2 2 3" xfId="32573"/>
    <cellStyle name="Percent 13 2 3 2 3" xfId="10685"/>
    <cellStyle name="Percent 13 2 3 2 3 2" xfId="32576"/>
    <cellStyle name="Percent 13 2 3 2 4" xfId="11729"/>
    <cellStyle name="Percent 13 2 3 2 4 2" xfId="32578"/>
    <cellStyle name="Percent 13 2 3 2 4 2 2" xfId="28244"/>
    <cellStyle name="Percent 13 2 3 2 4 3" xfId="32577"/>
    <cellStyle name="Percent 13 2 3 2 5" xfId="32579"/>
    <cellStyle name="Percent 13 2 3 2 5 2" xfId="14712"/>
    <cellStyle name="Percent 13 2 3 2 6" xfId="32580"/>
    <cellStyle name="Percent 13 2 3 3" xfId="4595"/>
    <cellStyle name="Percent 13 2 3 3 2" xfId="7998"/>
    <cellStyle name="Percent 13 2 3 3 2 2" xfId="32583"/>
    <cellStyle name="Percent 13 2 3 3 2 2 2" xfId="23741"/>
    <cellStyle name="Percent 13 2 3 3 2 3" xfId="32582"/>
    <cellStyle name="Percent 13 2 3 3 3" xfId="10686"/>
    <cellStyle name="Percent 13 2 3 3 3 2" xfId="32585"/>
    <cellStyle name="Percent 13 2 3 3 4" xfId="12290"/>
    <cellStyle name="Percent 13 2 3 3 4 2" xfId="32587"/>
    <cellStyle name="Percent 13 2 3 3 4 2 2" xfId="29148"/>
    <cellStyle name="Percent 13 2 3 3 4 3" xfId="32586"/>
    <cellStyle name="Percent 13 2 3 3 5" xfId="32588"/>
    <cellStyle name="Percent 13 2 3 3 5 2" xfId="14903"/>
    <cellStyle name="Percent 13 2 3 3 6" xfId="32589"/>
    <cellStyle name="Percent 13 2 3 4" xfId="5157"/>
    <cellStyle name="Percent 13 2 3 4 2" xfId="8559"/>
    <cellStyle name="Percent 13 2 3 4 2 2" xfId="32592"/>
    <cellStyle name="Percent 13 2 3 4 2 2 2" xfId="24599"/>
    <cellStyle name="Percent 13 2 3 4 2 3" xfId="32591"/>
    <cellStyle name="Percent 13 2 3 4 3" xfId="10687"/>
    <cellStyle name="Percent 13 2 3 4 3 2" xfId="32594"/>
    <cellStyle name="Percent 13 2 3 4 4" xfId="12851"/>
    <cellStyle name="Percent 13 2 3 4 4 2" xfId="32596"/>
    <cellStyle name="Percent 13 2 3 4 4 2 2" xfId="29928"/>
    <cellStyle name="Percent 13 2 3 4 4 3" xfId="32595"/>
    <cellStyle name="Percent 13 2 3 4 5" xfId="32597"/>
    <cellStyle name="Percent 13 2 3 4 5 2" xfId="15149"/>
    <cellStyle name="Percent 13 2 3 4 6" xfId="32598"/>
    <cellStyle name="Percent 13 2 3 5" xfId="7062"/>
    <cellStyle name="Percent 13 2 3 5 2" xfId="32600"/>
    <cellStyle name="Percent 13 2 3 5 2 2" xfId="16148"/>
    <cellStyle name="Percent 13 2 3 5 3" xfId="32599"/>
    <cellStyle name="Percent 13 2 3 6" xfId="10684"/>
    <cellStyle name="Percent 13 2 3 6 2" xfId="32601"/>
    <cellStyle name="Percent 13 2 3 7" xfId="11355"/>
    <cellStyle name="Percent 13 2 3 7 2" xfId="32603"/>
    <cellStyle name="Percent 13 2 3 7 2 2" xfId="27725"/>
    <cellStyle name="Percent 13 2 3 7 3" xfId="32602"/>
    <cellStyle name="Percent 13 2 3 8" xfId="32604"/>
    <cellStyle name="Percent 13 2 3 8 2" xfId="14635"/>
    <cellStyle name="Percent 13 2 3 9" xfId="32605"/>
    <cellStyle name="Percent 13 2 4" xfId="4221"/>
    <cellStyle name="Percent 13 2 4 2" xfId="4782"/>
    <cellStyle name="Percent 13 2 4 2 2" xfId="8185"/>
    <cellStyle name="Percent 13 2 4 2 2 2" xfId="32607"/>
    <cellStyle name="Percent 13 2 4 2 2 2 2" xfId="24074"/>
    <cellStyle name="Percent 13 2 4 2 2 3" xfId="32606"/>
    <cellStyle name="Percent 13 2 4 2 3" xfId="10689"/>
    <cellStyle name="Percent 13 2 4 2 3 2" xfId="32608"/>
    <cellStyle name="Percent 13 2 4 2 4" xfId="12477"/>
    <cellStyle name="Percent 13 2 4 2 4 2" xfId="32610"/>
    <cellStyle name="Percent 13 2 4 2 4 2 2" xfId="29409"/>
    <cellStyle name="Percent 13 2 4 2 4 3" xfId="32609"/>
    <cellStyle name="Percent 13 2 4 2 5" xfId="32611"/>
    <cellStyle name="Percent 13 2 4 2 5 2" xfId="14994"/>
    <cellStyle name="Percent 13 2 4 2 6" xfId="32612"/>
    <cellStyle name="Percent 13 2 4 3" xfId="5344"/>
    <cellStyle name="Percent 13 2 4 3 2" xfId="8746"/>
    <cellStyle name="Percent 13 2 4 3 2 2" xfId="32614"/>
    <cellStyle name="Percent 13 2 4 3 2 2 2" xfId="24858"/>
    <cellStyle name="Percent 13 2 4 3 2 3" xfId="32613"/>
    <cellStyle name="Percent 13 2 4 3 3" xfId="10690"/>
    <cellStyle name="Percent 13 2 4 3 3 2" xfId="32615"/>
    <cellStyle name="Percent 13 2 4 3 4" xfId="13038"/>
    <cellStyle name="Percent 13 2 4 3 4 2" xfId="32617"/>
    <cellStyle name="Percent 13 2 4 3 4 2 2" xfId="30458"/>
    <cellStyle name="Percent 13 2 4 3 4 3" xfId="32616"/>
    <cellStyle name="Percent 13 2 4 3 5" xfId="32618"/>
    <cellStyle name="Percent 13 2 4 3 5 2" xfId="15232"/>
    <cellStyle name="Percent 13 2 4 3 6" xfId="32619"/>
    <cellStyle name="Percent 13 2 4 4" xfId="7624"/>
    <cellStyle name="Percent 13 2 4 4 2" xfId="32621"/>
    <cellStyle name="Percent 13 2 4 4 2 2" xfId="23302"/>
    <cellStyle name="Percent 13 2 4 4 3" xfId="32620"/>
    <cellStyle name="Percent 13 2 4 5" xfId="10688"/>
    <cellStyle name="Percent 13 2 4 5 2" xfId="32622"/>
    <cellStyle name="Percent 13 2 4 6" xfId="11916"/>
    <cellStyle name="Percent 13 2 4 6 2" xfId="32624"/>
    <cellStyle name="Percent 13 2 4 6 2 2" xfId="28629"/>
    <cellStyle name="Percent 13 2 4 6 3" xfId="32623"/>
    <cellStyle name="Percent 13 2 4 7" xfId="32625"/>
    <cellStyle name="Percent 13 2 4 7 2" xfId="14752"/>
    <cellStyle name="Percent 13 2 4 8" xfId="32626"/>
    <cellStyle name="Percent 13 2 5" xfId="3845"/>
    <cellStyle name="Percent 13 2 5 2" xfId="5541"/>
    <cellStyle name="Percent 13 2 5 2 2" xfId="8933"/>
    <cellStyle name="Percent 13 2 5 2 2 2" xfId="32628"/>
    <cellStyle name="Percent 13 2 5 2 2 2 2" xfId="25175"/>
    <cellStyle name="Percent 13 2 5 2 2 3" xfId="32627"/>
    <cellStyle name="Percent 13 2 5 2 3" xfId="10692"/>
    <cellStyle name="Percent 13 2 5 2 3 2" xfId="32629"/>
    <cellStyle name="Percent 13 2 5 2 4" xfId="13226"/>
    <cellStyle name="Percent 13 2 5 2 4 2" xfId="32631"/>
    <cellStyle name="Percent 13 2 5 2 4 2 2" xfId="30998"/>
    <cellStyle name="Percent 13 2 5 2 4 3" xfId="32630"/>
    <cellStyle name="Percent 13 2 5 2 5" xfId="32632"/>
    <cellStyle name="Percent 13 2 5 2 5 2" xfId="15319"/>
    <cellStyle name="Percent 13 2 5 2 6" xfId="32633"/>
    <cellStyle name="Percent 13 2 5 3" xfId="7250"/>
    <cellStyle name="Percent 13 2 5 3 2" xfId="32635"/>
    <cellStyle name="Percent 13 2 5 3 2 2" xfId="16411"/>
    <cellStyle name="Percent 13 2 5 3 3" xfId="32634"/>
    <cellStyle name="Percent 13 2 5 4" xfId="10691"/>
    <cellStyle name="Percent 13 2 5 4 2" xfId="32637"/>
    <cellStyle name="Percent 13 2 5 5" xfId="11542"/>
    <cellStyle name="Percent 13 2 5 5 2" xfId="32639"/>
    <cellStyle name="Percent 13 2 5 5 2 2" xfId="27982"/>
    <cellStyle name="Percent 13 2 5 5 3" xfId="32638"/>
    <cellStyle name="Percent 13 2 5 6" xfId="32640"/>
    <cellStyle name="Percent 13 2 5 6 2" xfId="14674"/>
    <cellStyle name="Percent 13 2 5 7" xfId="32641"/>
    <cellStyle name="Percent 13 2 6" xfId="4408"/>
    <cellStyle name="Percent 13 2 6 2" xfId="5743"/>
    <cellStyle name="Percent 13 2 6 2 2" xfId="9123"/>
    <cellStyle name="Percent 13 2 6 2 2 2" xfId="32645"/>
    <cellStyle name="Percent 13 2 6 2 2 2 2" xfId="25436"/>
    <cellStyle name="Percent 13 2 6 2 2 3" xfId="32644"/>
    <cellStyle name="Percent 13 2 6 2 3" xfId="10694"/>
    <cellStyle name="Percent 13 2 6 2 3 2" xfId="32647"/>
    <cellStyle name="Percent 13 2 6 2 4" xfId="13413"/>
    <cellStyle name="Percent 13 2 6 2 4 2" xfId="32649"/>
    <cellStyle name="Percent 13 2 6 2 4 2 2" xfId="31476"/>
    <cellStyle name="Percent 13 2 6 2 4 3" xfId="32648"/>
    <cellStyle name="Percent 13 2 6 2 5" xfId="32650"/>
    <cellStyle name="Percent 13 2 6 2 5 2" xfId="15416"/>
    <cellStyle name="Percent 13 2 6 2 6" xfId="32651"/>
    <cellStyle name="Percent 13 2 6 3" xfId="7811"/>
    <cellStyle name="Percent 13 2 6 3 2" xfId="32653"/>
    <cellStyle name="Percent 13 2 6 3 2 2" xfId="23490"/>
    <cellStyle name="Percent 13 2 6 3 3" xfId="32652"/>
    <cellStyle name="Percent 13 2 6 4" xfId="10693"/>
    <cellStyle name="Percent 13 2 6 4 2" xfId="32654"/>
    <cellStyle name="Percent 13 2 6 5" xfId="12103"/>
    <cellStyle name="Percent 13 2 6 5 2" xfId="32656"/>
    <cellStyle name="Percent 13 2 6 5 2 2" xfId="28888"/>
    <cellStyle name="Percent 13 2 6 5 3" xfId="32655"/>
    <cellStyle name="Percent 13 2 6 6" xfId="32657"/>
    <cellStyle name="Percent 13 2 6 6 2" xfId="14824"/>
    <cellStyle name="Percent 13 2 6 7" xfId="32658"/>
    <cellStyle name="Percent 13 2 7" xfId="5938"/>
    <cellStyle name="Percent 13 2 7 2" xfId="9311"/>
    <cellStyle name="Percent 13 2 7 2 2" xfId="32660"/>
    <cellStyle name="Percent 13 2 7 2 2 2" xfId="25697"/>
    <cellStyle name="Percent 13 2 7 2 3" xfId="32659"/>
    <cellStyle name="Percent 13 2 7 3" xfId="10695"/>
    <cellStyle name="Percent 13 2 7 3 2" xfId="32661"/>
    <cellStyle name="Percent 13 2 7 4" xfId="13600"/>
    <cellStyle name="Percent 13 2 7 4 2" xfId="32663"/>
    <cellStyle name="Percent 13 2 7 4 2 2" xfId="32213"/>
    <cellStyle name="Percent 13 2 7 4 3" xfId="32662"/>
    <cellStyle name="Percent 13 2 7 5" xfId="32664"/>
    <cellStyle name="Percent 13 2 7 5 2" xfId="15502"/>
    <cellStyle name="Percent 13 2 7 6" xfId="32665"/>
    <cellStyle name="Percent 13 2 8" xfId="6136"/>
    <cellStyle name="Percent 13 2 8 2" xfId="9500"/>
    <cellStyle name="Percent 13 2 8 2 2" xfId="32667"/>
    <cellStyle name="Percent 13 2 8 2 2 2" xfId="25957"/>
    <cellStyle name="Percent 13 2 8 2 3" xfId="32666"/>
    <cellStyle name="Percent 13 2 8 3" xfId="10696"/>
    <cellStyle name="Percent 13 2 8 3 2" xfId="32668"/>
    <cellStyle name="Percent 13 2 8 4" xfId="13788"/>
    <cellStyle name="Percent 13 2 8 4 2" xfId="32670"/>
    <cellStyle name="Percent 13 2 8 4 2 2" xfId="32951"/>
    <cellStyle name="Percent 13 2 8 4 3" xfId="32669"/>
    <cellStyle name="Percent 13 2 8 5" xfId="32671"/>
    <cellStyle name="Percent 13 2 8 5 2" xfId="15592"/>
    <cellStyle name="Percent 13 2 8 6" xfId="32672"/>
    <cellStyle name="Percent 13 2 9" xfId="4970"/>
    <cellStyle name="Percent 13 2 9 2" xfId="8372"/>
    <cellStyle name="Percent 13 2 9 2 2" xfId="32674"/>
    <cellStyle name="Percent 13 2 9 2 2 2" xfId="24332"/>
    <cellStyle name="Percent 13 2 9 2 3" xfId="32673"/>
    <cellStyle name="Percent 13 2 9 3" xfId="10697"/>
    <cellStyle name="Percent 13 2 9 3 2" xfId="32675"/>
    <cellStyle name="Percent 13 2 9 4" xfId="12664"/>
    <cellStyle name="Percent 13 2 9 4 2" xfId="32677"/>
    <cellStyle name="Percent 13 2 9 4 2 2" xfId="29666"/>
    <cellStyle name="Percent 13 2 9 4 3" xfId="32676"/>
    <cellStyle name="Percent 13 2 9 5" xfId="32678"/>
    <cellStyle name="Percent 13 2 9 5 2" xfId="15071"/>
    <cellStyle name="Percent 13 2 9 6" xfId="32679"/>
    <cellStyle name="Percent 13 3" xfId="784"/>
    <cellStyle name="Percent 13 3 10" xfId="6655"/>
    <cellStyle name="Percent 13 3 10 2" xfId="32682"/>
    <cellStyle name="Percent 13 3 10 2 2" xfId="15844"/>
    <cellStyle name="Percent 13 3 10 3" xfId="32681"/>
    <cellStyle name="Percent 13 3 11" xfId="10698"/>
    <cellStyle name="Percent 13 3 11 2" xfId="32683"/>
    <cellStyle name="Percent 13 3 12" xfId="11155"/>
    <cellStyle name="Percent 13 3 12 2" xfId="32685"/>
    <cellStyle name="Percent 13 3 12 2 2" xfId="27470"/>
    <cellStyle name="Percent 13 3 12 3" xfId="32684"/>
    <cellStyle name="Percent 13 3 13" xfId="32686"/>
    <cellStyle name="Percent 13 3 13 2" xfId="14282"/>
    <cellStyle name="Percent 13 3 14" xfId="32687"/>
    <cellStyle name="Percent 13 3 2" xfId="3682"/>
    <cellStyle name="Percent 13 3 2 2" xfId="4061"/>
    <cellStyle name="Percent 13 3 2 2 2" xfId="7466"/>
    <cellStyle name="Percent 13 3 2 2 2 2" xfId="32691"/>
    <cellStyle name="Percent 13 3 2 2 2 2 2" xfId="16714"/>
    <cellStyle name="Percent 13 3 2 2 2 3" xfId="32690"/>
    <cellStyle name="Percent 13 3 2 2 3" xfId="10700"/>
    <cellStyle name="Percent 13 3 2 2 3 2" xfId="32692"/>
    <cellStyle name="Percent 13 3 2 2 4" xfId="11758"/>
    <cellStyle name="Percent 13 3 2 2 4 2" xfId="32694"/>
    <cellStyle name="Percent 13 3 2 2 4 2 2" xfId="28287"/>
    <cellStyle name="Percent 13 3 2 2 4 3" xfId="32693"/>
    <cellStyle name="Percent 13 3 2 2 5" xfId="32695"/>
    <cellStyle name="Percent 13 3 2 2 5 2" xfId="14718"/>
    <cellStyle name="Percent 13 3 2 2 6" xfId="32696"/>
    <cellStyle name="Percent 13 3 2 3" xfId="4624"/>
    <cellStyle name="Percent 13 3 2 3 2" xfId="8027"/>
    <cellStyle name="Percent 13 3 2 3 2 2" xfId="32698"/>
    <cellStyle name="Percent 13 3 2 3 2 2 2" xfId="23785"/>
    <cellStyle name="Percent 13 3 2 3 2 3" xfId="32697"/>
    <cellStyle name="Percent 13 3 2 3 3" xfId="10701"/>
    <cellStyle name="Percent 13 3 2 3 3 2" xfId="32699"/>
    <cellStyle name="Percent 13 3 2 3 4" xfId="12319"/>
    <cellStyle name="Percent 13 3 2 3 4 2" xfId="32701"/>
    <cellStyle name="Percent 13 3 2 3 4 2 2" xfId="29188"/>
    <cellStyle name="Percent 13 3 2 3 4 3" xfId="32700"/>
    <cellStyle name="Percent 13 3 2 3 5" xfId="32702"/>
    <cellStyle name="Percent 13 3 2 3 5 2" xfId="14913"/>
    <cellStyle name="Percent 13 3 2 3 6" xfId="32703"/>
    <cellStyle name="Percent 13 3 2 4" xfId="5186"/>
    <cellStyle name="Percent 13 3 2 4 2" xfId="8588"/>
    <cellStyle name="Percent 13 3 2 4 2 2" xfId="32705"/>
    <cellStyle name="Percent 13 3 2 4 2 2 2" xfId="24640"/>
    <cellStyle name="Percent 13 3 2 4 2 3" xfId="32704"/>
    <cellStyle name="Percent 13 3 2 4 3" xfId="10702"/>
    <cellStyle name="Percent 13 3 2 4 3 2" xfId="32707"/>
    <cellStyle name="Percent 13 3 2 4 4" xfId="12880"/>
    <cellStyle name="Percent 13 3 2 4 4 2" xfId="32709"/>
    <cellStyle name="Percent 13 3 2 4 4 2 2" xfId="29971"/>
    <cellStyle name="Percent 13 3 2 4 4 3" xfId="32708"/>
    <cellStyle name="Percent 13 3 2 4 5" xfId="32710"/>
    <cellStyle name="Percent 13 3 2 4 5 2" xfId="15161"/>
    <cellStyle name="Percent 13 3 2 4 6" xfId="32711"/>
    <cellStyle name="Percent 13 3 2 5" xfId="7091"/>
    <cellStyle name="Percent 13 3 2 5 2" xfId="32713"/>
    <cellStyle name="Percent 13 3 2 5 2 2" xfId="16191"/>
    <cellStyle name="Percent 13 3 2 5 3" xfId="32712"/>
    <cellStyle name="Percent 13 3 2 6" xfId="10699"/>
    <cellStyle name="Percent 13 3 2 6 2" xfId="32715"/>
    <cellStyle name="Percent 13 3 2 7" xfId="11384"/>
    <cellStyle name="Percent 13 3 2 7 2" xfId="32717"/>
    <cellStyle name="Percent 13 3 2 7 2 2" xfId="27767"/>
    <cellStyle name="Percent 13 3 2 7 3" xfId="32716"/>
    <cellStyle name="Percent 13 3 2 8" xfId="32718"/>
    <cellStyle name="Percent 13 3 2 8 2" xfId="14641"/>
    <cellStyle name="Percent 13 3 2 9" xfId="32719"/>
    <cellStyle name="Percent 13 3 3" xfId="4250"/>
    <cellStyle name="Percent 13 3 3 2" xfId="4811"/>
    <cellStyle name="Percent 13 3 3 2 2" xfId="8214"/>
    <cellStyle name="Percent 13 3 3 2 2 2" xfId="32721"/>
    <cellStyle name="Percent 13 3 3 2 2 2 2" xfId="24118"/>
    <cellStyle name="Percent 13 3 3 2 2 3" xfId="32720"/>
    <cellStyle name="Percent 13 3 3 2 3" xfId="10704"/>
    <cellStyle name="Percent 13 3 3 2 3 2" xfId="32722"/>
    <cellStyle name="Percent 13 3 3 2 4" xfId="12506"/>
    <cellStyle name="Percent 13 3 3 2 4 2" xfId="32724"/>
    <cellStyle name="Percent 13 3 3 2 4 2 2" xfId="29450"/>
    <cellStyle name="Percent 13 3 3 2 4 3" xfId="32723"/>
    <cellStyle name="Percent 13 3 3 2 5" xfId="32725"/>
    <cellStyle name="Percent 13 3 3 2 5 2" xfId="15006"/>
    <cellStyle name="Percent 13 3 3 2 6" xfId="32726"/>
    <cellStyle name="Percent 13 3 3 3" xfId="5373"/>
    <cellStyle name="Percent 13 3 3 3 2" xfId="8775"/>
    <cellStyle name="Percent 13 3 3 3 2 2" xfId="32728"/>
    <cellStyle name="Percent 13 3 3 3 2 2 2" xfId="24901"/>
    <cellStyle name="Percent 13 3 3 3 2 3" xfId="32727"/>
    <cellStyle name="Percent 13 3 3 3 3" xfId="10705"/>
    <cellStyle name="Percent 13 3 3 3 3 2" xfId="32730"/>
    <cellStyle name="Percent 13 3 3 3 4" xfId="13067"/>
    <cellStyle name="Percent 13 3 3 3 4 2" xfId="32732"/>
    <cellStyle name="Percent 13 3 3 3 4 2 2" xfId="30574"/>
    <cellStyle name="Percent 13 3 3 3 4 3" xfId="32731"/>
    <cellStyle name="Percent 13 3 3 3 5" xfId="32733"/>
    <cellStyle name="Percent 13 3 3 3 5 2" xfId="15244"/>
    <cellStyle name="Percent 13 3 3 3 6" xfId="32734"/>
    <cellStyle name="Percent 13 3 3 4" xfId="7653"/>
    <cellStyle name="Percent 13 3 3 4 2" xfId="32736"/>
    <cellStyle name="Percent 13 3 3 4 2 2" xfId="23323"/>
    <cellStyle name="Percent 13 3 3 4 3" xfId="32735"/>
    <cellStyle name="Percent 13 3 3 5" xfId="10703"/>
    <cellStyle name="Percent 13 3 3 5 2" xfId="32738"/>
    <cellStyle name="Percent 13 3 3 6" xfId="11945"/>
    <cellStyle name="Percent 13 3 3 6 2" xfId="32740"/>
    <cellStyle name="Percent 13 3 3 6 2 2" xfId="28669"/>
    <cellStyle name="Percent 13 3 3 6 3" xfId="32739"/>
    <cellStyle name="Percent 13 3 3 7" xfId="32741"/>
    <cellStyle name="Percent 13 3 3 7 2" xfId="14758"/>
    <cellStyle name="Percent 13 3 3 8" xfId="32742"/>
    <cellStyle name="Percent 13 3 4" xfId="3874"/>
    <cellStyle name="Percent 13 3 4 2" xfId="5570"/>
    <cellStyle name="Percent 13 3 4 2 2" xfId="8962"/>
    <cellStyle name="Percent 13 3 4 2 2 2" xfId="32745"/>
    <cellStyle name="Percent 13 3 4 2 2 2 2" xfId="25218"/>
    <cellStyle name="Percent 13 3 4 2 2 3" xfId="32744"/>
    <cellStyle name="Percent 13 3 4 2 3" xfId="10707"/>
    <cellStyle name="Percent 13 3 4 2 3 2" xfId="32746"/>
    <cellStyle name="Percent 13 3 4 2 4" xfId="13255"/>
    <cellStyle name="Percent 13 3 4 2 4 2" xfId="32748"/>
    <cellStyle name="Percent 13 3 4 2 4 2 2" xfId="31057"/>
    <cellStyle name="Percent 13 3 4 2 4 3" xfId="32747"/>
    <cellStyle name="Percent 13 3 4 2 5" xfId="32749"/>
    <cellStyle name="Percent 13 3 4 2 5 2" xfId="15332"/>
    <cellStyle name="Percent 13 3 4 2 6" xfId="32750"/>
    <cellStyle name="Percent 13 3 4 3" xfId="7279"/>
    <cellStyle name="Percent 13 3 4 3 2" xfId="32752"/>
    <cellStyle name="Percent 13 3 4 3 2 2" xfId="16452"/>
    <cellStyle name="Percent 13 3 4 3 3" xfId="32751"/>
    <cellStyle name="Percent 13 3 4 4" xfId="10706"/>
    <cellStyle name="Percent 13 3 4 4 2" xfId="32753"/>
    <cellStyle name="Percent 13 3 4 5" xfId="11571"/>
    <cellStyle name="Percent 13 3 4 5 2" xfId="32755"/>
    <cellStyle name="Percent 13 3 4 5 2 2" xfId="28023"/>
    <cellStyle name="Percent 13 3 4 5 3" xfId="32754"/>
    <cellStyle name="Percent 13 3 4 6" xfId="32756"/>
    <cellStyle name="Percent 13 3 4 6 2" xfId="14680"/>
    <cellStyle name="Percent 13 3 4 7" xfId="32757"/>
    <cellStyle name="Percent 13 3 5" xfId="4437"/>
    <cellStyle name="Percent 13 3 5 2" xfId="5772"/>
    <cellStyle name="Percent 13 3 5 2 2" xfId="9152"/>
    <cellStyle name="Percent 13 3 5 2 2 2" xfId="32760"/>
    <cellStyle name="Percent 13 3 5 2 2 2 2" xfId="25479"/>
    <cellStyle name="Percent 13 3 5 2 2 3" xfId="32759"/>
    <cellStyle name="Percent 13 3 5 2 3" xfId="10709"/>
    <cellStyle name="Percent 13 3 5 2 3 2" xfId="32761"/>
    <cellStyle name="Percent 13 3 5 2 4" xfId="13442"/>
    <cellStyle name="Percent 13 3 5 2 4 2" xfId="32763"/>
    <cellStyle name="Percent 13 3 5 2 4 2 2" xfId="31590"/>
    <cellStyle name="Percent 13 3 5 2 4 3" xfId="32762"/>
    <cellStyle name="Percent 13 3 5 2 5" xfId="32764"/>
    <cellStyle name="Percent 13 3 5 2 5 2" xfId="15428"/>
    <cellStyle name="Percent 13 3 5 2 6" xfId="32765"/>
    <cellStyle name="Percent 13 3 5 3" xfId="7840"/>
    <cellStyle name="Percent 13 3 5 3 2" xfId="32767"/>
    <cellStyle name="Percent 13 3 5 3 2 2" xfId="23512"/>
    <cellStyle name="Percent 13 3 5 3 3" xfId="32766"/>
    <cellStyle name="Percent 13 3 5 4" xfId="10708"/>
    <cellStyle name="Percent 13 3 5 4 2" xfId="32768"/>
    <cellStyle name="Percent 13 3 5 5" xfId="12132"/>
    <cellStyle name="Percent 13 3 5 5 2" xfId="32770"/>
    <cellStyle name="Percent 13 3 5 5 2 2" xfId="28930"/>
    <cellStyle name="Percent 13 3 5 5 3" xfId="32769"/>
    <cellStyle name="Percent 13 3 5 6" xfId="32771"/>
    <cellStyle name="Percent 13 3 5 6 2" xfId="14836"/>
    <cellStyle name="Percent 13 3 5 7" xfId="32772"/>
    <cellStyle name="Percent 13 3 6" xfId="5967"/>
    <cellStyle name="Percent 13 3 6 2" xfId="9340"/>
    <cellStyle name="Percent 13 3 6 2 2" xfId="32775"/>
    <cellStyle name="Percent 13 3 6 2 2 2" xfId="25739"/>
    <cellStyle name="Percent 13 3 6 2 3" xfId="32774"/>
    <cellStyle name="Percent 13 3 6 3" xfId="10710"/>
    <cellStyle name="Percent 13 3 6 3 2" xfId="32776"/>
    <cellStyle name="Percent 13 3 6 4" xfId="13629"/>
    <cellStyle name="Percent 13 3 6 4 2" xfId="32778"/>
    <cellStyle name="Percent 13 3 6 4 2 2" xfId="32331"/>
    <cellStyle name="Percent 13 3 6 4 3" xfId="32777"/>
    <cellStyle name="Percent 13 3 6 5" xfId="32779"/>
    <cellStyle name="Percent 13 3 6 5 2" xfId="15514"/>
    <cellStyle name="Percent 13 3 6 6" xfId="32780"/>
    <cellStyle name="Percent 13 3 7" xfId="6165"/>
    <cellStyle name="Percent 13 3 7 2" xfId="9529"/>
    <cellStyle name="Percent 13 3 7 2 2" xfId="32783"/>
    <cellStyle name="Percent 13 3 7 2 2 2" xfId="26000"/>
    <cellStyle name="Percent 13 3 7 2 3" xfId="32782"/>
    <cellStyle name="Percent 13 3 7 3" xfId="10711"/>
    <cellStyle name="Percent 13 3 7 3 2" xfId="32784"/>
    <cellStyle name="Percent 13 3 7 4" xfId="13817"/>
    <cellStyle name="Percent 13 3 7 4 2" xfId="32786"/>
    <cellStyle name="Percent 13 3 7 4 2 2" xfId="33062"/>
    <cellStyle name="Percent 13 3 7 4 3" xfId="32785"/>
    <cellStyle name="Percent 13 3 7 5" xfId="32787"/>
    <cellStyle name="Percent 13 3 7 5 2" xfId="15604"/>
    <cellStyle name="Percent 13 3 7 6" xfId="32788"/>
    <cellStyle name="Percent 13 3 8" xfId="4999"/>
    <cellStyle name="Percent 13 3 8 2" xfId="8401"/>
    <cellStyle name="Percent 13 3 8 2 2" xfId="32791"/>
    <cellStyle name="Percent 13 3 8 2 2 2" xfId="24376"/>
    <cellStyle name="Percent 13 3 8 2 3" xfId="32790"/>
    <cellStyle name="Percent 13 3 8 3" xfId="10712"/>
    <cellStyle name="Percent 13 3 8 3 2" xfId="32792"/>
    <cellStyle name="Percent 13 3 8 4" xfId="12693"/>
    <cellStyle name="Percent 13 3 8 4 2" xfId="32794"/>
    <cellStyle name="Percent 13 3 8 4 2 2" xfId="29708"/>
    <cellStyle name="Percent 13 3 8 4 3" xfId="32793"/>
    <cellStyle name="Percent 13 3 8 5" xfId="32795"/>
    <cellStyle name="Percent 13 3 8 5 2" xfId="15085"/>
    <cellStyle name="Percent 13 3 8 6" xfId="32796"/>
    <cellStyle name="Percent 13 3 9" xfId="6369"/>
    <cellStyle name="Percent 13 3 9 2" xfId="32798"/>
    <cellStyle name="Percent 13 3 9 2 2" xfId="14592"/>
    <cellStyle name="Percent 13 3 9 3" xfId="32797"/>
    <cellStyle name="Percent 13 4" xfId="829"/>
    <cellStyle name="Percent 13 4 10" xfId="6700"/>
    <cellStyle name="Percent 13 4 10 2" xfId="32801"/>
    <cellStyle name="Percent 13 4 10 2 2" xfId="15905"/>
    <cellStyle name="Percent 13 4 10 3" xfId="32800"/>
    <cellStyle name="Percent 13 4 11" xfId="10713"/>
    <cellStyle name="Percent 13 4 11 2" xfId="32802"/>
    <cellStyle name="Percent 13 4 12" xfId="11200"/>
    <cellStyle name="Percent 13 4 12 2" xfId="32804"/>
    <cellStyle name="Percent 13 4 12 2 2" xfId="27532"/>
    <cellStyle name="Percent 13 4 12 3" xfId="32803"/>
    <cellStyle name="Percent 13 4 13" xfId="32805"/>
    <cellStyle name="Percent 13 4 13 2" xfId="14291"/>
    <cellStyle name="Percent 13 4 14" xfId="32806"/>
    <cellStyle name="Percent 13 4 2" xfId="3727"/>
    <cellStyle name="Percent 13 4 2 2" xfId="4106"/>
    <cellStyle name="Percent 13 4 2 2 2" xfId="7511"/>
    <cellStyle name="Percent 13 4 2 2 2 2" xfId="32809"/>
    <cellStyle name="Percent 13 4 2 2 2 2 2" xfId="16776"/>
    <cellStyle name="Percent 13 4 2 2 2 3" xfId="32808"/>
    <cellStyle name="Percent 13 4 2 2 3" xfId="10715"/>
    <cellStyle name="Percent 13 4 2 2 3 2" xfId="32811"/>
    <cellStyle name="Percent 13 4 2 2 4" xfId="11803"/>
    <cellStyle name="Percent 13 4 2 2 4 2" xfId="32813"/>
    <cellStyle name="Percent 13 4 2 2 4 2 2" xfId="28379"/>
    <cellStyle name="Percent 13 4 2 2 4 3" xfId="32812"/>
    <cellStyle name="Percent 13 4 2 2 5" xfId="32814"/>
    <cellStyle name="Percent 13 4 2 2 5 2" xfId="14727"/>
    <cellStyle name="Percent 13 4 2 2 6" xfId="32815"/>
    <cellStyle name="Percent 13 4 2 3" xfId="4669"/>
    <cellStyle name="Percent 13 4 2 3 2" xfId="8072"/>
    <cellStyle name="Percent 13 4 2 3 2 2" xfId="32817"/>
    <cellStyle name="Percent 13 4 2 3 2 2 2" xfId="23879"/>
    <cellStyle name="Percent 13 4 2 3 2 3" xfId="32816"/>
    <cellStyle name="Percent 13 4 2 3 3" xfId="10716"/>
    <cellStyle name="Percent 13 4 2 3 3 2" xfId="32819"/>
    <cellStyle name="Percent 13 4 2 3 4" xfId="12364"/>
    <cellStyle name="Percent 13 4 2 3 4 2" xfId="32821"/>
    <cellStyle name="Percent 13 4 2 3 4 2 2" xfId="29252"/>
    <cellStyle name="Percent 13 4 2 3 4 3" xfId="32820"/>
    <cellStyle name="Percent 13 4 2 3 5" xfId="32822"/>
    <cellStyle name="Percent 13 4 2 3 5 2" xfId="14933"/>
    <cellStyle name="Percent 13 4 2 3 6" xfId="32823"/>
    <cellStyle name="Percent 13 4 2 4" xfId="5231"/>
    <cellStyle name="Percent 13 4 2 4 2" xfId="8633"/>
    <cellStyle name="Percent 13 4 2 4 2 2" xfId="32826"/>
    <cellStyle name="Percent 13 4 2 4 2 2 2" xfId="24702"/>
    <cellStyle name="Percent 13 4 2 4 2 3" xfId="32825"/>
    <cellStyle name="Percent 13 4 2 4 3" xfId="10717"/>
    <cellStyle name="Percent 13 4 2 4 3 2" xfId="32827"/>
    <cellStyle name="Percent 13 4 2 4 4" xfId="12925"/>
    <cellStyle name="Percent 13 4 2 4 4 2" xfId="32829"/>
    <cellStyle name="Percent 13 4 2 4 4 2 2" xfId="30052"/>
    <cellStyle name="Percent 13 4 2 4 4 3" xfId="32828"/>
    <cellStyle name="Percent 13 4 2 4 5" xfId="32830"/>
    <cellStyle name="Percent 13 4 2 4 5 2" xfId="15179"/>
    <cellStyle name="Percent 13 4 2 4 6" xfId="32831"/>
    <cellStyle name="Percent 13 4 2 5" xfId="7136"/>
    <cellStyle name="Percent 13 4 2 5 2" xfId="32833"/>
    <cellStyle name="Percent 13 4 2 5 2 2" xfId="16251"/>
    <cellStyle name="Percent 13 4 2 5 3" xfId="32832"/>
    <cellStyle name="Percent 13 4 2 6" xfId="10714"/>
    <cellStyle name="Percent 13 4 2 6 2" xfId="32834"/>
    <cellStyle name="Percent 13 4 2 7" xfId="11429"/>
    <cellStyle name="Percent 13 4 2 7 2" xfId="32836"/>
    <cellStyle name="Percent 13 4 2 7 2 2" xfId="27827"/>
    <cellStyle name="Percent 13 4 2 7 3" xfId="32835"/>
    <cellStyle name="Percent 13 4 2 8" xfId="32837"/>
    <cellStyle name="Percent 13 4 2 8 2" xfId="14650"/>
    <cellStyle name="Percent 13 4 2 9" xfId="32838"/>
    <cellStyle name="Percent 13 4 3" xfId="4295"/>
    <cellStyle name="Percent 13 4 3 2" xfId="4856"/>
    <cellStyle name="Percent 13 4 3 2 2" xfId="8259"/>
    <cellStyle name="Percent 13 4 3 2 2 2" xfId="32840"/>
    <cellStyle name="Percent 13 4 3 2 2 2 2" xfId="24180"/>
    <cellStyle name="Percent 13 4 3 2 2 3" xfId="32839"/>
    <cellStyle name="Percent 13 4 3 2 3" xfId="10719"/>
    <cellStyle name="Percent 13 4 3 2 3 2" xfId="32841"/>
    <cellStyle name="Percent 13 4 3 2 4" xfId="12551"/>
    <cellStyle name="Percent 13 4 3 2 4 2" xfId="32843"/>
    <cellStyle name="Percent 13 4 3 2 4 2 2" xfId="29511"/>
    <cellStyle name="Percent 13 4 3 2 4 3" xfId="32842"/>
    <cellStyle name="Percent 13 4 3 2 5" xfId="32844"/>
    <cellStyle name="Percent 13 4 3 2 5 2" xfId="15024"/>
    <cellStyle name="Percent 13 4 3 2 6" xfId="32845"/>
    <cellStyle name="Percent 13 4 3 3" xfId="5418"/>
    <cellStyle name="Percent 13 4 3 3 2" xfId="8820"/>
    <cellStyle name="Percent 13 4 3 3 2 2" xfId="32847"/>
    <cellStyle name="Percent 13 4 3 3 2 2 2" xfId="24962"/>
    <cellStyle name="Percent 13 4 3 3 2 3" xfId="32846"/>
    <cellStyle name="Percent 13 4 3 3 3" xfId="10720"/>
    <cellStyle name="Percent 13 4 3 3 3 2" xfId="32849"/>
    <cellStyle name="Percent 13 4 3 3 4" xfId="13112"/>
    <cellStyle name="Percent 13 4 3 3 4 2" xfId="32851"/>
    <cellStyle name="Percent 13 4 3 3 4 2 2" xfId="30744"/>
    <cellStyle name="Percent 13 4 3 3 4 3" xfId="32850"/>
    <cellStyle name="Percent 13 4 3 3 5" xfId="32852"/>
    <cellStyle name="Percent 13 4 3 3 5 2" xfId="15263"/>
    <cellStyle name="Percent 13 4 3 3 6" xfId="32853"/>
    <cellStyle name="Percent 13 4 3 4" xfId="7698"/>
    <cellStyle name="Percent 13 4 3 4 2" xfId="32855"/>
    <cellStyle name="Percent 13 4 3 4 2 2" xfId="23382"/>
    <cellStyle name="Percent 13 4 3 4 3" xfId="32854"/>
    <cellStyle name="Percent 13 4 3 5" xfId="10718"/>
    <cellStyle name="Percent 13 4 3 5 2" xfId="32856"/>
    <cellStyle name="Percent 13 4 3 6" xfId="11990"/>
    <cellStyle name="Percent 13 4 3 6 2" xfId="32858"/>
    <cellStyle name="Percent 13 4 3 6 2 2" xfId="28732"/>
    <cellStyle name="Percent 13 4 3 6 3" xfId="32857"/>
    <cellStyle name="Percent 13 4 3 7" xfId="32859"/>
    <cellStyle name="Percent 13 4 3 7 2" xfId="14776"/>
    <cellStyle name="Percent 13 4 3 8" xfId="32860"/>
    <cellStyle name="Percent 13 4 4" xfId="3919"/>
    <cellStyle name="Percent 13 4 4 2" xfId="5615"/>
    <cellStyle name="Percent 13 4 4 2 2" xfId="9007"/>
    <cellStyle name="Percent 13 4 4 2 2 2" xfId="32863"/>
    <cellStyle name="Percent 13 4 4 2 2 2 2" xfId="25279"/>
    <cellStyle name="Percent 13 4 4 2 2 3" xfId="32862"/>
    <cellStyle name="Percent 13 4 4 2 3" xfId="10722"/>
    <cellStyle name="Percent 13 4 4 2 3 2" xfId="32865"/>
    <cellStyle name="Percent 13 4 4 2 4" xfId="13300"/>
    <cellStyle name="Percent 13 4 4 2 4 2" xfId="32867"/>
    <cellStyle name="Percent 13 4 4 2 4 2 2" xfId="31139"/>
    <cellStyle name="Percent 13 4 4 2 4 3" xfId="32866"/>
    <cellStyle name="Percent 13 4 4 2 5" xfId="32868"/>
    <cellStyle name="Percent 13 4 4 2 5 2" xfId="15350"/>
    <cellStyle name="Percent 13 4 4 2 6" xfId="32869"/>
    <cellStyle name="Percent 13 4 4 3" xfId="7324"/>
    <cellStyle name="Percent 13 4 4 3 2" xfId="32871"/>
    <cellStyle name="Percent 13 4 4 3 2 2" xfId="16513"/>
    <cellStyle name="Percent 13 4 4 3 3" xfId="32870"/>
    <cellStyle name="Percent 13 4 4 4" xfId="10721"/>
    <cellStyle name="Percent 13 4 4 4 2" xfId="32873"/>
    <cellStyle name="Percent 13 4 4 5" xfId="11616"/>
    <cellStyle name="Percent 13 4 4 5 2" xfId="32875"/>
    <cellStyle name="Percent 13 4 4 5 2 2" xfId="28085"/>
    <cellStyle name="Percent 13 4 4 5 3" xfId="32874"/>
    <cellStyle name="Percent 13 4 4 6" xfId="32876"/>
    <cellStyle name="Percent 13 4 4 6 2" xfId="14689"/>
    <cellStyle name="Percent 13 4 4 7" xfId="32877"/>
    <cellStyle name="Percent 13 4 5" xfId="4482"/>
    <cellStyle name="Percent 13 4 5 2" xfId="5817"/>
    <cellStyle name="Percent 13 4 5 2 2" xfId="9197"/>
    <cellStyle name="Percent 13 4 5 2 2 2" xfId="32881"/>
    <cellStyle name="Percent 13 4 5 2 2 2 2" xfId="25541"/>
    <cellStyle name="Percent 13 4 5 2 2 3" xfId="32880"/>
    <cellStyle name="Percent 13 4 5 2 3" xfId="10724"/>
    <cellStyle name="Percent 13 4 5 2 3 2" xfId="32883"/>
    <cellStyle name="Percent 13 4 5 2 4" xfId="13487"/>
    <cellStyle name="Percent 13 4 5 2 4 2" xfId="32885"/>
    <cellStyle name="Percent 13 4 5 2 4 2 2" xfId="31769"/>
    <cellStyle name="Percent 13 4 5 2 4 3" xfId="32884"/>
    <cellStyle name="Percent 13 4 5 2 5" xfId="32886"/>
    <cellStyle name="Percent 13 4 5 2 5 2" xfId="15446"/>
    <cellStyle name="Percent 13 4 5 2 6" xfId="32887"/>
    <cellStyle name="Percent 13 4 5 3" xfId="7885"/>
    <cellStyle name="Percent 13 4 5 3 2" xfId="32889"/>
    <cellStyle name="Percent 13 4 5 3 2 2" xfId="23565"/>
    <cellStyle name="Percent 13 4 5 3 3" xfId="32888"/>
    <cellStyle name="Percent 13 4 5 4" xfId="10723"/>
    <cellStyle name="Percent 13 4 5 4 2" xfId="32891"/>
    <cellStyle name="Percent 13 4 5 5" xfId="12177"/>
    <cellStyle name="Percent 13 4 5 5 2" xfId="32893"/>
    <cellStyle name="Percent 13 4 5 5 2 2" xfId="28990"/>
    <cellStyle name="Percent 13 4 5 5 3" xfId="32892"/>
    <cellStyle name="Percent 13 4 5 6" xfId="32894"/>
    <cellStyle name="Percent 13 4 5 6 2" xfId="14856"/>
    <cellStyle name="Percent 13 4 5 7" xfId="32895"/>
    <cellStyle name="Percent 13 4 6" xfId="6012"/>
    <cellStyle name="Percent 13 4 6 2" xfId="9385"/>
    <cellStyle name="Percent 13 4 6 2 2" xfId="32898"/>
    <cellStyle name="Percent 13 4 6 2 2 2" xfId="25802"/>
    <cellStyle name="Percent 13 4 6 2 3" xfId="32897"/>
    <cellStyle name="Percent 13 4 6 3" xfId="10725"/>
    <cellStyle name="Percent 13 4 6 3 2" xfId="32899"/>
    <cellStyle name="Percent 13 4 6 4" xfId="13674"/>
    <cellStyle name="Percent 13 4 6 4 2" xfId="32901"/>
    <cellStyle name="Percent 13 4 6 4 2 2" xfId="32504"/>
    <cellStyle name="Percent 13 4 6 4 3" xfId="32900"/>
    <cellStyle name="Percent 13 4 6 5" xfId="32902"/>
    <cellStyle name="Percent 13 4 6 5 2" xfId="15532"/>
    <cellStyle name="Percent 13 4 6 6" xfId="32903"/>
    <cellStyle name="Percent 13 4 7" xfId="6210"/>
    <cellStyle name="Percent 13 4 7 2" xfId="9574"/>
    <cellStyle name="Percent 13 4 7 2 2" xfId="32905"/>
    <cellStyle name="Percent 13 4 7 2 2 2" xfId="26063"/>
    <cellStyle name="Percent 13 4 7 2 3" xfId="32904"/>
    <cellStyle name="Percent 13 4 7 3" xfId="10726"/>
    <cellStyle name="Percent 13 4 7 3 2" xfId="32906"/>
    <cellStyle name="Percent 13 4 7 4" xfId="13862"/>
    <cellStyle name="Percent 13 4 7 4 2" xfId="32908"/>
    <cellStyle name="Percent 13 4 7 4 2 2" xfId="33190"/>
    <cellStyle name="Percent 13 4 7 4 3" xfId="32907"/>
    <cellStyle name="Percent 13 4 7 5" xfId="32909"/>
    <cellStyle name="Percent 13 4 7 5 2" xfId="15621"/>
    <cellStyle name="Percent 13 4 7 6" xfId="32910"/>
    <cellStyle name="Percent 13 4 8" xfId="5044"/>
    <cellStyle name="Percent 13 4 8 2" xfId="8446"/>
    <cellStyle name="Percent 13 4 8 2 2" xfId="32912"/>
    <cellStyle name="Percent 13 4 8 2 2 2" xfId="24439"/>
    <cellStyle name="Percent 13 4 8 2 3" xfId="32911"/>
    <cellStyle name="Percent 13 4 8 3" xfId="10727"/>
    <cellStyle name="Percent 13 4 8 3 2" xfId="32913"/>
    <cellStyle name="Percent 13 4 8 4" xfId="12738"/>
    <cellStyle name="Percent 13 4 8 4 2" xfId="32915"/>
    <cellStyle name="Percent 13 4 8 4 2 2" xfId="29770"/>
    <cellStyle name="Percent 13 4 8 4 3" xfId="32914"/>
    <cellStyle name="Percent 13 4 8 5" xfId="32916"/>
    <cellStyle name="Percent 13 4 8 5 2" xfId="15103"/>
    <cellStyle name="Percent 13 4 8 6" xfId="32917"/>
    <cellStyle name="Percent 13 4 9" xfId="6414"/>
    <cellStyle name="Percent 13 4 9 2" xfId="32919"/>
    <cellStyle name="Percent 13 4 9 2 2" xfId="14608"/>
    <cellStyle name="Percent 13 4 9 3" xfId="32918"/>
    <cellStyle name="Percent 13 5" xfId="3600"/>
    <cellStyle name="Percent 13 5 2" xfId="3981"/>
    <cellStyle name="Percent 13 5 2 2" xfId="7386"/>
    <cellStyle name="Percent 13 5 2 2 2" xfId="32921"/>
    <cellStyle name="Percent 13 5 2 2 2 2" xfId="16596"/>
    <cellStyle name="Percent 13 5 2 2 3" xfId="32920"/>
    <cellStyle name="Percent 13 5 2 3" xfId="10729"/>
    <cellStyle name="Percent 13 5 2 3 2" xfId="32922"/>
    <cellStyle name="Percent 13 5 2 4" xfId="11678"/>
    <cellStyle name="Percent 13 5 2 4 2" xfId="32924"/>
    <cellStyle name="Percent 13 5 2 4 2 2" xfId="28170"/>
    <cellStyle name="Percent 13 5 2 4 3" xfId="32923"/>
    <cellStyle name="Percent 13 5 2 5" xfId="32925"/>
    <cellStyle name="Percent 13 5 2 5 2" xfId="14703"/>
    <cellStyle name="Percent 13 5 2 6" xfId="32926"/>
    <cellStyle name="Percent 13 5 3" xfId="4544"/>
    <cellStyle name="Percent 13 5 3 2" xfId="7947"/>
    <cellStyle name="Percent 13 5 3 2 2" xfId="32928"/>
    <cellStyle name="Percent 13 5 3 2 2 2" xfId="23644"/>
    <cellStyle name="Percent 13 5 3 2 3" xfId="32927"/>
    <cellStyle name="Percent 13 5 3 3" xfId="10730"/>
    <cellStyle name="Percent 13 5 3 3 2" xfId="32929"/>
    <cellStyle name="Percent 13 5 3 4" xfId="12239"/>
    <cellStyle name="Percent 13 5 3 4 2" xfId="32931"/>
    <cellStyle name="Percent 13 5 3 4 2 2" xfId="29074"/>
    <cellStyle name="Percent 13 5 3 4 3" xfId="32930"/>
    <cellStyle name="Percent 13 5 3 5" xfId="32932"/>
    <cellStyle name="Percent 13 5 3 5 2" xfId="14883"/>
    <cellStyle name="Percent 13 5 3 6" xfId="32933"/>
    <cellStyle name="Percent 13 5 4" xfId="5106"/>
    <cellStyle name="Percent 13 5 4 2" xfId="8508"/>
    <cellStyle name="Percent 13 5 4 2 2" xfId="32936"/>
    <cellStyle name="Percent 13 5 4 2 2 2" xfId="24525"/>
    <cellStyle name="Percent 13 5 4 2 3" xfId="32935"/>
    <cellStyle name="Percent 13 5 4 3" xfId="10731"/>
    <cellStyle name="Percent 13 5 4 3 2" xfId="32938"/>
    <cellStyle name="Percent 13 5 4 4" xfId="12800"/>
    <cellStyle name="Percent 13 5 4 4 2" xfId="32940"/>
    <cellStyle name="Percent 13 5 4 4 2 2" xfId="29853"/>
    <cellStyle name="Percent 13 5 4 4 3" xfId="32939"/>
    <cellStyle name="Percent 13 5 4 5" xfId="32941"/>
    <cellStyle name="Percent 13 5 4 5 2" xfId="15133"/>
    <cellStyle name="Percent 13 5 4 6" xfId="32942"/>
    <cellStyle name="Percent 13 5 5" xfId="7011"/>
    <cellStyle name="Percent 13 5 5 2" xfId="32944"/>
    <cellStyle name="Percent 13 5 5 2 2" xfId="16075"/>
    <cellStyle name="Percent 13 5 5 3" xfId="32943"/>
    <cellStyle name="Percent 13 5 6" xfId="10728"/>
    <cellStyle name="Percent 13 5 6 2" xfId="32946"/>
    <cellStyle name="Percent 13 5 7" xfId="11304"/>
    <cellStyle name="Percent 13 5 7 2" xfId="32948"/>
    <cellStyle name="Percent 13 5 7 2 2" xfId="27639"/>
    <cellStyle name="Percent 13 5 7 3" xfId="32947"/>
    <cellStyle name="Percent 13 5 8" xfId="32949"/>
    <cellStyle name="Percent 13 5 8 2" xfId="14550"/>
    <cellStyle name="Percent 13 5 9" xfId="32950"/>
    <cellStyle name="Percent 13 6" xfId="4168"/>
    <cellStyle name="Percent 13 6 2" xfId="4731"/>
    <cellStyle name="Percent 13 6 2 2" xfId="8134"/>
    <cellStyle name="Percent 13 6 2 2 2" xfId="32953"/>
    <cellStyle name="Percent 13 6 2 2 2 2" xfId="24000"/>
    <cellStyle name="Percent 13 6 2 2 3" xfId="32952"/>
    <cellStyle name="Percent 13 6 2 3" xfId="10733"/>
    <cellStyle name="Percent 13 6 2 3 2" xfId="32954"/>
    <cellStyle name="Percent 13 6 2 4" xfId="12426"/>
    <cellStyle name="Percent 13 6 2 4 2" xfId="32956"/>
    <cellStyle name="Percent 13 6 2 4 2 2" xfId="29335"/>
    <cellStyle name="Percent 13 6 2 4 3" xfId="32955"/>
    <cellStyle name="Percent 13 6 2 5" xfId="32957"/>
    <cellStyle name="Percent 13 6 2 5 2" xfId="14969"/>
    <cellStyle name="Percent 13 6 2 6" xfId="32958"/>
    <cellStyle name="Percent 13 6 3" xfId="5293"/>
    <cellStyle name="Percent 13 6 3 2" xfId="8695"/>
    <cellStyle name="Percent 13 6 3 2 2" xfId="32960"/>
    <cellStyle name="Percent 13 6 3 2 2 2" xfId="24784"/>
    <cellStyle name="Percent 13 6 3 2 3" xfId="32959"/>
    <cellStyle name="Percent 13 6 3 3" xfId="10734"/>
    <cellStyle name="Percent 13 6 3 3 2" xfId="32961"/>
    <cellStyle name="Percent 13 6 3 4" xfId="12987"/>
    <cellStyle name="Percent 13 6 3 4 2" xfId="32963"/>
    <cellStyle name="Percent 13 6 3 4 2 2" xfId="30252"/>
    <cellStyle name="Percent 13 6 3 4 3" xfId="32962"/>
    <cellStyle name="Percent 13 6 3 5" xfId="32964"/>
    <cellStyle name="Percent 13 6 3 5 2" xfId="15210"/>
    <cellStyle name="Percent 13 6 3 6" xfId="32965"/>
    <cellStyle name="Percent 13 6 4" xfId="7573"/>
    <cellStyle name="Percent 13 6 4 2" xfId="32967"/>
    <cellStyle name="Percent 13 6 4 2 2" xfId="23251"/>
    <cellStyle name="Percent 13 6 4 3" xfId="32966"/>
    <cellStyle name="Percent 13 6 5" xfId="10732"/>
    <cellStyle name="Percent 13 6 5 2" xfId="32968"/>
    <cellStyle name="Percent 13 6 6" xfId="11865"/>
    <cellStyle name="Percent 13 6 6 2" xfId="32970"/>
    <cellStyle name="Percent 13 6 6 2 2" xfId="28489"/>
    <cellStyle name="Percent 13 6 6 3" xfId="32969"/>
    <cellStyle name="Percent 13 6 7" xfId="32971"/>
    <cellStyle name="Percent 13 6 7 2" xfId="14741"/>
    <cellStyle name="Percent 13 6 8" xfId="32972"/>
    <cellStyle name="Percent 13 7" xfId="3794"/>
    <cellStyle name="Percent 13 7 2" xfId="5482"/>
    <cellStyle name="Percent 13 7 2 2" xfId="8882"/>
    <cellStyle name="Percent 13 7 2 2 2" xfId="32975"/>
    <cellStyle name="Percent 13 7 2 2 2 2" xfId="25102"/>
    <cellStyle name="Percent 13 7 2 2 3" xfId="32974"/>
    <cellStyle name="Percent 13 7 2 3" xfId="10736"/>
    <cellStyle name="Percent 13 7 2 3 2" xfId="32977"/>
    <cellStyle name="Percent 13 7 2 4" xfId="13174"/>
    <cellStyle name="Percent 13 7 2 4 2" xfId="32979"/>
    <cellStyle name="Percent 13 7 2 4 2 2" xfId="30895"/>
    <cellStyle name="Percent 13 7 2 4 3" xfId="32978"/>
    <cellStyle name="Percent 13 7 2 5" xfId="32980"/>
    <cellStyle name="Percent 13 7 2 5 2" xfId="15294"/>
    <cellStyle name="Percent 13 7 2 6" xfId="32981"/>
    <cellStyle name="Percent 13 7 3" xfId="7199"/>
    <cellStyle name="Percent 13 7 3 2" xfId="32983"/>
    <cellStyle name="Percent 13 7 3 2 2" xfId="16335"/>
    <cellStyle name="Percent 13 7 3 3" xfId="32982"/>
    <cellStyle name="Percent 13 7 4" xfId="10735"/>
    <cellStyle name="Percent 13 7 4 2" xfId="32985"/>
    <cellStyle name="Percent 13 7 5" xfId="11491"/>
    <cellStyle name="Percent 13 7 5 2" xfId="32987"/>
    <cellStyle name="Percent 13 7 5 2 2" xfId="27910"/>
    <cellStyle name="Percent 13 7 5 3" xfId="32986"/>
    <cellStyle name="Percent 13 7 6" xfId="32988"/>
    <cellStyle name="Percent 13 7 6 2" xfId="14665"/>
    <cellStyle name="Percent 13 7 7" xfId="32989"/>
    <cellStyle name="Percent 13 8" xfId="4357"/>
    <cellStyle name="Percent 13 8 2" xfId="5690"/>
    <cellStyle name="Percent 13 8 2 2" xfId="9071"/>
    <cellStyle name="Percent 13 8 2 2 2" xfId="32993"/>
    <cellStyle name="Percent 13 8 2 2 2 2" xfId="25361"/>
    <cellStyle name="Percent 13 8 2 2 3" xfId="32992"/>
    <cellStyle name="Percent 13 8 2 3" xfId="10738"/>
    <cellStyle name="Percent 13 8 2 3 2" xfId="32995"/>
    <cellStyle name="Percent 13 8 2 4" xfId="13362"/>
    <cellStyle name="Percent 13 8 2 4 2" xfId="32997"/>
    <cellStyle name="Percent 13 8 2 4 2 2" xfId="31272"/>
    <cellStyle name="Percent 13 8 2 4 3" xfId="32996"/>
    <cellStyle name="Percent 13 8 2 5" xfId="32998"/>
    <cellStyle name="Percent 13 8 2 5 2" xfId="15395"/>
    <cellStyle name="Percent 13 8 2 6" xfId="32999"/>
    <cellStyle name="Percent 13 8 3" xfId="7760"/>
    <cellStyle name="Percent 13 8 3 2" xfId="33001"/>
    <cellStyle name="Percent 13 8 3 2 2" xfId="23431"/>
    <cellStyle name="Percent 13 8 3 3" xfId="33000"/>
    <cellStyle name="Percent 13 8 4" xfId="10737"/>
    <cellStyle name="Percent 13 8 4 2" xfId="33003"/>
    <cellStyle name="Percent 13 8 5" xfId="12052"/>
    <cellStyle name="Percent 13 8 5 2" xfId="33005"/>
    <cellStyle name="Percent 13 8 5 2 2" xfId="28813"/>
    <cellStyle name="Percent 13 8 5 3" xfId="33004"/>
    <cellStyle name="Percent 13 8 6" xfId="33006"/>
    <cellStyle name="Percent 13 8 6 2" xfId="14803"/>
    <cellStyle name="Percent 13 8 7" xfId="33007"/>
    <cellStyle name="Percent 13 9" xfId="5880"/>
    <cellStyle name="Percent 13 9 2" xfId="9259"/>
    <cellStyle name="Percent 13 9 2 2" xfId="33010"/>
    <cellStyle name="Percent 13 9 2 2 2" xfId="25623"/>
    <cellStyle name="Percent 13 9 2 3" xfId="33009"/>
    <cellStyle name="Percent 13 9 3" xfId="10739"/>
    <cellStyle name="Percent 13 9 3 2" xfId="33012"/>
    <cellStyle name="Percent 13 9 4" xfId="13549"/>
    <cellStyle name="Percent 13 9 4 2" xfId="33014"/>
    <cellStyle name="Percent 13 9 4 2 2" xfId="32011"/>
    <cellStyle name="Percent 13 9 4 3" xfId="33013"/>
    <cellStyle name="Percent 13 9 5" xfId="33015"/>
    <cellStyle name="Percent 13 9 5 2" xfId="15476"/>
    <cellStyle name="Percent 13 9 6" xfId="33016"/>
    <cellStyle name="Percent 14" xfId="788"/>
    <cellStyle name="Percent 14 10" xfId="6373"/>
    <cellStyle name="Percent 14 10 2" xfId="33018"/>
    <cellStyle name="Percent 14 10 2 2" xfId="14594"/>
    <cellStyle name="Percent 14 10 3" xfId="33017"/>
    <cellStyle name="Percent 14 11" xfId="6659"/>
    <cellStyle name="Percent 14 11 2" xfId="33020"/>
    <cellStyle name="Percent 14 11 2 2" xfId="15851"/>
    <cellStyle name="Percent 14 11 3" xfId="33019"/>
    <cellStyle name="Percent 14 12" xfId="10740"/>
    <cellStyle name="Percent 14 12 2" xfId="33021"/>
    <cellStyle name="Percent 14 13" xfId="11159"/>
    <cellStyle name="Percent 14 13 2" xfId="33023"/>
    <cellStyle name="Percent 14 13 2 2" xfId="27478"/>
    <cellStyle name="Percent 14 13 3" xfId="33022"/>
    <cellStyle name="Percent 14 14" xfId="33024"/>
    <cellStyle name="Percent 14 14 2" xfId="14284"/>
    <cellStyle name="Percent 14 15" xfId="33025"/>
    <cellStyle name="Percent 14 16" xfId="33026"/>
    <cellStyle name="Percent 14 2" xfId="858"/>
    <cellStyle name="Percent 14 2 2" xfId="10741"/>
    <cellStyle name="Percent 14 2 2 2" xfId="33027"/>
    <cellStyle name="Percent 14 2 3" xfId="33028"/>
    <cellStyle name="Percent 14 2 3 2" xfId="14305"/>
    <cellStyle name="Percent 14 2 4" xfId="33029"/>
    <cellStyle name="Percent 14 3" xfId="3686"/>
    <cellStyle name="Percent 14 3 2" xfId="4065"/>
    <cellStyle name="Percent 14 3 2 2" xfId="7470"/>
    <cellStyle name="Percent 14 3 2 2 2" xfId="33031"/>
    <cellStyle name="Percent 14 3 2 2 2 2" xfId="16721"/>
    <cellStyle name="Percent 14 3 2 2 3" xfId="33030"/>
    <cellStyle name="Percent 14 3 2 3" xfId="10743"/>
    <cellStyle name="Percent 14 3 2 3 2" xfId="33032"/>
    <cellStyle name="Percent 14 3 2 4" xfId="11762"/>
    <cellStyle name="Percent 14 3 2 4 2" xfId="33034"/>
    <cellStyle name="Percent 14 3 2 4 2 2" xfId="28292"/>
    <cellStyle name="Percent 14 3 2 4 3" xfId="33033"/>
    <cellStyle name="Percent 14 3 2 5" xfId="33035"/>
    <cellStyle name="Percent 14 3 2 5 2" xfId="14720"/>
    <cellStyle name="Percent 14 3 2 6" xfId="33036"/>
    <cellStyle name="Percent 14 3 3" xfId="4628"/>
    <cellStyle name="Percent 14 3 3 2" xfId="8031"/>
    <cellStyle name="Percent 14 3 3 2 2" xfId="33038"/>
    <cellStyle name="Percent 14 3 3 2 2 2" xfId="23791"/>
    <cellStyle name="Percent 14 3 3 2 3" xfId="33037"/>
    <cellStyle name="Percent 14 3 3 3" xfId="10744"/>
    <cellStyle name="Percent 14 3 3 3 2" xfId="33039"/>
    <cellStyle name="Percent 14 3 3 4" xfId="12323"/>
    <cellStyle name="Percent 14 3 3 4 2" xfId="33041"/>
    <cellStyle name="Percent 14 3 3 4 2 2" xfId="29196"/>
    <cellStyle name="Percent 14 3 3 4 3" xfId="33040"/>
    <cellStyle name="Percent 14 3 3 5" xfId="33042"/>
    <cellStyle name="Percent 14 3 3 5 2" xfId="14918"/>
    <cellStyle name="Percent 14 3 3 6" xfId="33043"/>
    <cellStyle name="Percent 14 3 4" xfId="5190"/>
    <cellStyle name="Percent 14 3 4 2" xfId="8592"/>
    <cellStyle name="Percent 14 3 4 2 2" xfId="33046"/>
    <cellStyle name="Percent 14 3 4 2 2 2" xfId="24648"/>
    <cellStyle name="Percent 14 3 4 2 3" xfId="33045"/>
    <cellStyle name="Percent 14 3 4 3" xfId="10745"/>
    <cellStyle name="Percent 14 3 4 3 2" xfId="33048"/>
    <cellStyle name="Percent 14 3 4 4" xfId="12884"/>
    <cellStyle name="Percent 14 3 4 4 2" xfId="33050"/>
    <cellStyle name="Percent 14 3 4 4 2 2" xfId="29977"/>
    <cellStyle name="Percent 14 3 4 4 3" xfId="33049"/>
    <cellStyle name="Percent 14 3 4 5" xfId="33051"/>
    <cellStyle name="Percent 14 3 4 5 2" xfId="15166"/>
    <cellStyle name="Percent 14 3 4 6" xfId="33052"/>
    <cellStyle name="Percent 14 3 5" xfId="7095"/>
    <cellStyle name="Percent 14 3 5 2" xfId="33054"/>
    <cellStyle name="Percent 14 3 5 2 2" xfId="16196"/>
    <cellStyle name="Percent 14 3 5 3" xfId="33053"/>
    <cellStyle name="Percent 14 3 6" xfId="10742"/>
    <cellStyle name="Percent 14 3 6 2" xfId="33056"/>
    <cellStyle name="Percent 14 3 7" xfId="11388"/>
    <cellStyle name="Percent 14 3 7 2" xfId="33058"/>
    <cellStyle name="Percent 14 3 7 2 2" xfId="27772"/>
    <cellStyle name="Percent 14 3 7 3" xfId="33057"/>
    <cellStyle name="Percent 14 3 8" xfId="33059"/>
    <cellStyle name="Percent 14 3 8 2" xfId="14643"/>
    <cellStyle name="Percent 14 3 9" xfId="33060"/>
    <cellStyle name="Percent 14 4" xfId="4254"/>
    <cellStyle name="Percent 14 4 2" xfId="4815"/>
    <cellStyle name="Percent 14 4 2 2" xfId="8218"/>
    <cellStyle name="Percent 14 4 2 2 2" xfId="33064"/>
    <cellStyle name="Percent 14 4 2 2 2 2" xfId="24123"/>
    <cellStyle name="Percent 14 4 2 2 3" xfId="33063"/>
    <cellStyle name="Percent 14 4 2 3" xfId="10747"/>
    <cellStyle name="Percent 14 4 2 3 2" xfId="33065"/>
    <cellStyle name="Percent 14 4 2 4" xfId="12510"/>
    <cellStyle name="Percent 14 4 2 4 2" xfId="33067"/>
    <cellStyle name="Percent 14 4 2 4 2 2" xfId="29456"/>
    <cellStyle name="Percent 14 4 2 4 3" xfId="33066"/>
    <cellStyle name="Percent 14 4 2 5" xfId="33068"/>
    <cellStyle name="Percent 14 4 2 5 2" xfId="15011"/>
    <cellStyle name="Percent 14 4 2 6" xfId="33069"/>
    <cellStyle name="Percent 14 4 3" xfId="5377"/>
    <cellStyle name="Percent 14 4 3 2" xfId="8779"/>
    <cellStyle name="Percent 14 4 3 2 2" xfId="33071"/>
    <cellStyle name="Percent 14 4 3 2 2 2" xfId="24905"/>
    <cellStyle name="Percent 14 4 3 2 3" xfId="33070"/>
    <cellStyle name="Percent 14 4 3 3" xfId="10748"/>
    <cellStyle name="Percent 14 4 3 3 2" xfId="33073"/>
    <cellStyle name="Percent 14 4 3 4" xfId="13071"/>
    <cellStyle name="Percent 14 4 3 4 2" xfId="33075"/>
    <cellStyle name="Percent 14 4 3 4 2 2" xfId="30592"/>
    <cellStyle name="Percent 14 4 3 4 3" xfId="33074"/>
    <cellStyle name="Percent 14 4 3 5" xfId="33076"/>
    <cellStyle name="Percent 14 4 3 5 2" xfId="15249"/>
    <cellStyle name="Percent 14 4 3 6" xfId="33077"/>
    <cellStyle name="Percent 14 4 4" xfId="7657"/>
    <cellStyle name="Percent 14 4 4 2" xfId="33079"/>
    <cellStyle name="Percent 14 4 4 2 2" xfId="23345"/>
    <cellStyle name="Percent 14 4 4 3" xfId="33078"/>
    <cellStyle name="Percent 14 4 5" xfId="10746"/>
    <cellStyle name="Percent 14 4 5 2" xfId="33081"/>
    <cellStyle name="Percent 14 4 6" xfId="11949"/>
    <cellStyle name="Percent 14 4 6 2" xfId="33083"/>
    <cellStyle name="Percent 14 4 6 2 2" xfId="28674"/>
    <cellStyle name="Percent 14 4 6 3" xfId="33082"/>
    <cellStyle name="Percent 14 4 7" xfId="33084"/>
    <cellStyle name="Percent 14 4 7 2" xfId="14762"/>
    <cellStyle name="Percent 14 4 8" xfId="33085"/>
    <cellStyle name="Percent 14 5" xfId="3878"/>
    <cellStyle name="Percent 14 5 2" xfId="5574"/>
    <cellStyle name="Percent 14 5 2 2" xfId="8966"/>
    <cellStyle name="Percent 14 5 2 2 2" xfId="33088"/>
    <cellStyle name="Percent 14 5 2 2 2 2" xfId="25223"/>
    <cellStyle name="Percent 14 5 2 2 3" xfId="33087"/>
    <cellStyle name="Percent 14 5 2 3" xfId="10750"/>
    <cellStyle name="Percent 14 5 2 3 2" xfId="33090"/>
    <cellStyle name="Percent 14 5 2 4" xfId="13259"/>
    <cellStyle name="Percent 14 5 2 4 2" xfId="33092"/>
    <cellStyle name="Percent 14 5 2 4 2 2" xfId="31065"/>
    <cellStyle name="Percent 14 5 2 4 3" xfId="33091"/>
    <cellStyle name="Percent 14 5 2 5" xfId="33093"/>
    <cellStyle name="Percent 14 5 2 5 2" xfId="15336"/>
    <cellStyle name="Percent 14 5 2 6" xfId="33094"/>
    <cellStyle name="Percent 14 5 3" xfId="7283"/>
    <cellStyle name="Percent 14 5 3 2" xfId="33096"/>
    <cellStyle name="Percent 14 5 3 2 2" xfId="16459"/>
    <cellStyle name="Percent 14 5 3 3" xfId="33095"/>
    <cellStyle name="Percent 14 5 4" xfId="10749"/>
    <cellStyle name="Percent 14 5 4 2" xfId="33097"/>
    <cellStyle name="Percent 14 5 5" xfId="11575"/>
    <cellStyle name="Percent 14 5 5 2" xfId="33099"/>
    <cellStyle name="Percent 14 5 5 2 2" xfId="28030"/>
    <cellStyle name="Percent 14 5 5 3" xfId="33098"/>
    <cellStyle name="Percent 14 5 6" xfId="33100"/>
    <cellStyle name="Percent 14 5 6 2" xfId="14682"/>
    <cellStyle name="Percent 14 5 7" xfId="33101"/>
    <cellStyle name="Percent 14 6" xfId="4441"/>
    <cellStyle name="Percent 14 6 2" xfId="5776"/>
    <cellStyle name="Percent 14 6 2 2" xfId="9156"/>
    <cellStyle name="Percent 14 6 2 2 2" xfId="33103"/>
    <cellStyle name="Percent 14 6 2 2 2 2" xfId="25485"/>
    <cellStyle name="Percent 14 6 2 2 3" xfId="33102"/>
    <cellStyle name="Percent 14 6 2 3" xfId="10752"/>
    <cellStyle name="Percent 14 6 2 3 2" xfId="33104"/>
    <cellStyle name="Percent 14 6 2 4" xfId="13446"/>
    <cellStyle name="Percent 14 6 2 4 2" xfId="33106"/>
    <cellStyle name="Percent 14 6 2 4 2 2" xfId="31606"/>
    <cellStyle name="Percent 14 6 2 4 3" xfId="33105"/>
    <cellStyle name="Percent 14 6 2 5" xfId="33107"/>
    <cellStyle name="Percent 14 6 2 5 2" xfId="15433"/>
    <cellStyle name="Percent 14 6 2 6" xfId="33108"/>
    <cellStyle name="Percent 14 6 3" xfId="7844"/>
    <cellStyle name="Percent 14 6 3 2" xfId="33110"/>
    <cellStyle name="Percent 14 6 3 2 2" xfId="23534"/>
    <cellStyle name="Percent 14 6 3 3" xfId="33109"/>
    <cellStyle name="Percent 14 6 4" xfId="10751"/>
    <cellStyle name="Percent 14 6 4 2" xfId="33111"/>
    <cellStyle name="Percent 14 6 5" xfId="12136"/>
    <cellStyle name="Percent 14 6 5 2" xfId="33113"/>
    <cellStyle name="Percent 14 6 5 2 2" xfId="28935"/>
    <cellStyle name="Percent 14 6 5 3" xfId="33112"/>
    <cellStyle name="Percent 14 6 6" xfId="33114"/>
    <cellStyle name="Percent 14 6 6 2" xfId="14839"/>
    <cellStyle name="Percent 14 6 7" xfId="33115"/>
    <cellStyle name="Percent 14 7" xfId="5971"/>
    <cellStyle name="Percent 14 7 2" xfId="9344"/>
    <cellStyle name="Percent 14 7 2 2" xfId="33117"/>
    <cellStyle name="Percent 14 7 2 2 2" xfId="25746"/>
    <cellStyle name="Percent 14 7 2 3" xfId="33116"/>
    <cellStyle name="Percent 14 7 3" xfId="10753"/>
    <cellStyle name="Percent 14 7 3 2" xfId="33118"/>
    <cellStyle name="Percent 14 7 4" xfId="13633"/>
    <cellStyle name="Percent 14 7 4 2" xfId="33120"/>
    <cellStyle name="Percent 14 7 4 2 2" xfId="32342"/>
    <cellStyle name="Percent 14 7 4 3" xfId="33119"/>
    <cellStyle name="Percent 14 7 5" xfId="33121"/>
    <cellStyle name="Percent 14 7 5 2" xfId="15518"/>
    <cellStyle name="Percent 14 7 6" xfId="33122"/>
    <cellStyle name="Percent 14 8" xfId="6169"/>
    <cellStyle name="Percent 14 8 2" xfId="9533"/>
    <cellStyle name="Percent 14 8 2 2" xfId="33124"/>
    <cellStyle name="Percent 14 8 2 2 2" xfId="26006"/>
    <cellStyle name="Percent 14 8 2 3" xfId="33123"/>
    <cellStyle name="Percent 14 8 3" xfId="10754"/>
    <cellStyle name="Percent 14 8 3 2" xfId="33125"/>
    <cellStyle name="Percent 14 8 4" xfId="13821"/>
    <cellStyle name="Percent 14 8 4 2" xfId="33127"/>
    <cellStyle name="Percent 14 8 4 2 2" xfId="33080"/>
    <cellStyle name="Percent 14 8 4 3" xfId="33126"/>
    <cellStyle name="Percent 14 8 5" xfId="33128"/>
    <cellStyle name="Percent 14 8 5 2" xfId="15609"/>
    <cellStyle name="Percent 14 8 6" xfId="33129"/>
    <cellStyle name="Percent 14 9" xfId="5003"/>
    <cellStyle name="Percent 14 9 2" xfId="8405"/>
    <cellStyle name="Percent 14 9 2 2" xfId="33131"/>
    <cellStyle name="Percent 14 9 2 2 2" xfId="24383"/>
    <cellStyle name="Percent 14 9 2 3" xfId="33130"/>
    <cellStyle name="Percent 14 9 3" xfId="10755"/>
    <cellStyle name="Percent 14 9 3 2" xfId="33132"/>
    <cellStyle name="Percent 14 9 4" xfId="12697"/>
    <cellStyle name="Percent 14 9 4 2" xfId="33134"/>
    <cellStyle name="Percent 14 9 4 2 2" xfId="29715"/>
    <cellStyle name="Percent 14 9 4 3" xfId="33133"/>
    <cellStyle name="Percent 14 9 5" xfId="33135"/>
    <cellStyle name="Percent 14 9 5 2" xfId="15087"/>
    <cellStyle name="Percent 14 9 6" xfId="33136"/>
    <cellStyle name="Percent 15" xfId="838"/>
    <cellStyle name="Percent 15 2" xfId="10756"/>
    <cellStyle name="Percent 15 2 2" xfId="33137"/>
    <cellStyle name="Percent 15 3" xfId="33138"/>
    <cellStyle name="Percent 15 3 2" xfId="14293"/>
    <cellStyle name="Percent 15 4" xfId="33139"/>
    <cellStyle name="Percent 16" xfId="854"/>
    <cellStyle name="Percent 16 2" xfId="10757"/>
    <cellStyle name="Percent 16 2 2" xfId="33142"/>
    <cellStyle name="Percent 16 3" xfId="33143"/>
    <cellStyle name="Percent 16 3 2" xfId="14302"/>
    <cellStyle name="Percent 16 4" xfId="33144"/>
    <cellStyle name="Percent 17" xfId="842"/>
    <cellStyle name="Percent 17 2" xfId="10758"/>
    <cellStyle name="Percent 17 2 2" xfId="33147"/>
    <cellStyle name="Percent 17 3" xfId="33148"/>
    <cellStyle name="Percent 17 3 2" xfId="14296"/>
    <cellStyle name="Percent 17 4" xfId="33149"/>
    <cellStyle name="Percent 18" xfId="851"/>
    <cellStyle name="Percent 18 2" xfId="10759"/>
    <cellStyle name="Percent 18 2 2" xfId="33152"/>
    <cellStyle name="Percent 18 3" xfId="33153"/>
    <cellStyle name="Percent 18 3 2" xfId="14301"/>
    <cellStyle name="Percent 18 4" xfId="33154"/>
    <cellStyle name="Percent 19" xfId="844"/>
    <cellStyle name="Percent 19 2" xfId="10760"/>
    <cellStyle name="Percent 19 2 2" xfId="33157"/>
    <cellStyle name="Percent 19 3" xfId="33158"/>
    <cellStyle name="Percent 19 3 2" xfId="14298"/>
    <cellStyle name="Percent 19 4" xfId="33159"/>
    <cellStyle name="Percent 2" xfId="9"/>
    <cellStyle name="Percent 2 2" xfId="8"/>
    <cellStyle name="Percent 2 2 2" xfId="10762"/>
    <cellStyle name="Percent 2 2 2 2" xfId="33161"/>
    <cellStyle name="Percent 2 2 3" xfId="33162"/>
    <cellStyle name="Percent 2 2 3 2" xfId="14132"/>
    <cellStyle name="Percent 2 2 4" xfId="33163"/>
    <cellStyle name="Percent 2 3" xfId="535"/>
    <cellStyle name="Percent 2 3 2" xfId="10763"/>
    <cellStyle name="Percent 2 3 2 2" xfId="33164"/>
    <cellStyle name="Percent 2 3 3" xfId="33165"/>
    <cellStyle name="Percent 2 3 3 2" xfId="14163"/>
    <cellStyle name="Percent 2 3 4" xfId="33166"/>
    <cellStyle name="Percent 2 4" xfId="3583"/>
    <cellStyle name="Percent 2 4 2" xfId="10764"/>
    <cellStyle name="Percent 2 4 2 2" xfId="33167"/>
    <cellStyle name="Percent 2 4 3" xfId="33168"/>
    <cellStyle name="Percent 2 4 3 2" xfId="14538"/>
    <cellStyle name="Percent 2 4 4" xfId="33169"/>
    <cellStyle name="Percent 2 5" xfId="10761"/>
    <cellStyle name="Percent 2 5 2" xfId="33170"/>
    <cellStyle name="Percent 2 6" xfId="33171"/>
    <cellStyle name="Percent 2 6 2" xfId="14074"/>
    <cellStyle name="Percent 2 7" xfId="33172"/>
    <cellStyle name="Percent 20" xfId="847"/>
    <cellStyle name="Percent 20 2" xfId="10765"/>
    <cellStyle name="Percent 20 2 2" xfId="33173"/>
    <cellStyle name="Percent 20 3" xfId="33174"/>
    <cellStyle name="Percent 20 3 2" xfId="14299"/>
    <cellStyle name="Percent 20 4" xfId="33175"/>
    <cellStyle name="Percent 21" xfId="841"/>
    <cellStyle name="Percent 21 2" xfId="10766"/>
    <cellStyle name="Percent 21 2 2" xfId="33176"/>
    <cellStyle name="Percent 21 3" xfId="33177"/>
    <cellStyle name="Percent 21 3 2" xfId="14295"/>
    <cellStyle name="Percent 21 4" xfId="33178"/>
    <cellStyle name="Percent 22" xfId="722"/>
    <cellStyle name="Percent 22 2" xfId="6310"/>
    <cellStyle name="Percent 22 2 2" xfId="33179"/>
    <cellStyle name="Percent 22 3" xfId="10767"/>
    <cellStyle name="Percent 22 3 2" xfId="33181"/>
    <cellStyle name="Percent 22 4" xfId="6296"/>
    <cellStyle name="Percent 22 4 2" xfId="33182"/>
    <cellStyle name="Percent 22 5" xfId="33183"/>
    <cellStyle name="Percent 23" xfId="3735"/>
    <cellStyle name="Percent 23 2" xfId="6472"/>
    <cellStyle name="Percent 23 2 2" xfId="33185"/>
    <cellStyle name="Percent 23 3" xfId="10768"/>
    <cellStyle name="Percent 23 3 2" xfId="33187"/>
    <cellStyle name="Percent 23 4" xfId="6302"/>
    <cellStyle name="Percent 23 4 2" xfId="33188"/>
    <cellStyle name="Percent 23 5" xfId="33189"/>
    <cellStyle name="Percent 24" xfId="3777"/>
    <cellStyle name="Percent 24 2" xfId="10769"/>
    <cellStyle name="Percent 24 2 2" xfId="33191"/>
    <cellStyle name="Percent 24 3" xfId="33192"/>
    <cellStyle name="Percent 24 3 2" xfId="14628"/>
    <cellStyle name="Percent 24 4" xfId="33193"/>
    <cellStyle name="Percent 25" xfId="4175"/>
    <cellStyle name="Percent 25 2" xfId="10770"/>
    <cellStyle name="Percent 25 2 2" xfId="33194"/>
    <cellStyle name="Percent 25 3" xfId="33195"/>
    <cellStyle name="Percent 25 3 2" xfId="14743"/>
    <cellStyle name="Percent 25 4" xfId="33196"/>
    <cellStyle name="Percent 26" xfId="5494"/>
    <cellStyle name="Percent 26 2" xfId="10771"/>
    <cellStyle name="Percent 26 2 2" xfId="33197"/>
    <cellStyle name="Percent 26 3" xfId="33198"/>
    <cellStyle name="Percent 26 3 2" xfId="15302"/>
    <cellStyle name="Percent 26 4" xfId="33199"/>
    <cellStyle name="Percent 27" xfId="5624"/>
    <cellStyle name="Percent 27 2" xfId="10772"/>
    <cellStyle name="Percent 27 2 2" xfId="33200"/>
    <cellStyle name="Percent 27 3" xfId="33201"/>
    <cellStyle name="Percent 27 3 2" xfId="15351"/>
    <cellStyle name="Percent 27 4" xfId="33202"/>
    <cellStyle name="Percent 28" xfId="5667"/>
    <cellStyle name="Percent 28 2" xfId="10773"/>
    <cellStyle name="Percent 28 2 2" xfId="33203"/>
    <cellStyle name="Percent 28 3" xfId="33204"/>
    <cellStyle name="Percent 28 3 2" xfId="15370"/>
    <cellStyle name="Percent 28 4" xfId="33205"/>
    <cellStyle name="Percent 29" xfId="5488"/>
    <cellStyle name="Percent 29 2" xfId="10774"/>
    <cellStyle name="Percent 29 2 2" xfId="33206"/>
    <cellStyle name="Percent 29 3" xfId="33207"/>
    <cellStyle name="Percent 29 3 2" xfId="15297"/>
    <cellStyle name="Percent 29 4" xfId="33208"/>
    <cellStyle name="Percent 3" xfId="14"/>
    <cellStyle name="Percent 3 2" xfId="537"/>
    <cellStyle name="Percent 3 2 2" xfId="10776"/>
    <cellStyle name="Percent 3 2 2 2" xfId="33209"/>
    <cellStyle name="Percent 3 2 3" xfId="33210"/>
    <cellStyle name="Percent 3 2 3 2" xfId="14164"/>
    <cellStyle name="Percent 3 2 4" xfId="33211"/>
    <cellStyle name="Percent 3 3" xfId="10775"/>
    <cellStyle name="Percent 3 3 2" xfId="33212"/>
    <cellStyle name="Percent 3 4" xfId="33213"/>
    <cellStyle name="Percent 3 4 2" xfId="14075"/>
    <cellStyle name="Percent 3 5" xfId="33214"/>
    <cellStyle name="Percent 3 6" xfId="536"/>
    <cellStyle name="Percent 30" xfId="5675"/>
    <cellStyle name="Percent 30 2" xfId="10777"/>
    <cellStyle name="Percent 30 2 2" xfId="33217"/>
    <cellStyle name="Percent 30 3" xfId="33218"/>
    <cellStyle name="Percent 30 3 2" xfId="15383"/>
    <cellStyle name="Percent 30 4" xfId="33219"/>
    <cellStyle name="Percent 31" xfId="5683"/>
    <cellStyle name="Percent 31 2" xfId="10778"/>
    <cellStyle name="Percent 31 2 2" xfId="33222"/>
    <cellStyle name="Percent 31 3" xfId="33223"/>
    <cellStyle name="Percent 31 3 2" xfId="15391"/>
    <cellStyle name="Percent 31 4" xfId="33224"/>
    <cellStyle name="Percent 32" xfId="5673"/>
    <cellStyle name="Percent 32 2" xfId="10779"/>
    <cellStyle name="Percent 32 2 2" xfId="33227"/>
    <cellStyle name="Percent 32 3" xfId="33228"/>
    <cellStyle name="Percent 32 3 2" xfId="15381"/>
    <cellStyle name="Percent 32 4" xfId="33229"/>
    <cellStyle name="Percent 33" xfId="5669"/>
    <cellStyle name="Percent 33 2" xfId="10780"/>
    <cellStyle name="Percent 33 2 2" xfId="33232"/>
    <cellStyle name="Percent 33 3" xfId="33233"/>
    <cellStyle name="Percent 33 3 2" xfId="15374"/>
    <cellStyle name="Percent 33 4" xfId="33234"/>
    <cellStyle name="Percent 34" xfId="5697"/>
    <cellStyle name="Percent 34 2" xfId="10781"/>
    <cellStyle name="Percent 34 2 2" xfId="33235"/>
    <cellStyle name="Percent 34 3" xfId="33236"/>
    <cellStyle name="Percent 34 3 2" xfId="15400"/>
    <cellStyle name="Percent 34 4" xfId="33237"/>
    <cellStyle name="Percent 35" xfId="5891"/>
    <cellStyle name="Percent 35 2" xfId="10782"/>
    <cellStyle name="Percent 35 2 2" xfId="33238"/>
    <cellStyle name="Percent 35 3" xfId="33239"/>
    <cellStyle name="Percent 35 3 2" xfId="15483"/>
    <cellStyle name="Percent 35 4" xfId="33240"/>
    <cellStyle name="Percent 36" xfId="6021"/>
    <cellStyle name="Percent 36 2" xfId="10783"/>
    <cellStyle name="Percent 36 2 2" xfId="33241"/>
    <cellStyle name="Percent 36 3" xfId="33242"/>
    <cellStyle name="Percent 36 3 2" xfId="15533"/>
    <cellStyle name="Percent 36 4" xfId="33243"/>
    <cellStyle name="Percent 37" xfId="6063"/>
    <cellStyle name="Percent 37 2" xfId="10784"/>
    <cellStyle name="Percent 37 2 2" xfId="33244"/>
    <cellStyle name="Percent 37 3" xfId="33245"/>
    <cellStyle name="Percent 37 3 2" xfId="15552"/>
    <cellStyle name="Percent 37 4" xfId="33246"/>
    <cellStyle name="Percent 38" xfId="5886"/>
    <cellStyle name="Percent 38 2" xfId="10785"/>
    <cellStyle name="Percent 38 2 2" xfId="33247"/>
    <cellStyle name="Percent 38 3" xfId="33248"/>
    <cellStyle name="Percent 38 3 2" xfId="15481"/>
    <cellStyle name="Percent 38 4" xfId="33249"/>
    <cellStyle name="Percent 39" xfId="6067"/>
    <cellStyle name="Percent 39 2" xfId="10786"/>
    <cellStyle name="Percent 39 2 2" xfId="33252"/>
    <cellStyle name="Percent 39 3" xfId="33253"/>
    <cellStyle name="Percent 39 3 2" xfId="15559"/>
    <cellStyle name="Percent 39 4" xfId="33254"/>
    <cellStyle name="Percent 4" xfId="47"/>
    <cellStyle name="Percent 4 2" xfId="539"/>
    <cellStyle name="Percent 4 2 2" xfId="10788"/>
    <cellStyle name="Percent 4 2 2 2" xfId="33257"/>
    <cellStyle name="Percent 4 2 3" xfId="33258"/>
    <cellStyle name="Percent 4 2 3 2" xfId="14133"/>
    <cellStyle name="Percent 4 2 4" xfId="33259"/>
    <cellStyle name="Percent 4 2 5" xfId="33260"/>
    <cellStyle name="Percent 4 3" xfId="540"/>
    <cellStyle name="Percent 4 3 2" xfId="10789"/>
    <cellStyle name="Percent 4 3 2 2" xfId="33261"/>
    <cellStyle name="Percent 4 3 3" xfId="33262"/>
    <cellStyle name="Percent 4 3 3 2" xfId="14165"/>
    <cellStyle name="Percent 4 3 4" xfId="33263"/>
    <cellStyle name="Percent 4 4" xfId="10787"/>
    <cellStyle name="Percent 4 4 2" xfId="33264"/>
    <cellStyle name="Percent 4 5" xfId="33265"/>
    <cellStyle name="Percent 4 5 2" xfId="14076"/>
    <cellStyle name="Percent 4 6" xfId="33266"/>
    <cellStyle name="Percent 4 7" xfId="33267"/>
    <cellStyle name="Percent 4 8" xfId="538"/>
    <cellStyle name="Percent 40" xfId="6090"/>
    <cellStyle name="Percent 40 2" xfId="10790"/>
    <cellStyle name="Percent 40 2 2" xfId="33269"/>
    <cellStyle name="Percent 40 3" xfId="33270"/>
    <cellStyle name="Percent 40 3 2" xfId="15575"/>
    <cellStyle name="Percent 40 4" xfId="33271"/>
    <cellStyle name="Percent 41" xfId="6218"/>
    <cellStyle name="Percent 41 2" xfId="10791"/>
    <cellStyle name="Percent 41 2 2" xfId="33273"/>
    <cellStyle name="Percent 41 3" xfId="33274"/>
    <cellStyle name="Percent 41 3 2" xfId="15624"/>
    <cellStyle name="Percent 41 4" xfId="33275"/>
    <cellStyle name="Percent 42" xfId="6261"/>
    <cellStyle name="Percent 42 2" xfId="10792"/>
    <cellStyle name="Percent 42 2 2" xfId="33277"/>
    <cellStyle name="Percent 42 3" xfId="33278"/>
    <cellStyle name="Percent 42 3 2" xfId="15642"/>
    <cellStyle name="Percent 42 4" xfId="33279"/>
    <cellStyle name="Percent 43" xfId="6086"/>
    <cellStyle name="Percent 43 2" xfId="10793"/>
    <cellStyle name="Percent 43 2 2" xfId="33281"/>
    <cellStyle name="Percent 43 3" xfId="33282"/>
    <cellStyle name="Percent 43 3 2" xfId="15574"/>
    <cellStyle name="Percent 43 4" xfId="33283"/>
    <cellStyle name="Percent 44" xfId="4912"/>
    <cellStyle name="Percent 44 2" xfId="10794"/>
    <cellStyle name="Percent 44 2 2" xfId="33285"/>
    <cellStyle name="Percent 44 3" xfId="33286"/>
    <cellStyle name="Percent 44 3 2" xfId="15048"/>
    <cellStyle name="Percent 44 4" xfId="33287"/>
    <cellStyle name="Percent 45" xfId="6276"/>
    <cellStyle name="Percent 45 2" xfId="10795"/>
    <cellStyle name="Percent 45 2 2" xfId="33289"/>
    <cellStyle name="Percent 45 3" xfId="33290"/>
    <cellStyle name="Percent 45 3 2" xfId="26140"/>
    <cellStyle name="Percent 45 4" xfId="33291"/>
    <cellStyle name="Percent 46" xfId="6273"/>
    <cellStyle name="Percent 46 2" xfId="10796"/>
    <cellStyle name="Percent 46 2 2" xfId="33293"/>
    <cellStyle name="Percent 46 3" xfId="33294"/>
    <cellStyle name="Percent 46 3 2" xfId="26137"/>
    <cellStyle name="Percent 46 4" xfId="33295"/>
    <cellStyle name="Percent 47" xfId="10510"/>
    <cellStyle name="Percent 47 2" xfId="33296"/>
    <cellStyle name="Percent 48" xfId="10970"/>
    <cellStyle name="Percent 48 2" xfId="33297"/>
    <cellStyle name="Percent 49" xfId="10206"/>
    <cellStyle name="Percent 49 2" xfId="33298"/>
    <cellStyle name="Percent 5" xfId="101"/>
    <cellStyle name="Percent 5 2" xfId="542"/>
    <cellStyle name="Percent 5 2 2" xfId="10798"/>
    <cellStyle name="Percent 5 2 2 2" xfId="33299"/>
    <cellStyle name="Percent 5 2 3" xfId="33300"/>
    <cellStyle name="Percent 5 2 3 2" xfId="14134"/>
    <cellStyle name="Percent 5 2 4" xfId="33301"/>
    <cellStyle name="Percent 5 2 5" xfId="33302"/>
    <cellStyle name="Percent 5 3" xfId="543"/>
    <cellStyle name="Percent 5 3 2" xfId="10799"/>
    <cellStyle name="Percent 5 3 2 2" xfId="33303"/>
    <cellStyle name="Percent 5 3 3" xfId="33304"/>
    <cellStyle name="Percent 5 3 3 2" xfId="14166"/>
    <cellStyle name="Percent 5 3 4" xfId="33305"/>
    <cellStyle name="Percent 5 4" xfId="10797"/>
    <cellStyle name="Percent 5 4 2" xfId="33306"/>
    <cellStyle name="Percent 5 5" xfId="33307"/>
    <cellStyle name="Percent 5 5 2" xfId="14077"/>
    <cellStyle name="Percent 5 6" xfId="33308"/>
    <cellStyle name="Percent 5 7" xfId="33309"/>
    <cellStyle name="Percent 5 8" xfId="541"/>
    <cellStyle name="Percent 50" xfId="10973"/>
    <cellStyle name="Percent 50 2" xfId="33310"/>
    <cellStyle name="Percent 51" xfId="10209"/>
    <cellStyle name="Percent 51 2" xfId="33311"/>
    <cellStyle name="Percent 52" xfId="10976"/>
    <cellStyle name="Percent 52 2" xfId="33312"/>
    <cellStyle name="Percent 53" xfId="10210"/>
    <cellStyle name="Percent 53 2" xfId="33313"/>
    <cellStyle name="Percent 54" xfId="10979"/>
    <cellStyle name="Percent 54 2" xfId="33314"/>
    <cellStyle name="Percent 55" xfId="10213"/>
    <cellStyle name="Percent 55 2" xfId="33315"/>
    <cellStyle name="Percent 56" xfId="10982"/>
    <cellStyle name="Percent 56 2" xfId="33316"/>
    <cellStyle name="Percent 57" xfId="10225"/>
    <cellStyle name="Percent 57 2" xfId="33317"/>
    <cellStyle name="Percent 58" xfId="10983"/>
    <cellStyle name="Percent 58 2" xfId="33318"/>
    <cellStyle name="Percent 59" xfId="10258"/>
    <cellStyle name="Percent 59 2" xfId="33319"/>
    <cellStyle name="Percent 6" xfId="544"/>
    <cellStyle name="Percent 6 2" xfId="3584"/>
    <cellStyle name="Percent 6 2 2" xfId="10801"/>
    <cellStyle name="Percent 6 2 2 2" xfId="33320"/>
    <cellStyle name="Percent 6 2 3" xfId="33321"/>
    <cellStyle name="Percent 6 2 3 2" xfId="14539"/>
    <cellStyle name="Percent 6 2 4" xfId="33322"/>
    <cellStyle name="Percent 6 3" xfId="10800"/>
    <cellStyle name="Percent 6 3 2" xfId="33323"/>
    <cellStyle name="Percent 6 4" xfId="33324"/>
    <cellStyle name="Percent 6 4 2" xfId="14167"/>
    <cellStyle name="Percent 6 5" xfId="33325"/>
    <cellStyle name="Percent 60" xfId="10984"/>
    <cellStyle name="Percent 60 2" xfId="33326"/>
    <cellStyle name="Percent 61" xfId="10262"/>
    <cellStyle name="Percent 61 2" xfId="33327"/>
    <cellStyle name="Percent 62" xfId="10985"/>
    <cellStyle name="Percent 62 2" xfId="33328"/>
    <cellStyle name="Percent 63" xfId="10266"/>
    <cellStyle name="Percent 63 2" xfId="33330"/>
    <cellStyle name="Percent 64" xfId="10281"/>
    <cellStyle name="Percent 64 2" xfId="33332"/>
    <cellStyle name="Percent 64 2 2" xfId="26488"/>
    <cellStyle name="Percent 64 3" xfId="33331"/>
    <cellStyle name="Percent 65" xfId="11002"/>
    <cellStyle name="Percent 65 2" xfId="33334"/>
    <cellStyle name="Percent 65 2 2" xfId="27296"/>
    <cellStyle name="Percent 65 3" xfId="33333"/>
    <cellStyle name="Percent 66" xfId="11003"/>
    <cellStyle name="Percent 66 2" xfId="33336"/>
    <cellStyle name="Percent 66 2 2" xfId="27299"/>
    <cellStyle name="Percent 66 3" xfId="33335"/>
    <cellStyle name="Percent 67" xfId="10275"/>
    <cellStyle name="Percent 67 2" xfId="33338"/>
    <cellStyle name="Percent 67 2 2" xfId="26486"/>
    <cellStyle name="Percent 67 3" xfId="33337"/>
    <cellStyle name="Percent 68" xfId="10256"/>
    <cellStyle name="Percent 68 2" xfId="33340"/>
    <cellStyle name="Percent 68 2 2" xfId="26469"/>
    <cellStyle name="Percent 68 3" xfId="33339"/>
    <cellStyle name="Percent 69" xfId="10272"/>
    <cellStyle name="Percent 69 2" xfId="33342"/>
    <cellStyle name="Percent 69 2 2" xfId="26482"/>
    <cellStyle name="Percent 69 3" xfId="33341"/>
    <cellStyle name="Percent 7" xfId="545"/>
    <cellStyle name="Percent 7 2" xfId="546"/>
    <cellStyle name="Percent 7 2 2" xfId="10803"/>
    <cellStyle name="Percent 7 2 2 2" xfId="33344"/>
    <cellStyle name="Percent 7 2 3" xfId="33345"/>
    <cellStyle name="Percent 7 2 3 2" xfId="14225"/>
    <cellStyle name="Percent 7 2 4" xfId="33346"/>
    <cellStyle name="Percent 7 3" xfId="10802"/>
    <cellStyle name="Percent 7 3 2" xfId="33347"/>
    <cellStyle name="Percent 7 4" xfId="33348"/>
    <cellStyle name="Percent 7 4 2" xfId="14168"/>
    <cellStyle name="Percent 7 5" xfId="33349"/>
    <cellStyle name="Percent 70" xfId="10260"/>
    <cellStyle name="Percent 70 2" xfId="33351"/>
    <cellStyle name="Percent 70 2 2" xfId="26471"/>
    <cellStyle name="Percent 70 3" xfId="33350"/>
    <cellStyle name="Percent 71" xfId="11021"/>
    <cellStyle name="Percent 71 2" xfId="33353"/>
    <cellStyle name="Percent 71 2 2" xfId="27315"/>
    <cellStyle name="Percent 71 3" xfId="33352"/>
    <cellStyle name="Percent 72" xfId="6285"/>
    <cellStyle name="Percent 72 2" xfId="33354"/>
    <cellStyle name="Percent 73" xfId="6484"/>
    <cellStyle name="Percent 73 2" xfId="33355"/>
    <cellStyle name="Percent 74" xfId="14001"/>
    <cellStyle name="Percent 74 2" xfId="33356"/>
    <cellStyle name="Percent 75" xfId="14019"/>
    <cellStyle name="Percent 75 2" xfId="33357"/>
    <cellStyle name="Percent 76" xfId="6306"/>
    <cellStyle name="Percent 76 2" xfId="33822"/>
    <cellStyle name="Percent 76 3" xfId="33358"/>
    <cellStyle name="Percent 77" xfId="13994"/>
    <cellStyle name="Percent 77 2" xfId="33838"/>
    <cellStyle name="Percent 77 3" xfId="33359"/>
    <cellStyle name="Percent 78" xfId="6483"/>
    <cellStyle name="Percent 78 2" xfId="34949"/>
    <cellStyle name="Percent 78 3" xfId="33360"/>
    <cellStyle name="Percent 79" xfId="6478"/>
    <cellStyle name="Percent 79 2" xfId="34951"/>
    <cellStyle name="Percent 79 3" xfId="33361"/>
    <cellStyle name="Percent 8" xfId="547"/>
    <cellStyle name="Percent 8 2" xfId="10804"/>
    <cellStyle name="Percent 8 2 2" xfId="33364"/>
    <cellStyle name="Percent 8 3" xfId="33365"/>
    <cellStyle name="Percent 8 3 2" xfId="14224"/>
    <cellStyle name="Percent 8 4" xfId="33366"/>
    <cellStyle name="Percent 80" xfId="14006"/>
    <cellStyle name="Percent 80 2" xfId="34953"/>
    <cellStyle name="Percent 80 3" xfId="33367"/>
    <cellStyle name="Percent 81" xfId="13998"/>
    <cellStyle name="Percent 81 2" xfId="36309"/>
    <cellStyle name="Percent 81 3" xfId="33368"/>
    <cellStyle name="Percent 82" xfId="13996"/>
    <cellStyle name="Percent 82 2" xfId="36308"/>
    <cellStyle name="Percent 82 3" xfId="33369"/>
    <cellStyle name="Percent 83" xfId="33370"/>
    <cellStyle name="Percent 84" xfId="33371"/>
    <cellStyle name="Percent 85" xfId="33372"/>
    <cellStyle name="Percent 86" xfId="33373"/>
    <cellStyle name="Percent 87" xfId="33374"/>
    <cellStyle name="Percent 88" xfId="34925"/>
    <cellStyle name="Percent 89" xfId="34700"/>
    <cellStyle name="Percent 9" xfId="548"/>
    <cellStyle name="Percent 9 2" xfId="10805"/>
    <cellStyle name="Percent 9 2 2" xfId="33377"/>
    <cellStyle name="Percent 9 3" xfId="33378"/>
    <cellStyle name="Percent 9 3 2" xfId="14162"/>
    <cellStyle name="Percent 9 4" xfId="33379"/>
    <cellStyle name="Percent 90" xfId="34872"/>
    <cellStyle name="Percent 91" xfId="34859"/>
    <cellStyle name="Percent 92" xfId="34980"/>
    <cellStyle name="Percent 93" xfId="14022"/>
    <cellStyle name="Percent 94" xfId="34802"/>
    <cellStyle name="Percent 95" xfId="34792"/>
    <cellStyle name="Percent 96" xfId="26744"/>
    <cellStyle name="Percent 97" xfId="35414"/>
    <cellStyle name="Percent 98" xfId="35783"/>
    <cellStyle name="Percent 99" xfId="35697"/>
    <cellStyle name="PSChar" xfId="549"/>
    <cellStyle name="PSChar 2" xfId="550"/>
    <cellStyle name="PSChar 2 2" xfId="10807"/>
    <cellStyle name="PSChar 2 2 2" xfId="33383"/>
    <cellStyle name="PSChar 2 3" xfId="33384"/>
    <cellStyle name="PSChar 2 3 2" xfId="14079"/>
    <cellStyle name="PSChar 2 4" xfId="33385"/>
    <cellStyle name="PSChar 3" xfId="10806"/>
    <cellStyle name="PSChar 3 2" xfId="33387"/>
    <cellStyle name="PSChar 4" xfId="33388"/>
    <cellStyle name="PSChar 4 2" xfId="14078"/>
    <cellStyle name="PSChar 5" xfId="33389"/>
    <cellStyle name="PSDate" xfId="551"/>
    <cellStyle name="PSDate 2" xfId="552"/>
    <cellStyle name="PSDate 2 2" xfId="10809"/>
    <cellStyle name="PSDate 2 2 2" xfId="33393"/>
    <cellStyle name="PSDate 2 3" xfId="33394"/>
    <cellStyle name="PSDate 2 3 2" xfId="14081"/>
    <cellStyle name="PSDate 2 4" xfId="33395"/>
    <cellStyle name="PSDate 3" xfId="10808"/>
    <cellStyle name="PSDate 3 2" xfId="33397"/>
    <cellStyle name="PSDate 4" xfId="33398"/>
    <cellStyle name="PSDate 4 2" xfId="14080"/>
    <cellStyle name="PSDate 5" xfId="33399"/>
    <cellStyle name="PSDec" xfId="553"/>
    <cellStyle name="PSDec 2" xfId="554"/>
    <cellStyle name="PSDec 2 2" xfId="10811"/>
    <cellStyle name="PSDec 2 2 2" xfId="33403"/>
    <cellStyle name="PSDec 2 3" xfId="33404"/>
    <cellStyle name="PSDec 2 3 2" xfId="14083"/>
    <cellStyle name="PSDec 2 4" xfId="33405"/>
    <cellStyle name="PSDec 3" xfId="10810"/>
    <cellStyle name="PSDec 3 2" xfId="33407"/>
    <cellStyle name="PSDec 4" xfId="33408"/>
    <cellStyle name="PSDec 4 2" xfId="14082"/>
    <cellStyle name="PSDec 5" xfId="33409"/>
    <cellStyle name="PSDetail" xfId="3585"/>
    <cellStyle name="PSDetail 2" xfId="10812"/>
    <cellStyle name="PSDetail 2 2" xfId="33412"/>
    <cellStyle name="PSDetail 3" xfId="33413"/>
    <cellStyle name="PSDetail 3 2" xfId="14540"/>
    <cellStyle name="PSDetail 4" xfId="33414"/>
    <cellStyle name="PSHeading" xfId="555"/>
    <cellStyle name="PSHeading 2" xfId="556"/>
    <cellStyle name="PSHeading 2 2" xfId="10814"/>
    <cellStyle name="PSHeading 2 2 2" xfId="33418"/>
    <cellStyle name="PSHeading 2 3" xfId="33419"/>
    <cellStyle name="PSHeading 2 3 2" xfId="14085"/>
    <cellStyle name="PSHeading 2 4" xfId="33420"/>
    <cellStyle name="PSHeading 3" xfId="10813"/>
    <cellStyle name="PSHeading 3 2" xfId="33421"/>
    <cellStyle name="PSHeading 4" xfId="33422"/>
    <cellStyle name="PSHeading 4 2" xfId="14084"/>
    <cellStyle name="PSHeading 5" xfId="33423"/>
    <cellStyle name="PSHeading_UP South 2012 Budget Aug 31" xfId="557"/>
    <cellStyle name="PSInt" xfId="558"/>
    <cellStyle name="PSInt 2" xfId="559"/>
    <cellStyle name="PSInt 2 2" xfId="10816"/>
    <cellStyle name="PSInt 2 2 2" xfId="33425"/>
    <cellStyle name="PSInt 2 3" xfId="33426"/>
    <cellStyle name="PSInt 2 3 2" xfId="14087"/>
    <cellStyle name="PSInt 2 4" xfId="33427"/>
    <cellStyle name="PSInt 3" xfId="10815"/>
    <cellStyle name="PSInt 3 2" xfId="33429"/>
    <cellStyle name="PSInt 4" xfId="33430"/>
    <cellStyle name="PSInt 4 2" xfId="14086"/>
    <cellStyle name="PSInt 5" xfId="33431"/>
    <cellStyle name="PSSpacer" xfId="560"/>
    <cellStyle name="PSSpacer 2" xfId="561"/>
    <cellStyle name="PSSpacer 2 2" xfId="10818"/>
    <cellStyle name="PSSpacer 2 2 2" xfId="33435"/>
    <cellStyle name="PSSpacer 2 3" xfId="33436"/>
    <cellStyle name="PSSpacer 2 3 2" xfId="14089"/>
    <cellStyle name="PSSpacer 2 4" xfId="33437"/>
    <cellStyle name="PSSpacer 3" xfId="10817"/>
    <cellStyle name="PSSpacer 3 2" xfId="33439"/>
    <cellStyle name="PSSpacer 4" xfId="33440"/>
    <cellStyle name="PSSpacer 4 2" xfId="14088"/>
    <cellStyle name="PSSpacer 5" xfId="33441"/>
    <cellStyle name="Ratio" xfId="3586"/>
    <cellStyle name="Ratio 2" xfId="10819"/>
    <cellStyle name="Ratio 2 2" xfId="33444"/>
    <cellStyle name="Ratio 3" xfId="33445"/>
    <cellStyle name="Ratio 3 2" xfId="14541"/>
    <cellStyle name="Ratio 4" xfId="33446"/>
    <cellStyle name="Reports" xfId="562"/>
    <cellStyle name="Reports 2" xfId="10820"/>
    <cellStyle name="Reports 2 2" xfId="33449"/>
    <cellStyle name="Reports 3" xfId="33450"/>
    <cellStyle name="Reports 3 2" xfId="14090"/>
    <cellStyle name="Reports 4" xfId="33451"/>
    <cellStyle name="Shade" xfId="563"/>
    <cellStyle name="Shade 2" xfId="564"/>
    <cellStyle name="Shade 2 2" xfId="10822"/>
    <cellStyle name="Shade 2 2 2" xfId="33455"/>
    <cellStyle name="Shade 2 3" xfId="33456"/>
    <cellStyle name="Shade 2 3 2" xfId="14135"/>
    <cellStyle name="Shade 2 4" xfId="33457"/>
    <cellStyle name="Shade 3" xfId="10821"/>
    <cellStyle name="Shade 3 2" xfId="33459"/>
    <cellStyle name="Shade 4" xfId="33460"/>
    <cellStyle name="Shade 4 2" xfId="14091"/>
    <cellStyle name="Shade 5" xfId="33461"/>
    <cellStyle name="Style 1" xfId="565"/>
    <cellStyle name="Style 1 2" xfId="566"/>
    <cellStyle name="Style 1 2 2" xfId="10824"/>
    <cellStyle name="Style 1 2 2 2" xfId="33465"/>
    <cellStyle name="Style 1 2 3" xfId="33466"/>
    <cellStyle name="Style 1 2 3 2" xfId="14093"/>
    <cellStyle name="Style 1 2 4" xfId="33467"/>
    <cellStyle name="Style 1 3" xfId="3587"/>
    <cellStyle name="Style 1 3 2" xfId="10825"/>
    <cellStyle name="Style 1 3 2 2" xfId="33470"/>
    <cellStyle name="Style 1 3 3" xfId="33471"/>
    <cellStyle name="Style 1 3 3 2" xfId="14542"/>
    <cellStyle name="Style 1 3 4" xfId="33472"/>
    <cellStyle name="Style 1 4" xfId="10823"/>
    <cellStyle name="Style 1 4 2" xfId="33474"/>
    <cellStyle name="Style 1 5" xfId="33475"/>
    <cellStyle name="Style 1 5 2" xfId="14092"/>
    <cellStyle name="Style 1 6" xfId="33476"/>
    <cellStyle name="Style 1_UP South 2012 Budget Aug 31" xfId="567"/>
    <cellStyle name="STYLE1" xfId="568"/>
    <cellStyle name="STYLE1 10" xfId="33478"/>
    <cellStyle name="STYLE1 10 2" xfId="14094"/>
    <cellStyle name="STYLE1 11" xfId="33479"/>
    <cellStyle name="STYLE1 2" xfId="569"/>
    <cellStyle name="STYLE1 2 2" xfId="10827"/>
    <cellStyle name="STYLE1 2 2 2" xfId="33482"/>
    <cellStyle name="STYLE1 2 3" xfId="33483"/>
    <cellStyle name="STYLE1 2 3 2" xfId="14170"/>
    <cellStyle name="STYLE1 2 4" xfId="33484"/>
    <cellStyle name="STYLE1 3" xfId="570"/>
    <cellStyle name="STYLE1 3 2" xfId="571"/>
    <cellStyle name="STYLE1 3 2 2" xfId="10829"/>
    <cellStyle name="STYLE1 3 2 2 2" xfId="33488"/>
    <cellStyle name="STYLE1 3 2 3" xfId="33489"/>
    <cellStyle name="STYLE1 3 2 3 2" xfId="14227"/>
    <cellStyle name="STYLE1 3 2 4" xfId="33490"/>
    <cellStyle name="STYLE1 3 3" xfId="10828"/>
    <cellStyle name="STYLE1 3 3 2" xfId="33492"/>
    <cellStyle name="STYLE1 3 4" xfId="33493"/>
    <cellStyle name="STYLE1 3 4 2" xfId="14171"/>
    <cellStyle name="STYLE1 3 5" xfId="33494"/>
    <cellStyle name="STYLE1 4" xfId="572"/>
    <cellStyle name="STYLE1 4 2" xfId="573"/>
    <cellStyle name="STYLE1 4 2 2" xfId="10831"/>
    <cellStyle name="STYLE1 4 2 2 2" xfId="33498"/>
    <cellStyle name="STYLE1 4 2 3" xfId="33499"/>
    <cellStyle name="STYLE1 4 2 3 2" xfId="14228"/>
    <cellStyle name="STYLE1 4 2 4" xfId="33500"/>
    <cellStyle name="STYLE1 4 3" xfId="10830"/>
    <cellStyle name="STYLE1 4 3 2" xfId="33502"/>
    <cellStyle name="STYLE1 4 4" xfId="33503"/>
    <cellStyle name="STYLE1 4 4 2" xfId="14172"/>
    <cellStyle name="STYLE1 4 5" xfId="33504"/>
    <cellStyle name="STYLE1 5" xfId="574"/>
    <cellStyle name="STYLE1 5 2" xfId="575"/>
    <cellStyle name="STYLE1 5 2 2" xfId="10833"/>
    <cellStyle name="STYLE1 5 2 2 2" xfId="33508"/>
    <cellStyle name="STYLE1 5 2 3" xfId="33509"/>
    <cellStyle name="STYLE1 5 2 3 2" xfId="14229"/>
    <cellStyle name="STYLE1 5 2 4" xfId="33510"/>
    <cellStyle name="STYLE1 5 3" xfId="10832"/>
    <cellStyle name="STYLE1 5 3 2" xfId="33512"/>
    <cellStyle name="STYLE1 5 4" xfId="33513"/>
    <cellStyle name="STYLE1 5 4 2" xfId="14173"/>
    <cellStyle name="STYLE1 5 5" xfId="33514"/>
    <cellStyle name="STYLE1 6" xfId="576"/>
    <cellStyle name="STYLE1 6 2" xfId="10834"/>
    <cellStyle name="STYLE1 6 2 2" xfId="33517"/>
    <cellStyle name="STYLE1 6 3" xfId="33518"/>
    <cellStyle name="STYLE1 6 3 2" xfId="14226"/>
    <cellStyle name="STYLE1 6 4" xfId="33519"/>
    <cellStyle name="STYLE1 7" xfId="577"/>
    <cellStyle name="STYLE1 7 2" xfId="10835"/>
    <cellStyle name="STYLE1 7 2 2" xfId="33522"/>
    <cellStyle name="STYLE1 7 3" xfId="33523"/>
    <cellStyle name="STYLE1 7 3 2" xfId="14211"/>
    <cellStyle name="STYLE1 7 4" xfId="33524"/>
    <cellStyle name="STYLE1 8" xfId="578"/>
    <cellStyle name="STYLE1 8 2" xfId="10836"/>
    <cellStyle name="STYLE1 8 2 2" xfId="33527"/>
    <cellStyle name="STYLE1 8 3" xfId="33528"/>
    <cellStyle name="STYLE1 8 3 2" xfId="14169"/>
    <cellStyle name="STYLE1 8 4" xfId="33529"/>
    <cellStyle name="STYLE1 9" xfId="10826"/>
    <cellStyle name="STYLE1 9 2" xfId="33531"/>
    <cellStyle name="STYLE2" xfId="579"/>
    <cellStyle name="STYLE2 10" xfId="33533"/>
    <cellStyle name="STYLE2 2" xfId="580"/>
    <cellStyle name="STYLE2 2 2" xfId="10838"/>
    <cellStyle name="STYLE2 2 2 2" xfId="33536"/>
    <cellStyle name="STYLE2 2 3" xfId="33537"/>
    <cellStyle name="STYLE2 2 3 2" xfId="14174"/>
    <cellStyle name="STYLE2 2 4" xfId="33538"/>
    <cellStyle name="STYLE2 3" xfId="581"/>
    <cellStyle name="STYLE2 3 2" xfId="582"/>
    <cellStyle name="STYLE2 3 2 2" xfId="10840"/>
    <cellStyle name="STYLE2 3 2 2 2" xfId="33542"/>
    <cellStyle name="STYLE2 3 2 3" xfId="33543"/>
    <cellStyle name="STYLE2 3 2 3 2" xfId="14231"/>
    <cellStyle name="STYLE2 3 2 4" xfId="33544"/>
    <cellStyle name="STYLE2 3 3" xfId="10839"/>
    <cellStyle name="STYLE2 3 3 2" xfId="33546"/>
    <cellStyle name="STYLE2 3 4" xfId="33547"/>
    <cellStyle name="STYLE2 3 4 2" xfId="14175"/>
    <cellStyle name="STYLE2 3 5" xfId="33548"/>
    <cellStyle name="STYLE2 4" xfId="583"/>
    <cellStyle name="STYLE2 4 2" xfId="584"/>
    <cellStyle name="STYLE2 4 2 2" xfId="10842"/>
    <cellStyle name="STYLE2 4 2 2 2" xfId="33552"/>
    <cellStyle name="STYLE2 4 2 3" xfId="33553"/>
    <cellStyle name="STYLE2 4 2 3 2" xfId="14232"/>
    <cellStyle name="STYLE2 4 2 4" xfId="33554"/>
    <cellStyle name="STYLE2 4 3" xfId="10841"/>
    <cellStyle name="STYLE2 4 3 2" xfId="33556"/>
    <cellStyle name="STYLE2 4 4" xfId="33557"/>
    <cellStyle name="STYLE2 4 4 2" xfId="14176"/>
    <cellStyle name="STYLE2 4 5" xfId="33558"/>
    <cellStyle name="STYLE2 5" xfId="585"/>
    <cellStyle name="STYLE2 5 2" xfId="586"/>
    <cellStyle name="STYLE2 5 2 2" xfId="10844"/>
    <cellStyle name="STYLE2 5 2 2 2" xfId="33562"/>
    <cellStyle name="STYLE2 5 2 3" xfId="33563"/>
    <cellStyle name="STYLE2 5 2 3 2" xfId="14233"/>
    <cellStyle name="STYLE2 5 2 4" xfId="33564"/>
    <cellStyle name="STYLE2 5 3" xfId="10843"/>
    <cellStyle name="STYLE2 5 3 2" xfId="33566"/>
    <cellStyle name="STYLE2 5 4" xfId="33567"/>
    <cellStyle name="STYLE2 5 4 2" xfId="14177"/>
    <cellStyle name="STYLE2 5 5" xfId="33568"/>
    <cellStyle name="STYLE2 6" xfId="587"/>
    <cellStyle name="STYLE2 6 2" xfId="10845"/>
    <cellStyle name="STYLE2 6 2 2" xfId="33571"/>
    <cellStyle name="STYLE2 6 3" xfId="33572"/>
    <cellStyle name="STYLE2 6 3 2" xfId="14230"/>
    <cellStyle name="STYLE2 6 4" xfId="33573"/>
    <cellStyle name="STYLE2 7" xfId="588"/>
    <cellStyle name="STYLE2 7 2" xfId="10846"/>
    <cellStyle name="STYLE2 7 2 2" xfId="33576"/>
    <cellStyle name="STYLE2 7 3" xfId="33577"/>
    <cellStyle name="STYLE2 7 3 2" xfId="14212"/>
    <cellStyle name="STYLE2 7 4" xfId="33578"/>
    <cellStyle name="STYLE2 8" xfId="10837"/>
    <cellStyle name="STYLE2 8 2" xfId="33580"/>
    <cellStyle name="STYLE2 9" xfId="33581"/>
    <cellStyle name="STYLE2 9 2" xfId="14095"/>
    <cellStyle name="STYLE3" xfId="589"/>
    <cellStyle name="STYLE3 10" xfId="33583"/>
    <cellStyle name="STYLE3 10 2" xfId="14096"/>
    <cellStyle name="STYLE3 11" xfId="33584"/>
    <cellStyle name="STYLE3 2" xfId="590"/>
    <cellStyle name="STYLE3 2 2" xfId="10848"/>
    <cellStyle name="STYLE3 2 2 2" xfId="33587"/>
    <cellStyle name="STYLE3 2 3" xfId="33588"/>
    <cellStyle name="STYLE3 2 3 2" xfId="14179"/>
    <cellStyle name="STYLE3 2 4" xfId="33589"/>
    <cellStyle name="STYLE3 3" xfId="591"/>
    <cellStyle name="STYLE3 3 2" xfId="592"/>
    <cellStyle name="STYLE3 3 2 2" xfId="10850"/>
    <cellStyle name="STYLE3 3 2 2 2" xfId="33593"/>
    <cellStyle name="STYLE3 3 2 3" xfId="33594"/>
    <cellStyle name="STYLE3 3 2 3 2" xfId="14235"/>
    <cellStyle name="STYLE3 3 2 4" xfId="33595"/>
    <cellStyle name="STYLE3 3 3" xfId="10849"/>
    <cellStyle name="STYLE3 3 3 2" xfId="33597"/>
    <cellStyle name="STYLE3 3 4" xfId="33598"/>
    <cellStyle name="STYLE3 3 4 2" xfId="14180"/>
    <cellStyle name="STYLE3 3 5" xfId="33599"/>
    <cellStyle name="STYLE3 4" xfId="593"/>
    <cellStyle name="STYLE3 4 2" xfId="594"/>
    <cellStyle name="STYLE3 4 2 2" xfId="10852"/>
    <cellStyle name="STYLE3 4 2 2 2" xfId="33603"/>
    <cellStyle name="STYLE3 4 2 3" xfId="33604"/>
    <cellStyle name="STYLE3 4 2 3 2" xfId="14236"/>
    <cellStyle name="STYLE3 4 2 4" xfId="33605"/>
    <cellStyle name="STYLE3 4 3" xfId="10851"/>
    <cellStyle name="STYLE3 4 3 2" xfId="33607"/>
    <cellStyle name="STYLE3 4 4" xfId="33608"/>
    <cellStyle name="STYLE3 4 4 2" xfId="14181"/>
    <cellStyle name="STYLE3 4 5" xfId="33609"/>
    <cellStyle name="STYLE3 5" xfId="595"/>
    <cellStyle name="STYLE3 5 2" xfId="596"/>
    <cellStyle name="STYLE3 5 2 2" xfId="10854"/>
    <cellStyle name="STYLE3 5 2 2 2" xfId="33613"/>
    <cellStyle name="STYLE3 5 2 3" xfId="33614"/>
    <cellStyle name="STYLE3 5 2 3 2" xfId="14237"/>
    <cellStyle name="STYLE3 5 2 4" xfId="33615"/>
    <cellStyle name="STYLE3 5 3" xfId="10853"/>
    <cellStyle name="STYLE3 5 3 2" xfId="33617"/>
    <cellStyle name="STYLE3 5 4" xfId="33618"/>
    <cellStyle name="STYLE3 5 4 2" xfId="14182"/>
    <cellStyle name="STYLE3 5 5" xfId="33619"/>
    <cellStyle name="STYLE3 6" xfId="597"/>
    <cellStyle name="STYLE3 6 2" xfId="10855"/>
    <cellStyle name="STYLE3 6 2 2" xfId="33622"/>
    <cellStyle name="STYLE3 6 3" xfId="33623"/>
    <cellStyle name="STYLE3 6 3 2" xfId="14234"/>
    <cellStyle name="STYLE3 6 4" xfId="33624"/>
    <cellStyle name="STYLE3 7" xfId="598"/>
    <cellStyle name="STYLE3 7 2" xfId="10856"/>
    <cellStyle name="STYLE3 7 2 2" xfId="33627"/>
    <cellStyle name="STYLE3 7 3" xfId="33628"/>
    <cellStyle name="STYLE3 7 3 2" xfId="14213"/>
    <cellStyle name="STYLE3 7 4" xfId="33629"/>
    <cellStyle name="STYLE3 8" xfId="599"/>
    <cellStyle name="STYLE3 8 2" xfId="10857"/>
    <cellStyle name="STYLE3 8 2 2" xfId="33632"/>
    <cellStyle name="STYLE3 8 3" xfId="33633"/>
    <cellStyle name="STYLE3 8 3 2" xfId="14178"/>
    <cellStyle name="STYLE3 8 4" xfId="33634"/>
    <cellStyle name="STYLE3 9" xfId="10847"/>
    <cellStyle name="STYLE3 9 2" xfId="33636"/>
    <cellStyle name="STYLE4" xfId="600"/>
    <cellStyle name="STYLE4 10" xfId="33638"/>
    <cellStyle name="STYLE4 2" xfId="601"/>
    <cellStyle name="STYLE4 2 2" xfId="602"/>
    <cellStyle name="STYLE4 2 2 2" xfId="10860"/>
    <cellStyle name="STYLE4 2 2 2 2" xfId="33642"/>
    <cellStyle name="STYLE4 2 2 3" xfId="33643"/>
    <cellStyle name="STYLE4 2 2 3 2" xfId="14239"/>
    <cellStyle name="STYLE4 2 2 4" xfId="33644"/>
    <cellStyle name="STYLE4 2 3" xfId="10859"/>
    <cellStyle name="STYLE4 2 3 2" xfId="33646"/>
    <cellStyle name="STYLE4 2 4" xfId="33647"/>
    <cellStyle name="STYLE4 2 4 2" xfId="14184"/>
    <cellStyle name="STYLE4 2 5" xfId="33648"/>
    <cellStyle name="STYLE4 3" xfId="603"/>
    <cellStyle name="STYLE4 3 2" xfId="604"/>
    <cellStyle name="STYLE4 3 2 2" xfId="10862"/>
    <cellStyle name="STYLE4 3 2 2 2" xfId="33652"/>
    <cellStyle name="STYLE4 3 2 3" xfId="33653"/>
    <cellStyle name="STYLE4 3 2 3 2" xfId="14240"/>
    <cellStyle name="STYLE4 3 2 4" xfId="33654"/>
    <cellStyle name="STYLE4 3 3" xfId="10861"/>
    <cellStyle name="STYLE4 3 3 2" xfId="33656"/>
    <cellStyle name="STYLE4 3 4" xfId="33657"/>
    <cellStyle name="STYLE4 3 4 2" xfId="14185"/>
    <cellStyle name="STYLE4 3 5" xfId="33658"/>
    <cellStyle name="STYLE4 4" xfId="605"/>
    <cellStyle name="STYLE4 4 2" xfId="606"/>
    <cellStyle name="STYLE4 4 2 2" xfId="10864"/>
    <cellStyle name="STYLE4 4 2 2 2" xfId="33661"/>
    <cellStyle name="STYLE4 4 2 3" xfId="33662"/>
    <cellStyle name="STYLE4 4 2 3 2" xfId="14241"/>
    <cellStyle name="STYLE4 4 2 4" xfId="33663"/>
    <cellStyle name="STYLE4 4 3" xfId="10863"/>
    <cellStyle name="STYLE4 4 3 2" xfId="33664"/>
    <cellStyle name="STYLE4 4 4" xfId="33665"/>
    <cellStyle name="STYLE4 4 4 2" xfId="14186"/>
    <cellStyle name="STYLE4 4 5" xfId="33666"/>
    <cellStyle name="STYLE4 5" xfId="607"/>
    <cellStyle name="STYLE4 5 2" xfId="10865"/>
    <cellStyle name="STYLE4 5 2 2" xfId="33669"/>
    <cellStyle name="STYLE4 5 3" xfId="33670"/>
    <cellStyle name="STYLE4 5 3 2" xfId="14238"/>
    <cellStyle name="STYLE4 5 4" xfId="33671"/>
    <cellStyle name="STYLE4 6" xfId="608"/>
    <cellStyle name="STYLE4 6 2" xfId="10866"/>
    <cellStyle name="STYLE4 6 2 2" xfId="33674"/>
    <cellStyle name="STYLE4 6 3" xfId="33675"/>
    <cellStyle name="STYLE4 6 3 2" xfId="14214"/>
    <cellStyle name="STYLE4 6 4" xfId="33676"/>
    <cellStyle name="STYLE4 7" xfId="609"/>
    <cellStyle name="STYLE4 7 2" xfId="10867"/>
    <cellStyle name="STYLE4 7 2 2" xfId="33679"/>
    <cellStyle name="STYLE4 7 3" xfId="33680"/>
    <cellStyle name="STYLE4 7 3 2" xfId="14183"/>
    <cellStyle name="STYLE4 7 4" xfId="33681"/>
    <cellStyle name="STYLE4 8" xfId="10858"/>
    <cellStyle name="STYLE4 8 2" xfId="33683"/>
    <cellStyle name="STYLE4 9" xfId="33684"/>
    <cellStyle name="STYLE4 9 2" xfId="14097"/>
    <cellStyle name="STYLE5" xfId="610"/>
    <cellStyle name="STYLE5 10" xfId="33686"/>
    <cellStyle name="STYLE5 2" xfId="611"/>
    <cellStyle name="STYLE5 2 2" xfId="10869"/>
    <cellStyle name="STYLE5 2 2 2" xfId="33689"/>
    <cellStyle name="STYLE5 2 3" xfId="33690"/>
    <cellStyle name="STYLE5 2 3 2" xfId="14188"/>
    <cellStyle name="STYLE5 2 4" xfId="33691"/>
    <cellStyle name="STYLE5 3" xfId="612"/>
    <cellStyle name="STYLE5 3 2" xfId="613"/>
    <cellStyle name="STYLE5 3 2 2" xfId="10871"/>
    <cellStyle name="STYLE5 3 2 2 2" xfId="33695"/>
    <cellStyle name="STYLE5 3 2 3" xfId="33696"/>
    <cellStyle name="STYLE5 3 2 3 2" xfId="14243"/>
    <cellStyle name="STYLE5 3 2 4" xfId="33697"/>
    <cellStyle name="STYLE5 3 3" xfId="10870"/>
    <cellStyle name="STYLE5 3 3 2" xfId="33699"/>
    <cellStyle name="STYLE5 3 4" xfId="33700"/>
    <cellStyle name="STYLE5 3 4 2" xfId="14189"/>
    <cellStyle name="STYLE5 3 5" xfId="33701"/>
    <cellStyle name="STYLE5 4" xfId="614"/>
    <cellStyle name="STYLE5 4 2" xfId="615"/>
    <cellStyle name="STYLE5 4 2 2" xfId="10873"/>
    <cellStyle name="STYLE5 4 2 2 2" xfId="33705"/>
    <cellStyle name="STYLE5 4 2 3" xfId="33706"/>
    <cellStyle name="STYLE5 4 2 3 2" xfId="14244"/>
    <cellStyle name="STYLE5 4 2 4" xfId="33707"/>
    <cellStyle name="STYLE5 4 3" xfId="10872"/>
    <cellStyle name="STYLE5 4 3 2" xfId="33709"/>
    <cellStyle name="STYLE5 4 4" xfId="33710"/>
    <cellStyle name="STYLE5 4 4 2" xfId="14190"/>
    <cellStyle name="STYLE5 4 5" xfId="33711"/>
    <cellStyle name="STYLE5 5" xfId="616"/>
    <cellStyle name="STYLE5 5 2" xfId="10874"/>
    <cellStyle name="STYLE5 5 2 2" xfId="33714"/>
    <cellStyle name="STYLE5 5 3" xfId="33715"/>
    <cellStyle name="STYLE5 5 3 2" xfId="14242"/>
    <cellStyle name="STYLE5 5 4" xfId="33716"/>
    <cellStyle name="STYLE5 6" xfId="617"/>
    <cellStyle name="STYLE5 6 2" xfId="10875"/>
    <cellStyle name="STYLE5 6 2 2" xfId="33719"/>
    <cellStyle name="STYLE5 6 3" xfId="33720"/>
    <cellStyle name="STYLE5 6 3 2" xfId="14215"/>
    <cellStyle name="STYLE5 6 4" xfId="33721"/>
    <cellStyle name="STYLE5 7" xfId="618"/>
    <cellStyle name="STYLE5 7 2" xfId="10876"/>
    <cellStyle name="STYLE5 7 2 2" xfId="33724"/>
    <cellStyle name="STYLE5 7 3" xfId="33725"/>
    <cellStyle name="STYLE5 7 3 2" xfId="14187"/>
    <cellStyle name="STYLE5 7 4" xfId="33726"/>
    <cellStyle name="STYLE5 8" xfId="10868"/>
    <cellStyle name="STYLE5 8 2" xfId="33728"/>
    <cellStyle name="STYLE5 9" xfId="33729"/>
    <cellStyle name="STYLE5 9 2" xfId="14098"/>
    <cellStyle name="STYLE6" xfId="619"/>
    <cellStyle name="STYLE6 2" xfId="620"/>
    <cellStyle name="STYLE6 2 2" xfId="10878"/>
    <cellStyle name="STYLE6 2 2 2" xfId="33733"/>
    <cellStyle name="STYLE6 2 3" xfId="33734"/>
    <cellStyle name="STYLE6 2 3 2" xfId="14191"/>
    <cellStyle name="STYLE6 2 4" xfId="33735"/>
    <cellStyle name="STYLE6 3" xfId="621"/>
    <cellStyle name="STYLE6 3 2" xfId="622"/>
    <cellStyle name="STYLE6 3 2 2" xfId="10880"/>
    <cellStyle name="STYLE6 3 2 2 2" xfId="33739"/>
    <cellStyle name="STYLE6 3 2 3" xfId="33740"/>
    <cellStyle name="STYLE6 3 2 3 2" xfId="14247"/>
    <cellStyle name="STYLE6 3 2 4" xfId="33741"/>
    <cellStyle name="STYLE6 3 3" xfId="10879"/>
    <cellStyle name="STYLE6 3 3 2" xfId="33743"/>
    <cellStyle name="STYLE6 3 4" xfId="33744"/>
    <cellStyle name="STYLE6 3 4 2" xfId="14192"/>
    <cellStyle name="STYLE6 3 5" xfId="33745"/>
    <cellStyle name="STYLE6 4" xfId="623"/>
    <cellStyle name="STYLE6 4 2" xfId="624"/>
    <cellStyle name="STYLE6 4 2 2" xfId="10882"/>
    <cellStyle name="STYLE6 4 2 2 2" xfId="33749"/>
    <cellStyle name="STYLE6 4 2 3" xfId="33750"/>
    <cellStyle name="STYLE6 4 2 3 2" xfId="14248"/>
    <cellStyle name="STYLE6 4 2 4" xfId="33751"/>
    <cellStyle name="STYLE6 4 3" xfId="10881"/>
    <cellStyle name="STYLE6 4 3 2" xfId="33753"/>
    <cellStyle name="STYLE6 4 4" xfId="33754"/>
    <cellStyle name="STYLE6 4 4 2" xfId="14193"/>
    <cellStyle name="STYLE6 4 5" xfId="33755"/>
    <cellStyle name="STYLE6 5" xfId="625"/>
    <cellStyle name="STYLE6 5 2" xfId="10883"/>
    <cellStyle name="STYLE6 5 2 2" xfId="33758"/>
    <cellStyle name="STYLE6 5 3" xfId="33759"/>
    <cellStyle name="STYLE6 5 3 2" xfId="14245"/>
    <cellStyle name="STYLE6 5 4" xfId="33760"/>
    <cellStyle name="STYLE6 6" xfId="626"/>
    <cellStyle name="STYLE6 6 2" xfId="10884"/>
    <cellStyle name="STYLE6 6 2 2" xfId="33763"/>
    <cellStyle name="STYLE6 6 3" xfId="33764"/>
    <cellStyle name="STYLE6 6 3 2" xfId="14216"/>
    <cellStyle name="STYLE6 6 4" xfId="33765"/>
    <cellStyle name="STYLE6 7" xfId="10877"/>
    <cellStyle name="STYLE6 7 2" xfId="33767"/>
    <cellStyle name="STYLE6 8" xfId="33768"/>
    <cellStyle name="STYLE6 8 2" xfId="14099"/>
    <cellStyle name="STYLE6 9" xfId="33769"/>
    <cellStyle name="STYLE7" xfId="627"/>
    <cellStyle name="STYLE7 10" xfId="33771"/>
    <cellStyle name="STYLE7 2" xfId="628"/>
    <cellStyle name="STYLE7 2 2" xfId="10886"/>
    <cellStyle name="STYLE7 2 2 2" xfId="33773"/>
    <cellStyle name="STYLE7 2 3" xfId="33774"/>
    <cellStyle name="STYLE7 2 3 2" xfId="14195"/>
    <cellStyle name="STYLE7 2 4" xfId="33775"/>
    <cellStyle name="STYLE7 3" xfId="629"/>
    <cellStyle name="STYLE7 3 2" xfId="630"/>
    <cellStyle name="STYLE7 3 2 2" xfId="10888"/>
    <cellStyle name="STYLE7 3 2 2 2" xfId="33779"/>
    <cellStyle name="STYLE7 3 2 3" xfId="33780"/>
    <cellStyle name="STYLE7 3 2 3 2" xfId="14250"/>
    <cellStyle name="STYLE7 3 2 4" xfId="33781"/>
    <cellStyle name="STYLE7 3 3" xfId="10887"/>
    <cellStyle name="STYLE7 3 3 2" xfId="33783"/>
    <cellStyle name="STYLE7 3 4" xfId="33784"/>
    <cellStyle name="STYLE7 3 4 2" xfId="14196"/>
    <cellStyle name="STYLE7 3 5" xfId="33785"/>
    <cellStyle name="STYLE7 4" xfId="631"/>
    <cellStyle name="STYLE7 4 2" xfId="632"/>
    <cellStyle name="STYLE7 4 2 2" xfId="10890"/>
    <cellStyle name="STYLE7 4 2 2 2" xfId="33789"/>
    <cellStyle name="STYLE7 4 2 3" xfId="33790"/>
    <cellStyle name="STYLE7 4 2 3 2" xfId="14251"/>
    <cellStyle name="STYLE7 4 2 4" xfId="33791"/>
    <cellStyle name="STYLE7 4 3" xfId="10889"/>
    <cellStyle name="STYLE7 4 3 2" xfId="33793"/>
    <cellStyle name="STYLE7 4 4" xfId="33794"/>
    <cellStyle name="STYLE7 4 4 2" xfId="14197"/>
    <cellStyle name="STYLE7 4 5" xfId="33795"/>
    <cellStyle name="STYLE7 5" xfId="633"/>
    <cellStyle name="STYLE7 5 2" xfId="10891"/>
    <cellStyle name="STYLE7 5 2 2" xfId="33798"/>
    <cellStyle name="STYLE7 5 3" xfId="33799"/>
    <cellStyle name="STYLE7 5 3 2" xfId="14249"/>
    <cellStyle name="STYLE7 5 4" xfId="33800"/>
    <cellStyle name="STYLE7 6" xfId="634"/>
    <cellStyle name="STYLE7 6 2" xfId="10892"/>
    <cellStyle name="STYLE7 6 2 2" xfId="33803"/>
    <cellStyle name="STYLE7 6 3" xfId="33804"/>
    <cellStyle name="STYLE7 6 3 2" xfId="14217"/>
    <cellStyle name="STYLE7 6 4" xfId="33805"/>
    <cellStyle name="STYLE7 7" xfId="635"/>
    <cellStyle name="STYLE7 7 2" xfId="10893"/>
    <cellStyle name="STYLE7 7 2 2" xfId="33808"/>
    <cellStyle name="STYLE7 7 3" xfId="33809"/>
    <cellStyle name="STYLE7 7 3 2" xfId="14194"/>
    <cellStyle name="STYLE7 7 4" xfId="33810"/>
    <cellStyle name="STYLE7 8" xfId="10885"/>
    <cellStyle name="STYLE7 8 2" xfId="33812"/>
    <cellStyle name="STYLE7 9" xfId="33813"/>
    <cellStyle name="STYLE7 9 2" xfId="14100"/>
    <cellStyle name="STYLE8" xfId="636"/>
    <cellStyle name="STYLE8 10" xfId="33815"/>
    <cellStyle name="STYLE8 10 2" xfId="14101"/>
    <cellStyle name="STYLE8 11" xfId="33816"/>
    <cellStyle name="STYLE8 2" xfId="637"/>
    <cellStyle name="STYLE8 2 2" xfId="10895"/>
    <cellStyle name="STYLE8 2 2 2" xfId="33819"/>
    <cellStyle name="STYLE8 2 3" xfId="33820"/>
    <cellStyle name="STYLE8 2 3 2" xfId="14199"/>
    <cellStyle name="STYLE8 2 4" xfId="33821"/>
    <cellStyle name="STYLE8 3" xfId="638"/>
    <cellStyle name="STYLE8 3 2" xfId="639"/>
    <cellStyle name="STYLE8 3 2 2" xfId="10897"/>
    <cellStyle name="STYLE8 3 2 2 2" xfId="33825"/>
    <cellStyle name="STYLE8 3 2 3" xfId="33826"/>
    <cellStyle name="STYLE8 3 2 3 2" xfId="14253"/>
    <cellStyle name="STYLE8 3 2 4" xfId="33827"/>
    <cellStyle name="STYLE8 3 3" xfId="10896"/>
    <cellStyle name="STYLE8 3 3 2" xfId="33829"/>
    <cellStyle name="STYLE8 3 4" xfId="33830"/>
    <cellStyle name="STYLE8 3 4 2" xfId="14200"/>
    <cellStyle name="STYLE8 3 5" xfId="33831"/>
    <cellStyle name="STYLE8 4" xfId="640"/>
    <cellStyle name="STYLE8 4 2" xfId="641"/>
    <cellStyle name="STYLE8 4 2 2" xfId="10899"/>
    <cellStyle name="STYLE8 4 2 2 2" xfId="33835"/>
    <cellStyle name="STYLE8 4 2 3" xfId="33836"/>
    <cellStyle name="STYLE8 4 2 3 2" xfId="14254"/>
    <cellStyle name="STYLE8 4 2 4" xfId="33837"/>
    <cellStyle name="STYLE8 4 3" xfId="10898"/>
    <cellStyle name="STYLE8 4 3 2" xfId="33839"/>
    <cellStyle name="STYLE8 4 4" xfId="33840"/>
    <cellStyle name="STYLE8 4 4 2" xfId="14201"/>
    <cellStyle name="STYLE8 4 5" xfId="33841"/>
    <cellStyle name="STYLE8 5" xfId="642"/>
    <cellStyle name="STYLE8 5 2" xfId="643"/>
    <cellStyle name="STYLE8 5 2 2" xfId="10901"/>
    <cellStyle name="STYLE8 5 2 2 2" xfId="33845"/>
    <cellStyle name="STYLE8 5 2 3" xfId="33846"/>
    <cellStyle name="STYLE8 5 2 3 2" xfId="14255"/>
    <cellStyle name="STYLE8 5 2 4" xfId="33847"/>
    <cellStyle name="STYLE8 5 3" xfId="10900"/>
    <cellStyle name="STYLE8 5 3 2" xfId="33849"/>
    <cellStyle name="STYLE8 5 4" xfId="33850"/>
    <cellStyle name="STYLE8 5 4 2" xfId="14202"/>
    <cellStyle name="STYLE8 5 5" xfId="33851"/>
    <cellStyle name="STYLE8 6" xfId="644"/>
    <cellStyle name="STYLE8 6 2" xfId="10902"/>
    <cellStyle name="STYLE8 6 2 2" xfId="33854"/>
    <cellStyle name="STYLE8 6 3" xfId="33855"/>
    <cellStyle name="STYLE8 6 3 2" xfId="14252"/>
    <cellStyle name="STYLE8 6 4" xfId="33856"/>
    <cellStyle name="STYLE8 7" xfId="645"/>
    <cellStyle name="STYLE8 7 2" xfId="10903"/>
    <cellStyle name="STYLE8 7 2 2" xfId="33859"/>
    <cellStyle name="STYLE8 7 3" xfId="33860"/>
    <cellStyle name="STYLE8 7 3 2" xfId="14218"/>
    <cellStyle name="STYLE8 7 4" xfId="33861"/>
    <cellStyle name="STYLE8 8" xfId="646"/>
    <cellStyle name="STYLE8 8 2" xfId="10904"/>
    <cellStyle name="STYLE8 8 2 2" xfId="33864"/>
    <cellStyle name="STYLE8 8 3" xfId="33865"/>
    <cellStyle name="STYLE8 8 3 2" xfId="14198"/>
    <cellStyle name="STYLE8 8 4" xfId="33866"/>
    <cellStyle name="STYLE8 9" xfId="10894"/>
    <cellStyle name="STYLE8 9 2" xfId="33868"/>
    <cellStyle name="STYLE8_12-2010 Cross Texas - TB CO 800 and 088" xfId="647"/>
    <cellStyle name="STYLE9" xfId="648"/>
    <cellStyle name="STYLE9 10" xfId="33870"/>
    <cellStyle name="STYLE9 10 2" xfId="14102"/>
    <cellStyle name="STYLE9 11" xfId="33871"/>
    <cellStyle name="STYLE9 2" xfId="649"/>
    <cellStyle name="STYLE9 2 2" xfId="650"/>
    <cellStyle name="STYLE9 2 2 2" xfId="10907"/>
    <cellStyle name="STYLE9 2 2 2 2" xfId="33875"/>
    <cellStyle name="STYLE9 2 2 3" xfId="33876"/>
    <cellStyle name="STYLE9 2 2 3 2" xfId="14257"/>
    <cellStyle name="STYLE9 2 2 4" xfId="33877"/>
    <cellStyle name="STYLE9 2 3" xfId="651"/>
    <cellStyle name="STYLE9 2 3 2" xfId="10908"/>
    <cellStyle name="STYLE9 2 3 2 2" xfId="33879"/>
    <cellStyle name="STYLE9 2 3 3" xfId="33880"/>
    <cellStyle name="STYLE9 2 3 3 2" xfId="14204"/>
    <cellStyle name="STYLE9 2 3 4" xfId="33881"/>
    <cellStyle name="STYLE9 2 4" xfId="10906"/>
    <cellStyle name="STYLE9 2 4 2" xfId="33882"/>
    <cellStyle name="STYLE9 2 5" xfId="33883"/>
    <cellStyle name="STYLE9 2 5 2" xfId="14103"/>
    <cellStyle name="STYLE9 2 6" xfId="33884"/>
    <cellStyle name="STYLE9 3" xfId="652"/>
    <cellStyle name="STYLE9 3 2" xfId="653"/>
    <cellStyle name="STYLE9 3 2 2" xfId="10910"/>
    <cellStyle name="STYLE9 3 2 2 2" xfId="33887"/>
    <cellStyle name="STYLE9 3 2 3" xfId="33888"/>
    <cellStyle name="STYLE9 3 2 3 2" xfId="14258"/>
    <cellStyle name="STYLE9 3 2 4" xfId="33889"/>
    <cellStyle name="STYLE9 3 3" xfId="10909"/>
    <cellStyle name="STYLE9 3 3 2" xfId="33891"/>
    <cellStyle name="STYLE9 3 4" xfId="33892"/>
    <cellStyle name="STYLE9 3 4 2" xfId="14205"/>
    <cellStyle name="STYLE9 3 5" xfId="33893"/>
    <cellStyle name="STYLE9 4" xfId="654"/>
    <cellStyle name="STYLE9 4 2" xfId="655"/>
    <cellStyle name="STYLE9 4 2 2" xfId="10912"/>
    <cellStyle name="STYLE9 4 2 2 2" xfId="33897"/>
    <cellStyle name="STYLE9 4 2 3" xfId="33898"/>
    <cellStyle name="STYLE9 4 2 3 2" xfId="14259"/>
    <cellStyle name="STYLE9 4 2 4" xfId="33899"/>
    <cellStyle name="STYLE9 4 3" xfId="10911"/>
    <cellStyle name="STYLE9 4 3 2" xfId="33901"/>
    <cellStyle name="STYLE9 4 4" xfId="33902"/>
    <cellStyle name="STYLE9 4 4 2" xfId="14206"/>
    <cellStyle name="STYLE9 4 5" xfId="33903"/>
    <cellStyle name="STYLE9 5" xfId="656"/>
    <cellStyle name="STYLE9 5 2" xfId="657"/>
    <cellStyle name="STYLE9 5 2 2" xfId="10914"/>
    <cellStyle name="STYLE9 5 2 2 2" xfId="33907"/>
    <cellStyle name="STYLE9 5 2 3" xfId="33908"/>
    <cellStyle name="STYLE9 5 2 3 2" xfId="14260"/>
    <cellStyle name="STYLE9 5 2 4" xfId="33909"/>
    <cellStyle name="STYLE9 5 3" xfId="10913"/>
    <cellStyle name="STYLE9 5 3 2" xfId="33911"/>
    <cellStyle name="STYLE9 5 4" xfId="33912"/>
    <cellStyle name="STYLE9 5 4 2" xfId="14207"/>
    <cellStyle name="STYLE9 5 5" xfId="33913"/>
    <cellStyle name="STYLE9 6" xfId="658"/>
    <cellStyle name="STYLE9 6 2" xfId="10915"/>
    <cellStyle name="STYLE9 6 2 2" xfId="33916"/>
    <cellStyle name="STYLE9 6 3" xfId="33917"/>
    <cellStyle name="STYLE9 6 3 2" xfId="14256"/>
    <cellStyle name="STYLE9 6 4" xfId="33918"/>
    <cellStyle name="STYLE9 7" xfId="659"/>
    <cellStyle name="STYLE9 7 2" xfId="10916"/>
    <cellStyle name="STYLE9 7 2 2" xfId="33921"/>
    <cellStyle name="STYLE9 7 3" xfId="33922"/>
    <cellStyle name="STYLE9 7 3 2" xfId="14219"/>
    <cellStyle name="STYLE9 7 4" xfId="33923"/>
    <cellStyle name="STYLE9 8" xfId="660"/>
    <cellStyle name="STYLE9 8 2" xfId="10917"/>
    <cellStyle name="STYLE9 8 2 2" xfId="33926"/>
    <cellStyle name="STYLE9 8 3" xfId="33927"/>
    <cellStyle name="STYLE9 8 3 2" xfId="14203"/>
    <cellStyle name="STYLE9 8 4" xfId="33928"/>
    <cellStyle name="STYLE9 9" xfId="10905"/>
    <cellStyle name="STYLE9 9 2" xfId="33929"/>
    <cellStyle name="STYLE9_12-2010 Cross Texas - TB CO 800 and 088" xfId="661"/>
    <cellStyle name="Sub-Heading" xfId="3588"/>
    <cellStyle name="Sub-Heading 2" xfId="10918"/>
    <cellStyle name="Sub-Heading 2 2" xfId="33932"/>
    <cellStyle name="Sub-Heading 3" xfId="33933"/>
    <cellStyle name="Sub-Heading 3 2" xfId="14543"/>
    <cellStyle name="Sub-Heading 4" xfId="33934"/>
    <cellStyle name="sub-tl - Style3" xfId="662"/>
    <cellStyle name="sub-tl - Style3 2" xfId="10919"/>
    <cellStyle name="sub-tl - Style3 2 2" xfId="33937"/>
    <cellStyle name="sub-tl - Style3 3" xfId="33938"/>
    <cellStyle name="sub-tl - Style3 3 2" xfId="14104"/>
    <cellStyle name="sub-tl - Style3 4" xfId="33939"/>
    <cellStyle name="subtot - Style5" xfId="663"/>
    <cellStyle name="subtot - Style5 2" xfId="10920"/>
    <cellStyle name="subtot - Style5 2 2" xfId="33942"/>
    <cellStyle name="subtot - Style5 3" xfId="33943"/>
    <cellStyle name="subtot - Style5 3 2" xfId="14105"/>
    <cellStyle name="subtot - Style5 4" xfId="33944"/>
    <cellStyle name="t1" xfId="664"/>
    <cellStyle name="t1 2" xfId="665"/>
    <cellStyle name="t1 2 2" xfId="10922"/>
    <cellStyle name="t1 2 2 2" xfId="33948"/>
    <cellStyle name="t1 2 3" xfId="33949"/>
    <cellStyle name="t1 2 3 2" xfId="14107"/>
    <cellStyle name="t1 2 4" xfId="33950"/>
    <cellStyle name="t1 3" xfId="10921"/>
    <cellStyle name="t1 3 2" xfId="33952"/>
    <cellStyle name="t1 4" xfId="33953"/>
    <cellStyle name="t1 4 2" xfId="14106"/>
    <cellStyle name="t1 5" xfId="33954"/>
    <cellStyle name="Title 2" xfId="666"/>
    <cellStyle name="Title 2 2" xfId="10924"/>
    <cellStyle name="Title 2 2 2" xfId="33956"/>
    <cellStyle name="Title 2 3" xfId="33957"/>
    <cellStyle name="Title 2 3 2" xfId="14144"/>
    <cellStyle name="Title 2 4" xfId="33958"/>
    <cellStyle name="Title 3" xfId="667"/>
    <cellStyle name="Title 3 2" xfId="10925"/>
    <cellStyle name="Title 3 2 2" xfId="33961"/>
    <cellStyle name="Title 3 3" xfId="33962"/>
    <cellStyle name="Title 3 3 2" xfId="14262"/>
    <cellStyle name="Title 3 4" xfId="33963"/>
    <cellStyle name="Title 4" xfId="718"/>
    <cellStyle name="Title 4 2" xfId="10926"/>
    <cellStyle name="Title 4 2 2" xfId="33966"/>
    <cellStyle name="Title 4 3" xfId="33967"/>
    <cellStyle name="Title 4 3 2" xfId="14563"/>
    <cellStyle name="Title 4 4" xfId="33968"/>
    <cellStyle name="Title 5" xfId="10923"/>
    <cellStyle name="Title 5 2" xfId="33970"/>
    <cellStyle name="Title 6" xfId="33971"/>
    <cellStyle name="Title 6 2" xfId="14108"/>
    <cellStyle name="Title 7" xfId="33972"/>
    <cellStyle name="Title 8" xfId="102"/>
    <cellStyle name="Total" xfId="73" builtinId="25" customBuiltin="1"/>
    <cellStyle name="Total 2" xfId="668"/>
    <cellStyle name="Total 2 2" xfId="669"/>
    <cellStyle name="Total 2 2 2" xfId="10929"/>
    <cellStyle name="Total 2 2 2 2" xfId="33975"/>
    <cellStyle name="Total 2 2 3" xfId="33976"/>
    <cellStyle name="Total 2 2 3 2" xfId="14261"/>
    <cellStyle name="Total 2 2 4" xfId="33977"/>
    <cellStyle name="Total 2 3" xfId="10928"/>
    <cellStyle name="Total 2 3 2" xfId="33979"/>
    <cellStyle name="Total 2 4" xfId="33980"/>
    <cellStyle name="Total 2 4 2" xfId="14110"/>
    <cellStyle name="Total 2 5" xfId="33981"/>
    <cellStyle name="Total 3" xfId="670"/>
    <cellStyle name="Total 3 2" xfId="10930"/>
    <cellStyle name="Total 3 2 2" xfId="33984"/>
    <cellStyle name="Total 3 3" xfId="33985"/>
    <cellStyle name="Total 3 3 2" xfId="14145"/>
    <cellStyle name="Total 3 4" xfId="33986"/>
    <cellStyle name="Total 4" xfId="671"/>
    <cellStyle name="Total 4 2" xfId="10931"/>
    <cellStyle name="Total 4 2 2" xfId="33989"/>
    <cellStyle name="Total 4 3" xfId="33990"/>
    <cellStyle name="Total 4 3 2" xfId="14208"/>
    <cellStyle name="Total 4 4" xfId="33991"/>
    <cellStyle name="Total 5" xfId="672"/>
    <cellStyle name="Total 5 2" xfId="10932"/>
    <cellStyle name="Total 5 2 2" xfId="33994"/>
    <cellStyle name="Total 5 3" xfId="33995"/>
    <cellStyle name="Total 5 3 2" xfId="14267"/>
    <cellStyle name="Total 5 4" xfId="33996"/>
    <cellStyle name="Total 6" xfId="719"/>
    <cellStyle name="Total 6 2" xfId="10933"/>
    <cellStyle name="Total 6 2 2" xfId="33999"/>
    <cellStyle name="Total 6 3" xfId="34000"/>
    <cellStyle name="Total 6 3 2" xfId="14564"/>
    <cellStyle name="Total 6 4" xfId="34001"/>
    <cellStyle name="Total 7" xfId="10927"/>
    <cellStyle name="Total 7 2" xfId="34002"/>
    <cellStyle name="Total 8" xfId="34003"/>
    <cellStyle name="Total 8 2" xfId="14109"/>
    <cellStyle name="Total 9" xfId="34004"/>
    <cellStyle name="User_Defined_B" xfId="673"/>
    <cellStyle name="Warning Text" xfId="71" builtinId="11" customBuiltin="1"/>
    <cellStyle name="Warning Text 2" xfId="674"/>
    <cellStyle name="Warning Text 2 2" xfId="10935"/>
    <cellStyle name="Warning Text 2 2 2" xfId="34007"/>
    <cellStyle name="Warning Text 2 3" xfId="34008"/>
    <cellStyle name="Warning Text 2 3 2" xfId="14146"/>
    <cellStyle name="Warning Text 2 4" xfId="34009"/>
    <cellStyle name="Warning Text 3" xfId="675"/>
    <cellStyle name="Warning Text 3 2" xfId="10936"/>
    <cellStyle name="Warning Text 3 2 2" xfId="34012"/>
    <cellStyle name="Warning Text 3 3" xfId="34013"/>
    <cellStyle name="Warning Text 3 3 2" xfId="14265"/>
    <cellStyle name="Warning Text 3 4" xfId="34014"/>
    <cellStyle name="Warning Text 4" xfId="720"/>
    <cellStyle name="Warning Text 4 2" xfId="10937"/>
    <cellStyle name="Warning Text 4 2 2" xfId="34017"/>
    <cellStyle name="Warning Text 4 3" xfId="34018"/>
    <cellStyle name="Warning Text 4 3 2" xfId="14565"/>
    <cellStyle name="Warning Text 4 4" xfId="34019"/>
    <cellStyle name="Warning Text 5" xfId="10934"/>
    <cellStyle name="Warning Text 5 2" xfId="34020"/>
    <cellStyle name="Warning Text 6" xfId="34021"/>
    <cellStyle name="Warning Text 6 2" xfId="14111"/>
    <cellStyle name="Warning Text 7" xfId="34022"/>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externalLink" Target="externalLinks/externalLink18.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externalLink" Target="externalLinks/externalLink21.xml"/><Relationship Id="rId47" Type="http://schemas.openxmlformats.org/officeDocument/2006/relationships/externalLink" Target="externalLinks/externalLink26.xml"/><Relationship Id="rId50" Type="http://schemas.openxmlformats.org/officeDocument/2006/relationships/externalLink" Target="externalLinks/externalLink29.xml"/><Relationship Id="rId55" Type="http://schemas.openxmlformats.org/officeDocument/2006/relationships/externalLink" Target="externalLinks/externalLink34.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8.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externalLink" Target="externalLinks/externalLink19.xml"/><Relationship Id="rId45" Type="http://schemas.openxmlformats.org/officeDocument/2006/relationships/externalLink" Target="externalLinks/externalLink24.xml"/><Relationship Id="rId53" Type="http://schemas.openxmlformats.org/officeDocument/2006/relationships/externalLink" Target="externalLinks/externalLink32.xml"/><Relationship Id="rId58" Type="http://schemas.openxmlformats.org/officeDocument/2006/relationships/externalLink" Target="externalLinks/externalLink37.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externalLink" Target="externalLinks/externalLink22.xml"/><Relationship Id="rId48" Type="http://schemas.openxmlformats.org/officeDocument/2006/relationships/externalLink" Target="externalLinks/externalLink27.xml"/><Relationship Id="rId56" Type="http://schemas.openxmlformats.org/officeDocument/2006/relationships/externalLink" Target="externalLinks/externalLink35.xml"/><Relationship Id="rId8" Type="http://schemas.openxmlformats.org/officeDocument/2006/relationships/worksheet" Target="worksheets/sheet8.xml"/><Relationship Id="rId51" Type="http://schemas.openxmlformats.org/officeDocument/2006/relationships/externalLink" Target="externalLinks/externalLink3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 Id="rId46" Type="http://schemas.openxmlformats.org/officeDocument/2006/relationships/externalLink" Target="externalLinks/externalLink25.xml"/><Relationship Id="rId59"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20.xml"/><Relationship Id="rId54" Type="http://schemas.openxmlformats.org/officeDocument/2006/relationships/externalLink" Target="externalLinks/externalLink33.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49" Type="http://schemas.openxmlformats.org/officeDocument/2006/relationships/externalLink" Target="externalLinks/externalLink28.xml"/><Relationship Id="rId57" Type="http://schemas.openxmlformats.org/officeDocument/2006/relationships/externalLink" Target="externalLinks/externalLink36.xml"/><Relationship Id="rId10" Type="http://schemas.openxmlformats.org/officeDocument/2006/relationships/worksheet" Target="worksheets/sheet10.xml"/><Relationship Id="rId31" Type="http://schemas.openxmlformats.org/officeDocument/2006/relationships/externalLink" Target="externalLinks/externalLink10.xml"/><Relationship Id="rId44" Type="http://schemas.openxmlformats.org/officeDocument/2006/relationships/externalLink" Target="externalLinks/externalLink23.xml"/><Relationship Id="rId52" Type="http://schemas.openxmlformats.org/officeDocument/2006/relationships/externalLink" Target="externalLinks/externalLink31.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lonmfsibk04\dig$\U%20K\1999\Daisy\Cambridge\models\integrated%20merger%20mode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er15.deloitteonline.com/clients/C/CSFB/CSFB%20-%202003/Technology/DCM/Federal%20K-1%20Module%20200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X:\Users\hendra\Library\Containers\com.apple.mail\Data\Library\Mail%20Downloads\08E0BB6F-8B07-4CFC-82CE-B0AE7DB216E0\Material%20Listing"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tycom.tycoelectronics.com/EXCEL/SLC2000/SLC2OC1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EXCEL/SLC2000/SLC2OC12.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UNIT4PRF.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DORAS\Team\power\Tenaska\Project%20Mesa\Model\Mesa%20Model%2003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Zephir\ORGINT\Countries\Scandinavia%20&amp;%20Finland\molnlycke\Model\Project%20Moon%2027-10-2003%20v5%20-%20retunrs%20breakdown%20in%20dollar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Kowallis/My%20Documents/Bids/2000-Sub/00-6-14_CampWmsSub/EST_00-6-1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power\lsp_data\Kowallis\My%20Documents\Bids\2000-Sub\00-6-14_CampWmsSub\EST_00-6-1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HS80085\FRATS_GU$\Redbook\Redbook%202002\FixedAssets\Mar%202002-04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15.deloitteonline.com/suep2/Susan%20Peters/16011510sincePetesdeparture/ACQ397SM.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Library" Target="MSQUERY/XLQUERY.XLA"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Book11"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Contb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amedeloitte-my.sharepoint.com/Users/cdmytriw/Desktop/NJR/Q1%202021/Book11.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erver2\Worldox\suep2\Susan%20Peters\16011510sincePetesdeparture\ACQ397SM.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Models%20and%20Spreadsheets\Project%20Evaluation%20Model%20October%202001.xls"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Worksheet%20in%20(C)%208510B%20Rental%20income%20Combined%20Leadsheet%20-%20LLC"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Work\Popeyes\Forecast\CUR_YEAR\DomPopfcst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EAD/Business%20Plan%202001/BudgetPlan2002_11_21_newPJ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pborrego/Desktop/02.%20KION/99.%20Research/01.%20Cognis%20Project/01.%20Step%201%20-%20category%20profile/Specification%20rationalisation/Spend%20analysis/Spend%20tree/Spend%20analysis%201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ntas23\constmgmt\Documents%20and%20Settings\s_rottin\My%20Documents\KCPL\Cost%20Estimates\Reference%20Estimates\Weston%20Bend%20Cost%20Estimate%20Issue%208280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Clients/2006%20Clients/Sumitomo/Perennial%20Power%20-%20TXU/Sandow%204%20&amp;%205/Analysis/Model/Sandow%20Model%20v.3.2%20(New%20PPH%20Assumptions)%20EL%201.8sc.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lspower\lsp_data\Clients\2006%20Clients\Sumitomo\Perennial%20Power%20-%20TXU\Sandow%204%20&amp;%205\Analysis\Model\Sandow%20Model%20v.3.2%20(New%20PPH%20Assumptions)%20EL%201.8sc.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nnyc14p20007\projectsacd$\DOCSOPEN\1Lana\Green\IRR\IRR630_A.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EB_Data/Dept/Tax/Income%20Tax/Workpapers/2008%20Workpapers/05%2031%202008/LSP%20Broadway%20-2008%20May%2031%20-%20v2%20June%2026.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er15.deloitteonline.com/Docs/Clients/03552-s/wkpaper/0010358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ushouswfs1\sys1\Energy%20Port%20Strat%20&amp;%20Mgmt\Asset%20Valuation\Market\Models\DOCUME~1\santamej\LOCALS~1\Temp\RatingAgencyBU12-05%20Cin%20Curve%20Base%20Case.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USDEN0001\Data\Tax\CLIENTS\A-C\BetaWest\2003\DLJ%20Fund%20I%20DGM%202003-final.xls" TargetMode="External"/></Relationships>
</file>

<file path=xl/externalLinks/_rels/externalLink38.xml.rels><?xml version="1.0" encoding="UTF-8" standalone="yes"?>
<Relationships xmlns="http://schemas.openxmlformats.org/package/2006/relationships"><Relationship Id="rId1" Type="http://schemas.microsoft.com/office/2006/relationships/xlExternalLinkPath/xlPathMissing" Target="Worksheet%20in%20(C)%20%20%20PY%208510A%20%20Rental%20Income%20Combined%20Leadsheet%20-%20FR%20LLC"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95D67E5\Spend%20analysis%201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ORAS\Team\Electron\3Q%202002%20final%20models\My%20Documents\bbEES\Valuations\ValuationsC\ORLANDOD4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Financing%20Plan\2009\Documents%20and%20Settings\pkettles\My%20Documents\By%20State\Minnesota\Documents%20and%20Settings\mnguyen\My%20Documents\ca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RAS\Team\Electron\3Q%202002%20final%20models\My%20Documents\bbEES\Valuations\Orlando\ORLANDOD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DORAS\Team\Electron\3Q%202002%20final%20models\My%20Documents\Orlando\Orlando%209-10-0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collab.amr.kpmg.com/TAS%20-%20Houston%20Valuation/Clients/2007%20Clients/LS%20Power/Analysis/Merchant%20BEV%20Model/LS%20Power%20Plant%20Merchant%20DCF%20w%20Terminal%20Value%20(Platts)%2009.28.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TOC"/>
      <sheetName val="Assum"/>
      <sheetName val="sense"/>
      <sheetName val="disp"/>
      <sheetName val="Op-BS"/>
      <sheetName val="IS"/>
      <sheetName val="BSCF"/>
      <sheetName val="Ratios"/>
      <sheetName val="Matrix"/>
      <sheetName val="Contrib"/>
      <sheetName val="proforma"/>
      <sheetName val="AlbanyIS"/>
      <sheetName val="AlbanyBSCF"/>
      <sheetName val="AlbanyRat"/>
      <sheetName val="CambridgeIS"/>
      <sheetName val="CambridgeBSCF"/>
      <sheetName val="CambridgeRat"/>
      <sheetName val="LBO"/>
      <sheetName val="AcqBS"/>
      <sheetName val="integrated merger model"/>
      <sheetName val="Rent Per Lynette"/>
      <sheetName val="PU TB"/>
      <sheetName val="PO inv by state"/>
      <sheetName val="PO ltd TB 03"/>
      <sheetName val="Mult"/>
      <sheetName val="Sheet2"/>
      <sheetName val="WP S1 - Apportionment - Data"/>
      <sheetName val="Index"/>
      <sheetName val="Master Data"/>
      <sheetName val="SALT Summary Template"/>
      <sheetName val="List"/>
      <sheetName val="Sheet1"/>
      <sheetName val="Mánaðaryfirlit"/>
      <sheetName val="1601 Detail information"/>
      <sheetName val="1130 - US"/>
      <sheetName val="Lists"/>
      <sheetName val="Returns"/>
      <sheetName val="Base Model"/>
      <sheetName val="equity"/>
      <sheetName val="PAM1211"/>
      <sheetName val=""/>
      <sheetName val="Entity Maps"/>
      <sheetName val="Recipient and WHA Status Codes"/>
      <sheetName val="Other drop down options"/>
      <sheetName val="Exemption Codes"/>
      <sheetName val="Income Codes"/>
      <sheetName val="Available Mappings"/>
      <sheetName val="Margins"/>
      <sheetName val="Drop-Downs"/>
      <sheetName val="1042-S and 8805 Codes -Hidden"/>
      <sheetName val="Exemption Codes &amp; LOB Codes"/>
      <sheetName val="Capital Detail"/>
      <sheetName val="Master Footnotes "/>
      <sheetName val="Line 16 Scenairos"/>
      <sheetName val="926 Footnote (2)"/>
      <sheetName val="PTP-OZ"/>
      <sheetName val="PTP-Magnetar"/>
      <sheetName val="PTP CHILTON SMALL CAP"/>
      <sheetName val="PFIC (4)"/>
      <sheetName val="MBA Footnote"/>
      <sheetName val="ANNEXURE- A"/>
      <sheetName val="2006-16 FOF"/>
      <sheetName val="2006-16 NOTICE"/>
      <sheetName val="8886"/>
      <sheetName val="Mariner PFIC"/>
      <sheetName val="PFIC (3)"/>
      <sheetName val="PFIC"/>
      <sheetName val="ValueList_Helper"/>
      <sheetName val="Static"/>
      <sheetName val="Lookups"/>
      <sheetName val="Annual Assumptions"/>
      <sheetName val="INSTRUCTIONS"/>
      <sheetName val="Dates"/>
      <sheetName val="Product Sort"/>
      <sheetName val="--LEAD - Acctng Sort--"/>
      <sheetName val="PAM0611"/>
      <sheetName val="Dividend"/>
      <sheetName val="Aug"/>
      <sheetName val="B - Tax Basis"/>
      <sheetName val="C1"/>
      <sheetName val="199A"/>
      <sheetName val="AGM"/>
      <sheetName val="Drop Downs"/>
      <sheetName val="DT-Mappings"/>
      <sheetName val="Cash"/>
      <sheetName val="3800-003"/>
      <sheetName val="One day, Seven day, and Seven C"/>
      <sheetName val="U.S ILD"/>
      <sheetName val="ELECTRIC"/>
      <sheetName val="STEAM"/>
      <sheetName val="WATER"/>
      <sheetName val="E"/>
      <sheetName val="Dalton"/>
      <sheetName val="2010 Data"/>
      <sheetName val="Data Validation"/>
      <sheetName val="Control"/>
      <sheetName val="ECKWERTE alt"/>
      <sheetName val="Quarterly LBO Model"/>
      <sheetName val="Central"/>
      <sheetName val="Investran TB_USD"/>
      <sheetName val="RIAM PR-4_2021"/>
      <sheetName val="Dropdown"/>
      <sheetName val="Sheet3"/>
      <sheetName val="Parameters"/>
      <sheetName val="Dropdowns"/>
      <sheetName val="Budget trial bal"/>
      <sheetName val="Budget_trial_bal"/>
      <sheetName val="Budget_trial_bal2"/>
      <sheetName val="Budget_trial_bal1"/>
      <sheetName val="Lookup"/>
      <sheetName val="Budget_trial_bal3"/>
      <sheetName val="KerryExcel"/>
      <sheetName val="Sites"/>
      <sheetName val="Valid Values"/>
      <sheetName val="Budget_trial_bal4"/>
      <sheetName val="Budget_trial_bal5"/>
      <sheetName val="Valid_Values"/>
      <sheetName val="Sales Team Hierarchy 2206"/>
      <sheetName val="Budget_trial_bal6"/>
      <sheetName val="Valid_Values1"/>
      <sheetName val="Sales_Team_Hierarchy_2206"/>
      <sheetName val=" Drop Menus"/>
      <sheetName val="SPT vs PHI"/>
      <sheetName val="ocean voyage"/>
      <sheetName val="Budget_trial_bal7"/>
      <sheetName val="Valid_Values2"/>
      <sheetName val="Sales_Team_Hierarchy_22061"/>
      <sheetName val="_Drop_Menus"/>
      <sheetName val="SPT_vs_PHI"/>
      <sheetName val="ocean_voyage"/>
      <sheetName val="Budget_trial_bal9"/>
      <sheetName val="Valid_Values4"/>
      <sheetName val="Sales_Team_Hierarchy_22063"/>
      <sheetName val="_Drop_Menus2"/>
      <sheetName val="SPT_vs_PHI2"/>
      <sheetName val="ocean_voyage2"/>
      <sheetName val="Budget_trial_bal8"/>
      <sheetName val="Valid_Values3"/>
      <sheetName val="Sales_Team_Hierarchy_22062"/>
      <sheetName val="_Drop_Menus1"/>
      <sheetName val="SPT_vs_PHI1"/>
      <sheetName val="ocean_voyage1"/>
      <sheetName val="B"/>
      <sheetName val="Budget_trial_bal10"/>
      <sheetName val="Valid_Values5"/>
      <sheetName val="Sales_Team_Hierarchy_22064"/>
      <sheetName val="_Drop_Menus3"/>
      <sheetName val="SPT_vs_PHI3"/>
      <sheetName val="ocean_voyage3"/>
      <sheetName val="Budget_trial_bal11"/>
      <sheetName val="Valid_Values6"/>
      <sheetName val="Sales_Team_Hierarchy_22065"/>
      <sheetName val="_Drop_Menus4"/>
      <sheetName val="SPT_vs_PHI4"/>
      <sheetName val="ocean_voyage4"/>
      <sheetName val="integrated_merger_model"/>
      <sheetName val="Rent_Per_Lynette"/>
      <sheetName val="PU_TB"/>
      <sheetName val="PO_inv_by_state"/>
      <sheetName val="PO_ltd_TB_03"/>
      <sheetName val="WP_S1_-_Apportionment_-_Data"/>
      <sheetName val="SALT_Summary_Template"/>
      <sheetName val="Master_Data"/>
      <sheetName val="Entity_Maps"/>
      <sheetName val="1601_Detail_information"/>
      <sheetName val="1130_-_US"/>
      <sheetName val="Base_Model"/>
      <sheetName val="Recipient_and_WHA_Status_Codes"/>
      <sheetName val="Other_drop_down_options"/>
      <sheetName val="Exemption_Codes"/>
      <sheetName val="Income_Codes"/>
      <sheetName val="1042-S_and_8805_Codes_-Hidden"/>
      <sheetName val="Exemption_Codes_&amp;_LOB_Codes"/>
      <sheetName val="Available_Mappings"/>
      <sheetName val="Capital_Detail"/>
      <sheetName val="Master_Footnotes_"/>
      <sheetName val="Line_16_Scenairos"/>
      <sheetName val="926_Footnote_(2)"/>
      <sheetName val="PTP_CHILTON_SMALL_CAP"/>
      <sheetName val="PFIC_(4)"/>
      <sheetName val="MBA_Footnote"/>
      <sheetName val="ANNEXURE-_A"/>
      <sheetName val="2006-16_FOF"/>
      <sheetName val="2006-16_NOTICE"/>
      <sheetName val="Mariner_PFIC"/>
      <sheetName val="PFIC_(3)"/>
      <sheetName val="Annual_Assumptions"/>
      <sheetName val="Product_Sort"/>
      <sheetName val="--LEAD_-_Acctng_Sort--"/>
      <sheetName val="B_-_Tax_Basis"/>
      <sheetName val="Drop_Downs"/>
      <sheetName val="Budget_trial_bal12"/>
      <sheetName val="Valid_Values7"/>
      <sheetName val="Sales_Team_Hierarchy_22066"/>
      <sheetName val="_Drop_Menus5"/>
      <sheetName val="SPT_vs_PHI5"/>
      <sheetName val="ocean_voyage5"/>
      <sheetName val="integrated_merger_model1"/>
      <sheetName val="Rent_Per_Lynette1"/>
      <sheetName val="PU_TB1"/>
      <sheetName val="PO_inv_by_state1"/>
      <sheetName val="PO_ltd_TB_031"/>
      <sheetName val="WP_S1_-_Apportionment_-_Data1"/>
      <sheetName val="SALT_Summary_Template1"/>
      <sheetName val="Master_Data1"/>
      <sheetName val="Entity_Maps1"/>
      <sheetName val="1601_Detail_information1"/>
      <sheetName val="1130_-_US1"/>
      <sheetName val="Base_Model1"/>
      <sheetName val="Recipient_and_WHA_Status_Codes1"/>
      <sheetName val="Other_drop_down_options1"/>
      <sheetName val="Exemption_Codes1"/>
      <sheetName val="Income_Codes1"/>
      <sheetName val="1042-S_and_8805_Codes_-Hidden1"/>
      <sheetName val="Exemption_Codes_&amp;_LOB_Codes1"/>
      <sheetName val="Available_Mappings1"/>
      <sheetName val="Capital_Detail1"/>
      <sheetName val="Master_Footnotes_1"/>
      <sheetName val="Line_16_Scenairos1"/>
      <sheetName val="926_Footnote_(2)1"/>
      <sheetName val="PTP_CHILTON_SMALL_CAP1"/>
      <sheetName val="PFIC_(4)1"/>
      <sheetName val="MBA_Footnote1"/>
      <sheetName val="ANNEXURE-_A1"/>
      <sheetName val="2006-16_FOF1"/>
      <sheetName val="2006-16_NOTICE1"/>
      <sheetName val="Mariner_PFIC1"/>
      <sheetName val="PFIC_(3)1"/>
      <sheetName val="Annual_Assumptions1"/>
      <sheetName val="Product_Sort1"/>
      <sheetName val="--LEAD_-_Acctng_Sort--1"/>
      <sheetName val="B_-_Tax_Basis1"/>
      <sheetName val="Drop_Downs1"/>
      <sheetName val="Budget_trial_bal13"/>
      <sheetName val="Valid_Values8"/>
      <sheetName val="Sales_Team_Hierarchy_22067"/>
      <sheetName val="_Drop_Menus6"/>
      <sheetName val="SPT_vs_PHI6"/>
      <sheetName val="ocean_voyage6"/>
      <sheetName val="integrated_merger_model2"/>
      <sheetName val="Rent_Per_Lynette2"/>
      <sheetName val="PU_TB2"/>
      <sheetName val="PO_inv_by_state2"/>
      <sheetName val="PO_ltd_TB_032"/>
      <sheetName val="WP_S1_-_Apportionment_-_Data2"/>
      <sheetName val="SALT_Summary_Template2"/>
      <sheetName val="Master_Data2"/>
      <sheetName val="Entity_Maps2"/>
      <sheetName val="1601_Detail_information2"/>
      <sheetName val="1130_-_US2"/>
      <sheetName val="Base_Model2"/>
      <sheetName val="Recipient_and_WHA_Status_Codes2"/>
      <sheetName val="Other_drop_down_options2"/>
      <sheetName val="Exemption_Codes2"/>
      <sheetName val="Income_Codes2"/>
      <sheetName val="1042-S_and_8805_Codes_-Hidden2"/>
      <sheetName val="Exemption_Codes_&amp;_LOB_Codes2"/>
      <sheetName val="Available_Mappings2"/>
      <sheetName val="Capital_Detail2"/>
      <sheetName val="Master_Footnotes_2"/>
      <sheetName val="Line_16_Scenairos2"/>
      <sheetName val="926_Footnote_(2)2"/>
      <sheetName val="PTP_CHILTON_SMALL_CAP2"/>
      <sheetName val="PFIC_(4)2"/>
      <sheetName val="MBA_Footnote2"/>
      <sheetName val="ANNEXURE-_A2"/>
      <sheetName val="2006-16_FOF2"/>
      <sheetName val="2006-16_NOTICE2"/>
      <sheetName val="Mariner_PFIC2"/>
      <sheetName val="PFIC_(3)2"/>
      <sheetName val="Annual_Assumptions2"/>
      <sheetName val="Product_Sort2"/>
      <sheetName val="--LEAD_-_Acctng_Sort--2"/>
      <sheetName val="B_-_Tax_Basis2"/>
      <sheetName val="Drop_Downs2"/>
      <sheetName val="Trading Statement"/>
      <sheetName val="OLDMAP"/>
      <sheetName val="Budget_trial_bal14"/>
      <sheetName val="Valid_Values9"/>
      <sheetName val="Sales_Team_Hierarchy_22068"/>
      <sheetName val="_Drop_Menus7"/>
      <sheetName val="SPT_vs_PHI7"/>
      <sheetName val="ocean_voyage7"/>
      <sheetName val="integrated_merger_model3"/>
      <sheetName val="Rent_Per_Lynette3"/>
      <sheetName val="PU_TB3"/>
      <sheetName val="PO_inv_by_state3"/>
      <sheetName val="PO_ltd_TB_033"/>
      <sheetName val="WP_S1_-_Apportionment_-_Data3"/>
      <sheetName val="SALT_Summary_Template3"/>
      <sheetName val="Master_Data3"/>
      <sheetName val="Entity_Maps3"/>
      <sheetName val="1601_Detail_information3"/>
      <sheetName val="1130_-_US3"/>
      <sheetName val="Base_Model3"/>
      <sheetName val="Recipient_and_WHA_Status_Codes3"/>
      <sheetName val="Other_drop_down_options3"/>
      <sheetName val="Exemption_Codes3"/>
      <sheetName val="Income_Codes3"/>
      <sheetName val="1042-S_and_8805_Codes_-Hidden3"/>
      <sheetName val="Exemption_Codes_&amp;_LOB_Codes3"/>
      <sheetName val="Available_Mappings3"/>
      <sheetName val="Capital_Detail3"/>
      <sheetName val="Master_Footnotes_3"/>
      <sheetName val="Line_16_Scenairos3"/>
      <sheetName val="926_Footnote_(2)3"/>
      <sheetName val="PTP_CHILTON_SMALL_CAP3"/>
      <sheetName val="PFIC_(4)3"/>
      <sheetName val="MBA_Footnote3"/>
      <sheetName val="ANNEXURE-_A3"/>
      <sheetName val="2006-16_FOF3"/>
      <sheetName val="2006-16_NOTICE3"/>
      <sheetName val="Mariner_PFIC3"/>
      <sheetName val="PFIC_(3)3"/>
      <sheetName val="Annual_Assumptions3"/>
      <sheetName val="Product_Sort3"/>
      <sheetName val="--LEAD_-_Acctng_Sort--3"/>
      <sheetName val="B_-_Tax_Basis3"/>
      <sheetName val="Drop_Downs3"/>
      <sheetName val="Budget_trial_bal15"/>
      <sheetName val="Valid_Values10"/>
      <sheetName val="Sales_Team_Hierarchy_22069"/>
      <sheetName val="_Drop_Menus8"/>
      <sheetName val="SPT_vs_PHI8"/>
      <sheetName val="ocean_voyage8"/>
      <sheetName val="integrated_merger_model4"/>
      <sheetName val="Rent_Per_Lynette4"/>
      <sheetName val="PU_TB4"/>
      <sheetName val="PO_inv_by_state4"/>
      <sheetName val="PO_ltd_TB_034"/>
      <sheetName val="WP_S1_-_Apportionment_-_Data4"/>
      <sheetName val="SALT_Summary_Template4"/>
      <sheetName val="Master_Data4"/>
      <sheetName val="Entity_Maps4"/>
      <sheetName val="1601_Detail_information4"/>
      <sheetName val="1130_-_US4"/>
      <sheetName val="Base_Model4"/>
      <sheetName val="Recipient_and_WHA_Status_Codes4"/>
      <sheetName val="Other_drop_down_options4"/>
      <sheetName val="Exemption_Codes4"/>
      <sheetName val="Income_Codes4"/>
      <sheetName val="1042-S_and_8805_Codes_-Hidden4"/>
      <sheetName val="Exemption_Codes_&amp;_LOB_Codes4"/>
      <sheetName val="Available_Mappings4"/>
      <sheetName val="Capital_Detail4"/>
      <sheetName val="Master_Footnotes_4"/>
      <sheetName val="Line_16_Scenairos4"/>
      <sheetName val="926_Footnote_(2)4"/>
      <sheetName val="PTP_CHILTON_SMALL_CAP4"/>
      <sheetName val="PFIC_(4)4"/>
      <sheetName val="MBA_Footnote4"/>
      <sheetName val="ANNEXURE-_A4"/>
      <sheetName val="2006-16_FOF4"/>
      <sheetName val="2006-16_NOTICE4"/>
      <sheetName val="Mariner_PFIC4"/>
      <sheetName val="PFIC_(3)4"/>
      <sheetName val="Annual_Assumptions4"/>
      <sheetName val="Product_Sort4"/>
      <sheetName val="--LEAD_-_Acctng_Sort--4"/>
      <sheetName val="B_-_Tax_Basis4"/>
      <sheetName val="Drop_Downs4"/>
      <sheetName val="Trading_Statement"/>
      <sheetName val="DB FC"/>
      <sheetName val="CE300610PrivatiLombardia"/>
      <sheetName val="WILCO"/>
      <sheetName val="Daily Date Change"/>
      <sheetName val="data"/>
      <sheetName val="D&amp;A b"/>
      <sheetName val="One_day,_Seven_day,_and_Seven_C"/>
      <sheetName val="U_S_ILD"/>
      <sheetName val="Data_Validation"/>
      <sheetName val="2010_Data"/>
      <sheetName val="ECKWERTE_alt"/>
      <sheetName val="Quarterly_LBO_Model"/>
      <sheetName val="Investran_TB_USD"/>
      <sheetName val="Graph total Sales"/>
      <sheetName val="Data-GRate Cmb"/>
      <sheetName val="BIRP Non acc"/>
      <sheetName val="BCE-INC OTHER"/>
      <sheetName val="IM"/>
      <sheetName val="Input for Graph"/>
      <sheetName val="Acquisition"/>
    </sheetNames>
    <sheetDataSet>
      <sheetData sheetId="0"/>
      <sheetData sheetId="1"/>
      <sheetData sheetId="2">
        <row r="13">
          <cell r="E13">
            <v>240.5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sheetData sheetId="108" refreshError="1"/>
      <sheetData sheetId="109"/>
      <sheetData sheetId="110" refreshError="1"/>
      <sheetData sheetId="111" refreshError="1"/>
      <sheetData sheetId="112" refreshError="1"/>
      <sheetData sheetId="113" refreshError="1"/>
      <sheetData sheetId="114" refreshError="1"/>
      <sheetData sheetId="115"/>
      <sheetData sheetId="116"/>
      <sheetData sheetId="117"/>
      <sheetData sheetId="118" refreshError="1"/>
      <sheetData sheetId="119"/>
      <sheetData sheetId="120"/>
      <sheetData sheetId="121"/>
      <sheetData sheetId="122"/>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refreshError="1"/>
      <sheetData sheetId="277" refreshError="1"/>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refreshError="1"/>
      <sheetData sheetId="364" refreshError="1"/>
      <sheetData sheetId="365" refreshError="1"/>
      <sheetData sheetId="366" refreshError="1"/>
      <sheetData sheetId="367" refreshError="1"/>
      <sheetData sheetId="368" refreshError="1"/>
      <sheetData sheetId="369"/>
      <sheetData sheetId="370"/>
      <sheetData sheetId="371"/>
      <sheetData sheetId="372"/>
      <sheetData sheetId="373"/>
      <sheetData sheetId="374"/>
      <sheetData sheetId="375"/>
      <sheetData sheetId="376" refreshError="1"/>
      <sheetData sheetId="377" refreshError="1"/>
      <sheetData sheetId="378" refreshError="1"/>
      <sheetData sheetId="379" refreshError="1"/>
      <sheetData sheetId="380" refreshError="1"/>
      <sheetData sheetId="381" refreshError="1"/>
      <sheetData sheetId="38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GoSystem"/>
      <sheetName val="ProSystem"/>
      <sheetName val="Federal Data Register"/>
      <sheetName val="Federal WH Data Register"/>
      <sheetName val="Exemption Status"/>
      <sheetName val="8621 Data Register"/>
      <sheetName val="926 Data Register"/>
      <sheetName val="Sched K-1"/>
      <sheetName val="Footnotes"/>
      <sheetName val="Form 8271"/>
      <sheetName val="Form 8621"/>
      <sheetName val="Form 1042-S"/>
      <sheetName val="Form 1042-S (2)"/>
      <sheetName val="Form 8805"/>
      <sheetName val="Form 926"/>
      <sheetName val="shtLookup"/>
      <sheetName val="shtToolbar"/>
      <sheetName val="Capital Rollforward "/>
      <sheetName val="0102 Budget as Dev Base"/>
      <sheetName val="Assum"/>
      <sheetName val="Exemption Codes"/>
      <sheetName val="Income Codes"/>
      <sheetName val="Recipient and WHA Status Codes"/>
      <sheetName val="Other drop down options"/>
      <sheetName val="Project Details"/>
      <sheetName val="Finance Details"/>
      <sheetName val="90daybbfuture"/>
      <sheetName val="Quake"/>
      <sheetName val="Exemption Codes &amp; LOB Codes"/>
      <sheetName val="Federal K-1 Module 2003"/>
      <sheetName val="Partner Listing"/>
      <sheetName val="Drop Down"/>
      <sheetName val="Instructions"/>
      <sheetName val="DNI Report"/>
      <sheetName val="Liquor Inventory"/>
      <sheetName val="FF&amp;E"/>
      <sheetName val="LBO Model"/>
      <sheetName val="13"/>
    </sheetNames>
    <sheetDataSet>
      <sheetData sheetId="0"/>
      <sheetData sheetId="1"/>
      <sheetData sheetId="2"/>
      <sheetData sheetId="3"/>
      <sheetData sheetId="4"/>
      <sheetData sheetId="5"/>
      <sheetData sheetId="6"/>
      <sheetData sheetId="7"/>
      <sheetData sheetId="8"/>
      <sheetData sheetId="9">
        <row r="5">
          <cell r="B5" t="str">
            <v>Name Line #1</v>
          </cell>
        </row>
        <row r="6">
          <cell r="B6" t="str">
            <v>Name Line #2</v>
          </cell>
        </row>
        <row r="7">
          <cell r="B7" t="str">
            <v>Street Address #1</v>
          </cell>
        </row>
        <row r="8">
          <cell r="B8" t="str">
            <v>Street Address #2</v>
          </cell>
        </row>
      </sheetData>
      <sheetData sheetId="10"/>
      <sheetData sheetId="11"/>
      <sheetData sheetId="12"/>
      <sheetData sheetId="13"/>
      <sheetData sheetId="14"/>
      <sheetData sheetId="15"/>
      <sheetData sheetId="16">
        <row r="30">
          <cell r="B30" t="str">
            <v>ffwfwfw</v>
          </cell>
        </row>
        <row r="64">
          <cell r="F64" t="b">
            <v>1</v>
          </cell>
        </row>
      </sheetData>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refreshError="1"/>
      <sheetData sheetId="3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erial Listing"/>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UP"/>
      <sheetName val="Discounts"/>
    </sheetNames>
    <sheetDataSet>
      <sheetData sheetId="0" refreshError="1"/>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UP"/>
      <sheetName val="Discounts"/>
    </sheetNames>
    <sheetDataSet>
      <sheetData sheetId="0" refreshError="1"/>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S Links"/>
      <sheetName val="SUMMARY"/>
      <sheetName val="INPUTDATA"/>
      <sheetName val="CT Performance"/>
      <sheetName val="CT Gen&amp;HR Cor"/>
      <sheetName val="ST Corrections"/>
      <sheetName val="TURBEFF"/>
      <sheetName val="ST Stg Pressures"/>
      <sheetName val="Condenser Performance"/>
      <sheetName val="STM INJECT CORR"/>
      <sheetName val="ELEC LOSS CORR"/>
      <sheetName val="firing temp"/>
      <sheetName val="PickList"/>
      <sheetName val="LookUp"/>
      <sheetName val="Assump"/>
      <sheetName val="Input"/>
      <sheetName val="Lookups"/>
      <sheetName val="Cash Flow Progress"/>
      <sheetName val="Cover Page"/>
      <sheetName val="Lists"/>
      <sheetName val="Reference"/>
      <sheetName val="(H) Bonus Fed v State"/>
      <sheetName val="Sheet1"/>
      <sheetName val="Assumptions"/>
      <sheetName val="ago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enarios"/>
      <sheetName val="Bonds 10-10"/>
      <sheetName val="Total Cash Flows"/>
      <sheetName val="Purchase Price Calc (step up)"/>
      <sheetName val="Sheet1"/>
      <sheetName val="Assumed Dividends"/>
      <sheetName val="Operators"/>
      <sheetName val="Bal Sht Data"/>
      <sheetName val="Debt &amp; CF Summaries"/>
      <sheetName val="Offtaker Revenue Summaries"/>
      <sheetName val="EP Assets Consol_wo MCV"/>
      <sheetName val="ACE"/>
      <sheetName val="Mt. Poso"/>
      <sheetName val="Front Range"/>
      <sheetName val="NCA #1"/>
      <sheetName val="Juniper Conslidated"/>
      <sheetName val="Badger Creek"/>
      <sheetName val="Bear Mountain"/>
      <sheetName val="Chalk Cliff"/>
      <sheetName val="Corona"/>
      <sheetName val="Crockett"/>
      <sheetName val="Double &quot;C&quot;"/>
      <sheetName val="High Sierra"/>
      <sheetName val="Kern Front"/>
      <sheetName val="Live Oak"/>
      <sheetName val="McKittrick"/>
      <sheetName val="Cambria"/>
      <sheetName val="Colver"/>
      <sheetName val="Gilberton"/>
      <sheetName val="Panther Creek"/>
      <sheetName val="Dartmouth"/>
      <sheetName val="MASSPOWER"/>
      <sheetName val="Prime"/>
      <sheetName val="Mid-Georgia"/>
      <sheetName val="Mulberry"/>
      <sheetName val="Orange"/>
      <sheetName val="Orlando"/>
      <sheetName val="Vandolah"/>
      <sheetName val="EP Assets Consol"/>
      <sheetName val="MCV"/>
      <sheetName val="Transaction &amp; Debt Schedule"/>
      <sheetName val="Scenario Manager"/>
      <sheetName val="PXMODEL"/>
      <sheetName val="Industry Precede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
          <cell r="A1" t="str">
            <v>Project Mesa</v>
          </cell>
        </row>
        <row r="5">
          <cell r="O5">
            <v>37866.888959027776</v>
          </cell>
        </row>
        <row r="6">
          <cell r="O6">
            <v>37866.888959027776</v>
          </cell>
        </row>
        <row r="7">
          <cell r="B7" t="str">
            <v>Offtaker Revenue Summary (1)</v>
          </cell>
        </row>
        <row r="9">
          <cell r="B9" t="str">
            <v>Offtaker</v>
          </cell>
          <cell r="E9" t="str">
            <v>Rating</v>
          </cell>
          <cell r="G9" t="str">
            <v>Revenues to EP</v>
          </cell>
          <cell r="I9" t="str">
            <v>% of Total</v>
          </cell>
          <cell r="K9" t="str">
            <v>Credit Rating Distribution of Total El Paso Revenues(1)</v>
          </cell>
          <cell r="S9" t="str">
            <v>Revenue Ratings Distribution</v>
          </cell>
          <cell r="V9" t="str">
            <v>Value</v>
          </cell>
        </row>
        <row r="10">
          <cell r="B10" t="str">
            <v>Pacific Gas and Electric</v>
          </cell>
          <cell r="E10" t="str">
            <v>D/Caa2</v>
          </cell>
          <cell r="G10">
            <v>935.43190722139013</v>
          </cell>
          <cell r="I10">
            <v>0.10962171230348543</v>
          </cell>
          <cell r="S10" t="str">
            <v>&gt;=A3</v>
          </cell>
          <cell r="T10">
            <v>5727.7583080780432</v>
          </cell>
        </row>
        <row r="11">
          <cell r="B11" t="str">
            <v>Southern California Edison</v>
          </cell>
          <cell r="E11" t="str">
            <v>B+/Ba3</v>
          </cell>
          <cell r="G11">
            <v>405.44451357938851</v>
          </cell>
          <cell r="I11">
            <v>4.7513369470844148E-2</v>
          </cell>
          <cell r="S11" t="str">
            <v>Baa3-Baa1</v>
          </cell>
          <cell r="T11">
            <v>240.59332982890896</v>
          </cell>
        </row>
        <row r="12">
          <cell r="B12" t="str">
            <v>Colorado Springs Utilities</v>
          </cell>
          <cell r="E12" t="str">
            <v>NR/Aa2(2)</v>
          </cell>
          <cell r="G12">
            <v>642.22760814715855</v>
          </cell>
          <cell r="I12">
            <v>7.5261587241326811E-2</v>
          </cell>
          <cell r="S12" t="str">
            <v>Ba3 - Ba1</v>
          </cell>
          <cell r="T12">
            <v>405.44451357938851</v>
          </cell>
        </row>
        <row r="13">
          <cell r="B13" t="str">
            <v>Public Service of Colorado</v>
          </cell>
          <cell r="E13" t="str">
            <v>BBB-/Baa2</v>
          </cell>
          <cell r="G13">
            <v>65.974654860682463</v>
          </cell>
          <cell r="I13">
            <v>7.7314602790727882E-3</v>
          </cell>
          <cell r="S13" t="str">
            <v>B3 - B1</v>
          </cell>
          <cell r="T13">
            <v>1064.3105265360057</v>
          </cell>
        </row>
        <row r="14">
          <cell r="B14" t="str">
            <v>Nevada Power</v>
          </cell>
          <cell r="E14" t="str">
            <v>B-/B1</v>
          </cell>
          <cell r="G14">
            <v>678.65664707644521</v>
          </cell>
          <cell r="I14">
            <v>7.9530645837864095E-2</v>
          </cell>
          <cell r="S14" t="str">
            <v>&lt;B1</v>
          </cell>
          <cell r="T14">
            <v>1095.1654955746724</v>
          </cell>
        </row>
        <row r="15">
          <cell r="B15" t="str">
            <v>Pennsylvania Electric Company</v>
          </cell>
          <cell r="E15" t="str">
            <v>BBB/A2</v>
          </cell>
          <cell r="G15">
            <v>634.50394730896119</v>
          </cell>
          <cell r="I15">
            <v>7.4356464249692333E-2</v>
          </cell>
          <cell r="T15">
            <v>8533.272173597019</v>
          </cell>
        </row>
        <row r="16">
          <cell r="B16" t="str">
            <v>Pennsylvania Power and Light</v>
          </cell>
          <cell r="E16" t="str">
            <v>A-/Baa2(3)</v>
          </cell>
          <cell r="G16">
            <v>21.590107064191528</v>
          </cell>
          <cell r="I16">
            <v>2.5301088052709655E-3</v>
          </cell>
        </row>
        <row r="17">
          <cell r="B17" t="str">
            <v>Metropolitan Edison</v>
          </cell>
          <cell r="E17" t="str">
            <v>BBB/A3(3)</v>
          </cell>
          <cell r="G17">
            <v>372.98125455161386</v>
          </cell>
          <cell r="I17">
            <v>4.3709054037402342E-2</v>
          </cell>
        </row>
        <row r="18">
          <cell r="B18" t="str">
            <v>Commonwealth Electric</v>
          </cell>
          <cell r="E18" t="str">
            <v>A/A2(4)</v>
          </cell>
          <cell r="G18">
            <v>825.45588465060894</v>
          </cell>
          <cell r="I18">
            <v>9.6733804788820613E-2</v>
          </cell>
        </row>
        <row r="19">
          <cell r="B19" t="str">
            <v>Boston Edison (44% of Cap)</v>
          </cell>
          <cell r="E19" t="str">
            <v>A/A1</v>
          </cell>
          <cell r="G19">
            <v>384.23630099774505</v>
          </cell>
          <cell r="I19">
            <v>4.5028014246002709E-2</v>
          </cell>
        </row>
        <row r="20">
          <cell r="B20" t="str">
            <v>MMWEC</v>
          </cell>
          <cell r="E20" t="str">
            <v>BBB+/Baa2</v>
          </cell>
          <cell r="G20">
            <v>70.704689405189455</v>
          </cell>
          <cell r="I20">
            <v>8.2857651750471942E-3</v>
          </cell>
        </row>
        <row r="21">
          <cell r="B21" t="str">
            <v>JCP&amp;L</v>
          </cell>
          <cell r="E21" t="str">
            <v>BBB+/A3</v>
          </cell>
          <cell r="G21">
            <v>82.181660732800879</v>
          </cell>
          <cell r="I21">
            <v>9.6307323920923234E-3</v>
          </cell>
        </row>
        <row r="22">
          <cell r="B22" t="str">
            <v>Marcal Paper</v>
          </cell>
          <cell r="E22" t="str">
            <v>NA</v>
          </cell>
          <cell r="G22">
            <v>61.794419714999997</v>
          </cell>
          <cell r="I22">
            <v>7.2415854619285952E-3</v>
          </cell>
        </row>
        <row r="23">
          <cell r="B23" t="str">
            <v>Georgia Power</v>
          </cell>
          <cell r="E23" t="str">
            <v>A/A2</v>
          </cell>
          <cell r="G23">
            <v>944.46097786247572</v>
          </cell>
          <cell r="I23">
            <v>0.11067981410281894</v>
          </cell>
        </row>
        <row r="24">
          <cell r="B24" t="str">
            <v>Florida Power</v>
          </cell>
          <cell r="E24" t="str">
            <v>BBB+/A2</v>
          </cell>
          <cell r="G24">
            <v>1841.7106738266789</v>
          </cell>
          <cell r="I24">
            <v>0.21582701645508923</v>
          </cell>
        </row>
        <row r="25">
          <cell r="B25" t="str">
            <v>Tampa Electric</v>
          </cell>
          <cell r="E25" t="str">
            <v>BBB-/Baa1</v>
          </cell>
          <cell r="G25">
            <v>82.323878498845531</v>
          </cell>
          <cell r="I25">
            <v>9.6473986560004048E-3</v>
          </cell>
        </row>
        <row r="26">
          <cell r="B26" t="str">
            <v>Reedy Creek</v>
          </cell>
          <cell r="E26" t="str">
            <v>NA</v>
          </cell>
          <cell r="G26">
            <v>97.939168638282297</v>
          </cell>
          <cell r="I26">
            <v>1.1477328584610015E-2</v>
          </cell>
        </row>
        <row r="27">
          <cell r="B27" t="str">
            <v>Reliant Energy Services</v>
          </cell>
          <cell r="E27" t="str">
            <v>B/B2(5)</v>
          </cell>
          <cell r="G27">
            <v>385.65387945956041</v>
          </cell>
          <cell r="I27">
            <v>4.5194137912631029E-2</v>
          </cell>
        </row>
        <row r="28">
          <cell r="G28">
            <v>8533.272173597019</v>
          </cell>
          <cell r="I28">
            <v>0.99999999999999989</v>
          </cell>
        </row>
        <row r="29">
          <cell r="B29" t="str">
            <v xml:space="preserve">1.  Includes energy and capacity revenues only. </v>
          </cell>
        </row>
        <row r="30">
          <cell r="B30" t="str">
            <v>2.  Municipal credit ratings.</v>
          </cell>
        </row>
        <row r="31">
          <cell r="B31" t="str">
            <v>3.  Long Term Issuer credit ratings.</v>
          </cell>
          <cell r="G31"/>
        </row>
        <row r="32">
          <cell r="B32" t="str">
            <v>4.  Moody's rating represents HoldCo credit rating.</v>
          </cell>
        </row>
        <row r="33">
          <cell r="B33" t="str">
            <v>5.  Ratings shown for Reliant Resources, Inc.</v>
          </cell>
        </row>
        <row r="34">
          <cell r="F34" t="str">
            <v>check</v>
          </cell>
          <cell r="G34">
            <v>0</v>
          </cell>
        </row>
        <row r="38">
          <cell r="I38" t="str">
            <v>Net</v>
          </cell>
          <cell r="J38" t="str">
            <v>Contract Revenues - Gross</v>
          </cell>
        </row>
        <row r="39">
          <cell r="D39" t="str">
            <v>MW</v>
          </cell>
          <cell r="E39" t="str">
            <v>EP Ownership %</v>
          </cell>
          <cell r="F39" t="str">
            <v>Offtakers</v>
          </cell>
          <cell r="G39" t="str">
            <v>Rating</v>
          </cell>
          <cell r="H39" t="str">
            <v>Expire Date</v>
          </cell>
          <cell r="I39" t="str">
            <v>EP's Share</v>
          </cell>
          <cell r="J39" t="str">
            <v>Total</v>
          </cell>
          <cell r="K39">
            <v>2003</v>
          </cell>
          <cell r="L39">
            <v>2004</v>
          </cell>
          <cell r="M39">
            <v>2005</v>
          </cell>
          <cell r="N39">
            <v>2006</v>
          </cell>
          <cell r="O39">
            <v>2007</v>
          </cell>
          <cell r="P39">
            <v>2008</v>
          </cell>
          <cell r="Q39">
            <v>2009</v>
          </cell>
          <cell r="R39">
            <v>2010</v>
          </cell>
          <cell r="S39">
            <v>2011</v>
          </cell>
          <cell r="T39">
            <v>2012</v>
          </cell>
          <cell r="U39">
            <v>2013</v>
          </cell>
          <cell r="V39">
            <v>2014</v>
          </cell>
          <cell r="W39">
            <v>2015</v>
          </cell>
          <cell r="X39">
            <v>2016</v>
          </cell>
          <cell r="Y39">
            <v>2017</v>
          </cell>
          <cell r="Z39">
            <v>2018</v>
          </cell>
          <cell r="AA39">
            <v>2019</v>
          </cell>
          <cell r="AB39">
            <v>2020</v>
          </cell>
          <cell r="AC39">
            <v>2021</v>
          </cell>
          <cell r="AD39">
            <v>2022</v>
          </cell>
          <cell r="AE39">
            <v>2023</v>
          </cell>
          <cell r="AF39">
            <v>2024</v>
          </cell>
          <cell r="AG39">
            <v>2025</v>
          </cell>
          <cell r="AH39">
            <v>2026</v>
          </cell>
          <cell r="AI39">
            <v>2027</v>
          </cell>
          <cell r="AJ39">
            <v>2028</v>
          </cell>
        </row>
        <row r="40">
          <cell r="B40" t="str">
            <v>EP Share</v>
          </cell>
          <cell r="K40">
            <v>28.077004835519997</v>
          </cell>
          <cell r="L40">
            <v>28.680126582047997</v>
          </cell>
          <cell r="M40">
            <v>28.62790432872</v>
          </cell>
          <cell r="N40">
            <v>28.92735939492</v>
          </cell>
          <cell r="O40">
            <v>24.826417915780109</v>
          </cell>
          <cell r="P40">
            <v>24.091867237598471</v>
          </cell>
          <cell r="Q40">
            <v>24.146635660501598</v>
          </cell>
          <cell r="R40">
            <v>24.252675384678593</v>
          </cell>
          <cell r="S40">
            <v>24.351565118304947</v>
          </cell>
          <cell r="T40">
            <v>24.554220001104468</v>
          </cell>
          <cell r="U40">
            <v>24.667289820756594</v>
          </cell>
          <cell r="V40">
            <v>24.881738199913453</v>
          </cell>
          <cell r="W40">
            <v>23.004833505402157</v>
          </cell>
          <cell r="X40">
            <v>0</v>
          </cell>
          <cell r="Y40">
            <v>0</v>
          </cell>
          <cell r="Z40">
            <v>0</v>
          </cell>
          <cell r="AA40">
            <v>0</v>
          </cell>
          <cell r="AB40">
            <v>0</v>
          </cell>
          <cell r="AC40">
            <v>0</v>
          </cell>
          <cell r="AD40">
            <v>0</v>
          </cell>
          <cell r="AE40">
            <v>0</v>
          </cell>
          <cell r="AF40">
            <v>0</v>
          </cell>
          <cell r="AG40">
            <v>0</v>
          </cell>
          <cell r="AH40">
            <v>0</v>
          </cell>
          <cell r="AI40">
            <v>0</v>
          </cell>
          <cell r="AJ40">
            <v>0</v>
          </cell>
        </row>
        <row r="41">
          <cell r="B41" t="str">
            <v>Dist %</v>
          </cell>
          <cell r="K41">
            <v>0.47799999999999998</v>
          </cell>
          <cell r="L41">
            <v>0.47799999999999998</v>
          </cell>
          <cell r="M41">
            <v>0.47799999999999998</v>
          </cell>
          <cell r="N41">
            <v>0.48299999999999998</v>
          </cell>
          <cell r="O41">
            <v>0.48399999999999999</v>
          </cell>
          <cell r="P41">
            <v>0.48399999999999999</v>
          </cell>
          <cell r="Q41">
            <v>0.48399999999999999</v>
          </cell>
          <cell r="R41">
            <v>0.48399999999999999</v>
          </cell>
          <cell r="S41">
            <v>0.48399999999999999</v>
          </cell>
          <cell r="T41">
            <v>0.48399999999999999</v>
          </cell>
          <cell r="U41">
            <v>0.48399999999999999</v>
          </cell>
          <cell r="V41">
            <v>0.48399999999999999</v>
          </cell>
          <cell r="W41">
            <v>0.48399999999999999</v>
          </cell>
          <cell r="X41">
            <v>0.48399999999999999</v>
          </cell>
          <cell r="Y41">
            <v>0.48399999999999999</v>
          </cell>
          <cell r="Z41">
            <v>0.48399999999999999</v>
          </cell>
          <cell r="AA41">
            <v>0.48399999999999999</v>
          </cell>
          <cell r="AB41">
            <v>0.48399999999999999</v>
          </cell>
          <cell r="AC41">
            <v>0.48399999999999999</v>
          </cell>
          <cell r="AD41">
            <v>0.48399999999999999</v>
          </cell>
          <cell r="AE41">
            <v>0.48399999999999999</v>
          </cell>
          <cell r="AF41">
            <v>0.48399999999999999</v>
          </cell>
          <cell r="AG41">
            <v>0.48399999999999999</v>
          </cell>
          <cell r="AH41">
            <v>0.48399999999999999</v>
          </cell>
          <cell r="AI41">
            <v>0.48399999999999999</v>
          </cell>
          <cell r="AJ41">
            <v>0.48399999999999999</v>
          </cell>
        </row>
        <row r="42">
          <cell r="B42" t="str">
            <v>ACE</v>
          </cell>
          <cell r="C42" t="str">
            <v>Coal</v>
          </cell>
          <cell r="D42">
            <v>102</v>
          </cell>
          <cell r="E42">
            <v>0.47767967714999993</v>
          </cell>
          <cell r="F42" t="str">
            <v>Southern California Edison</v>
          </cell>
          <cell r="G42" t="str">
            <v>B+/Ba3</v>
          </cell>
          <cell r="H42">
            <v>42309</v>
          </cell>
          <cell r="I42">
            <v>333.08963798524837</v>
          </cell>
          <cell r="J42">
            <v>690.53989192120741</v>
          </cell>
          <cell r="K42">
            <v>58.738503839999993</v>
          </cell>
          <cell r="L42">
            <v>60.000264815999998</v>
          </cell>
          <cell r="M42">
            <v>59.891013239999999</v>
          </cell>
          <cell r="N42">
            <v>59.891013239999999</v>
          </cell>
          <cell r="O42">
            <v>51.294251892107667</v>
          </cell>
          <cell r="P42">
            <v>49.776585201649738</v>
          </cell>
          <cell r="Q42">
            <v>49.889743100209913</v>
          </cell>
          <cell r="R42">
            <v>50.108833439418582</v>
          </cell>
          <cell r="S42">
            <v>50.313151070877993</v>
          </cell>
          <cell r="T42">
            <v>50.731859506414196</v>
          </cell>
          <cell r="U42">
            <v>50.965474836273955</v>
          </cell>
          <cell r="V42">
            <v>51.408549999821183</v>
          </cell>
          <cell r="W42">
            <v>47.530647738434212</v>
          </cell>
          <cell r="X42">
            <v>0</v>
          </cell>
          <cell r="Y42">
            <v>0</v>
          </cell>
          <cell r="Z42">
            <v>0</v>
          </cell>
          <cell r="AA42">
            <v>0</v>
          </cell>
          <cell r="AB42">
            <v>0</v>
          </cell>
          <cell r="AC42">
            <v>0</v>
          </cell>
          <cell r="AD42">
            <v>0</v>
          </cell>
          <cell r="AE42">
            <v>0</v>
          </cell>
          <cell r="AF42">
            <v>0</v>
          </cell>
          <cell r="AG42">
            <v>0</v>
          </cell>
          <cell r="AH42">
            <v>0</v>
          </cell>
          <cell r="AI42">
            <v>0</v>
          </cell>
          <cell r="AJ42">
            <v>0</v>
          </cell>
        </row>
        <row r="43">
          <cell r="B43" t="str">
            <v>Mt. Poso</v>
          </cell>
          <cell r="C43" t="str">
            <v>Coal</v>
          </cell>
          <cell r="D43">
            <v>52</v>
          </cell>
          <cell r="E43">
            <v>0.16039999999999999</v>
          </cell>
          <cell r="F43" t="str">
            <v>Pacific Gas and Electric</v>
          </cell>
          <cell r="G43" t="str">
            <v>D/Caa2</v>
          </cell>
          <cell r="H43">
            <v>39904</v>
          </cell>
          <cell r="I43">
            <v>30.720671616764509</v>
          </cell>
          <cell r="J43">
            <v>191.52538414441716</v>
          </cell>
          <cell r="K43">
            <v>31.427352539303364</v>
          </cell>
          <cell r="L43">
            <v>31.492566515803365</v>
          </cell>
          <cell r="M43">
            <v>31.438628372115865</v>
          </cell>
          <cell r="N43">
            <v>30.608275076669749</v>
          </cell>
          <cell r="O43">
            <v>29.506123951559623</v>
          </cell>
          <cell r="P43">
            <v>29.625199668319667</v>
          </cell>
          <cell r="Q43">
            <v>7.4272380206455155</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row>
        <row r="44">
          <cell r="B44" t="str">
            <v>Front Range</v>
          </cell>
          <cell r="C44" t="str">
            <v>Gas</v>
          </cell>
          <cell r="D44">
            <v>480</v>
          </cell>
          <cell r="E44">
            <v>0.5</v>
          </cell>
          <cell r="F44" t="str">
            <v>Colorado Springs Utilities</v>
          </cell>
          <cell r="G44" t="str">
            <v>NR/Aa2(2)</v>
          </cell>
          <cell r="H44">
            <v>44986</v>
          </cell>
          <cell r="I44">
            <v>642.22760814715855</v>
          </cell>
          <cell r="J44">
            <v>1284.4552162943171</v>
          </cell>
          <cell r="K44">
            <v>17.771037691654733</v>
          </cell>
          <cell r="L44">
            <v>30.809863449836083</v>
          </cell>
          <cell r="M44">
            <v>35.927292426766783</v>
          </cell>
          <cell r="N44">
            <v>41.372451106599961</v>
          </cell>
          <cell r="O44">
            <v>45.192023426732511</v>
          </cell>
          <cell r="P44">
            <v>49.704136459514764</v>
          </cell>
          <cell r="Q44">
            <v>58.382930243751325</v>
          </cell>
          <cell r="R44">
            <v>60.69302008402186</v>
          </cell>
          <cell r="S44">
            <v>64.559678120525646</v>
          </cell>
          <cell r="T44">
            <v>70.802396324292019</v>
          </cell>
          <cell r="U44">
            <v>70.583046418359416</v>
          </cell>
          <cell r="V44">
            <v>79.577063872733476</v>
          </cell>
          <cell r="W44">
            <v>80.841144547310037</v>
          </cell>
          <cell r="X44">
            <v>75.825693099558592</v>
          </cell>
          <cell r="Y44">
            <v>75.944306492833604</v>
          </cell>
          <cell r="Z44">
            <v>81.173701597724545</v>
          </cell>
          <cell r="AA44">
            <v>78.975552552793488</v>
          </cell>
          <cell r="AB44">
            <v>80.47489458509007</v>
          </cell>
          <cell r="AC44">
            <v>74.37790717424285</v>
          </cell>
          <cell r="AD44">
            <v>85.49287805289039</v>
          </cell>
          <cell r="AE44">
            <v>25.974198567084969</v>
          </cell>
          <cell r="AF44" t="str">
            <v>NA</v>
          </cell>
          <cell r="AG44" t="str">
            <v>NA</v>
          </cell>
          <cell r="AH44" t="str">
            <v>NA</v>
          </cell>
          <cell r="AI44" t="str">
            <v>NA</v>
          </cell>
          <cell r="AJ44" t="str">
            <v>NA</v>
          </cell>
        </row>
        <row r="45">
          <cell r="B45" t="str">
            <v>Front Range</v>
          </cell>
          <cell r="C45" t="str">
            <v>Gas</v>
          </cell>
          <cell r="D45">
            <v>480</v>
          </cell>
          <cell r="E45">
            <v>0.5</v>
          </cell>
          <cell r="F45" t="str">
            <v>Public Service of Colorado</v>
          </cell>
          <cell r="G45" t="str">
            <v>BBB-/Baa2</v>
          </cell>
          <cell r="H45">
            <v>40238</v>
          </cell>
          <cell r="I45">
            <v>65.974654860682463</v>
          </cell>
          <cell r="J45">
            <v>131.94930972136493</v>
          </cell>
          <cell r="K45">
            <v>20.880460984257795</v>
          </cell>
          <cell r="L45">
            <v>25.156315860258097</v>
          </cell>
          <cell r="M45">
            <v>22.441055039153699</v>
          </cell>
          <cell r="N45">
            <v>19.991553101854052</v>
          </cell>
          <cell r="O45">
            <v>16.910746487981321</v>
          </cell>
          <cell r="P45">
            <v>13.748880865006123</v>
          </cell>
          <cell r="Q45">
            <v>11.294562732130681</v>
          </cell>
          <cell r="R45">
            <v>1.5257346507231269</v>
          </cell>
          <cell r="S45">
            <v>0</v>
          </cell>
          <cell r="T45">
            <v>0</v>
          </cell>
          <cell r="U45">
            <v>0</v>
          </cell>
          <cell r="V45">
            <v>0</v>
          </cell>
          <cell r="W45">
            <v>0</v>
          </cell>
          <cell r="X45">
            <v>0</v>
          </cell>
          <cell r="Y45">
            <v>0</v>
          </cell>
          <cell r="Z45">
            <v>0</v>
          </cell>
          <cell r="AA45">
            <v>0</v>
          </cell>
          <cell r="AB45">
            <v>0</v>
          </cell>
          <cell r="AC45">
            <v>0</v>
          </cell>
          <cell r="AD45">
            <v>0</v>
          </cell>
          <cell r="AE45">
            <v>0</v>
          </cell>
          <cell r="AF45" t="str">
            <v>NA</v>
          </cell>
          <cell r="AG45" t="str">
            <v>NA</v>
          </cell>
          <cell r="AH45" t="str">
            <v>NA</v>
          </cell>
          <cell r="AI45" t="str">
            <v>NA</v>
          </cell>
          <cell r="AJ45" t="str">
            <v>NA</v>
          </cell>
        </row>
        <row r="46">
          <cell r="B46" t="str">
            <v>NCA #1</v>
          </cell>
          <cell r="C46" t="str">
            <v>Gas</v>
          </cell>
          <cell r="D46">
            <v>85</v>
          </cell>
          <cell r="E46">
            <v>0.5</v>
          </cell>
          <cell r="F46" t="str">
            <v>Nevada Power</v>
          </cell>
          <cell r="G46" t="str">
            <v>B-/B1</v>
          </cell>
          <cell r="H46">
            <v>45017</v>
          </cell>
          <cell r="I46">
            <v>678.65664707644521</v>
          </cell>
          <cell r="J46">
            <v>1357.3132941528904</v>
          </cell>
          <cell r="K46">
            <v>52.277648006416619</v>
          </cell>
          <cell r="L46">
            <v>53.56074199931939</v>
          </cell>
          <cell r="M46">
            <v>54.861355104409924</v>
          </cell>
          <cell r="N46">
            <v>56.179628622116503</v>
          </cell>
          <cell r="O46">
            <v>57.563088893728072</v>
          </cell>
          <cell r="P46">
            <v>58.981785380372081</v>
          </cell>
          <cell r="Q46">
            <v>60.436649085605772</v>
          </cell>
          <cell r="R46">
            <v>61.91069637815945</v>
          </cell>
          <cell r="S46">
            <v>63.405627353386087</v>
          </cell>
          <cell r="T46">
            <v>64.974836209987927</v>
          </cell>
          <cell r="U46">
            <v>66.584197407607306</v>
          </cell>
          <cell r="V46">
            <v>68.234776210886167</v>
          </cell>
          <cell r="W46">
            <v>69.907574207616648</v>
          </cell>
          <cell r="X46">
            <v>71.602998181622681</v>
          </cell>
          <cell r="Y46">
            <v>73.383917014032448</v>
          </cell>
          <cell r="Z46">
            <v>75.210614318619491</v>
          </cell>
          <cell r="AA46">
            <v>77.084309531911174</v>
          </cell>
          <cell r="AB46">
            <v>78.982574738783441</v>
          </cell>
          <cell r="AC46">
            <v>80.906697280281364</v>
          </cell>
          <cell r="AD46">
            <v>82.929042388427419</v>
          </cell>
          <cell r="AE46">
            <v>28.334535839600424</v>
          </cell>
          <cell r="AF46">
            <v>0</v>
          </cell>
          <cell r="AG46">
            <v>0</v>
          </cell>
          <cell r="AH46">
            <v>0</v>
          </cell>
          <cell r="AI46">
            <v>0</v>
          </cell>
          <cell r="AJ46">
            <v>0</v>
          </cell>
        </row>
        <row r="47">
          <cell r="B47" t="str">
            <v>Juniper</v>
          </cell>
          <cell r="E47">
            <v>0.51</v>
          </cell>
          <cell r="F47" t="str">
            <v>Owned by EP</v>
          </cell>
          <cell r="G47" t="str">
            <v>Cash distributions to Juniper increases as Hancock's IRR increases</v>
          </cell>
          <cell r="K47">
            <v>0.51</v>
          </cell>
          <cell r="L47">
            <v>0.51</v>
          </cell>
          <cell r="M47">
            <v>0.51</v>
          </cell>
          <cell r="N47">
            <v>0.51</v>
          </cell>
          <cell r="O47">
            <v>0.51</v>
          </cell>
          <cell r="P47">
            <v>0.51</v>
          </cell>
          <cell r="Q47">
            <v>0.51</v>
          </cell>
          <cell r="R47">
            <v>0.51</v>
          </cell>
          <cell r="S47">
            <v>0.51</v>
          </cell>
          <cell r="T47">
            <v>0.51</v>
          </cell>
          <cell r="U47">
            <v>0.51</v>
          </cell>
          <cell r="V47">
            <v>0.51</v>
          </cell>
          <cell r="W47">
            <v>0.51</v>
          </cell>
          <cell r="X47">
            <v>0.51</v>
          </cell>
          <cell r="Y47">
            <v>0.51</v>
          </cell>
          <cell r="Z47">
            <v>0.51</v>
          </cell>
          <cell r="AA47">
            <v>0.51</v>
          </cell>
          <cell r="AB47">
            <v>0.51</v>
          </cell>
          <cell r="AC47">
            <v>0.51</v>
          </cell>
          <cell r="AD47">
            <v>0.51</v>
          </cell>
          <cell r="AE47">
            <v>0.51</v>
          </cell>
          <cell r="AF47">
            <v>0.51</v>
          </cell>
          <cell r="AG47">
            <v>0.51</v>
          </cell>
          <cell r="AH47">
            <v>0.51</v>
          </cell>
          <cell r="AI47">
            <v>0.51</v>
          </cell>
          <cell r="AJ47">
            <v>0.51</v>
          </cell>
        </row>
        <row r="48">
          <cell r="B48" t="str">
            <v>EP Share</v>
          </cell>
          <cell r="K48">
            <v>7.1817218467762087</v>
          </cell>
          <cell r="L48">
            <v>7.1817218467762087</v>
          </cell>
          <cell r="M48">
            <v>7.1817218467762087</v>
          </cell>
          <cell r="N48">
            <v>7.1817218467762087</v>
          </cell>
          <cell r="O48">
            <v>6.57422689636598</v>
          </cell>
          <cell r="P48">
            <v>6.6079593210533192</v>
          </cell>
          <cell r="Q48">
            <v>6.6597716133549136</v>
          </cell>
          <cell r="R48">
            <v>6.7028553855183333</v>
          </cell>
          <cell r="S48">
            <v>1.9952887335240523</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row>
        <row r="49">
          <cell r="B49" t="str">
            <v>Dist %</v>
          </cell>
          <cell r="K49">
            <v>0.255</v>
          </cell>
          <cell r="L49">
            <v>0.255</v>
          </cell>
          <cell r="M49">
            <v>0.255</v>
          </cell>
          <cell r="N49">
            <v>0.255</v>
          </cell>
          <cell r="O49">
            <v>0.255</v>
          </cell>
          <cell r="P49">
            <v>0.255</v>
          </cell>
          <cell r="Q49">
            <v>0.255</v>
          </cell>
          <cell r="R49">
            <v>0.255</v>
          </cell>
          <cell r="S49">
            <v>0.255</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row>
        <row r="50">
          <cell r="B50" t="str">
            <v>Badger</v>
          </cell>
          <cell r="C50" t="str">
            <v>Gas</v>
          </cell>
          <cell r="D50">
            <v>46</v>
          </cell>
          <cell r="E50" t="str">
            <v>var</v>
          </cell>
          <cell r="F50" t="str">
            <v>Pacific Gas and Electric</v>
          </cell>
          <cell r="G50" t="str">
            <v>D/Caa2</v>
          </cell>
          <cell r="H50">
            <v>40634</v>
          </cell>
          <cell r="I50">
            <v>57.266989336921434</v>
          </cell>
          <cell r="J50">
            <v>224.57642877224086</v>
          </cell>
          <cell r="K50">
            <v>28.163615085396895</v>
          </cell>
          <cell r="L50">
            <v>28.163615085396895</v>
          </cell>
          <cell r="M50">
            <v>28.163615085396895</v>
          </cell>
          <cell r="N50">
            <v>28.163615085396895</v>
          </cell>
          <cell r="O50">
            <v>25.781281946533255</v>
          </cell>
          <cell r="P50">
            <v>25.913565964914977</v>
          </cell>
          <cell r="Q50">
            <v>26.11675142492123</v>
          </cell>
          <cell r="R50">
            <v>26.28570739418954</v>
          </cell>
          <cell r="S50">
            <v>7.8246617000943228</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row>
        <row r="51">
          <cell r="B51" t="str">
            <v>EP Share</v>
          </cell>
          <cell r="F51" t="str">
            <v>Pacific Gas and Electric</v>
          </cell>
          <cell r="K51">
            <v>14.849700738314104</v>
          </cell>
          <cell r="L51">
            <v>14.849700738314104</v>
          </cell>
          <cell r="M51">
            <v>14.849700738314104</v>
          </cell>
          <cell r="N51">
            <v>14.797717495155721</v>
          </cell>
          <cell r="O51">
            <v>13.548202249231824</v>
          </cell>
          <cell r="P51">
            <v>13.619634748093382</v>
          </cell>
          <cell r="Q51">
            <v>13.728955103777157</v>
          </cell>
          <cell r="R51">
            <v>13.819490930330948</v>
          </cell>
          <cell r="S51">
            <v>13.904568304568</v>
          </cell>
          <cell r="T51">
            <v>14.051220128629462</v>
          </cell>
          <cell r="U51">
            <v>14.150206654152131</v>
          </cell>
          <cell r="V51">
            <v>14.293920589842633</v>
          </cell>
          <cell r="W51">
            <v>4.4797736218150455</v>
          </cell>
          <cell r="X51">
            <v>0</v>
          </cell>
          <cell r="Y51">
            <v>0</v>
          </cell>
          <cell r="Z51">
            <v>0</v>
          </cell>
          <cell r="AA51">
            <v>0</v>
          </cell>
          <cell r="AB51">
            <v>0</v>
          </cell>
          <cell r="AC51">
            <v>0</v>
          </cell>
          <cell r="AD51">
            <v>0</v>
          </cell>
          <cell r="AE51">
            <v>0</v>
          </cell>
          <cell r="AF51">
            <v>0</v>
          </cell>
          <cell r="AG51">
            <v>0</v>
          </cell>
          <cell r="AH51">
            <v>0</v>
          </cell>
          <cell r="AI51">
            <v>0</v>
          </cell>
          <cell r="AJ51">
            <v>0</v>
          </cell>
        </row>
        <row r="52">
          <cell r="B52" t="str">
            <v>Dist %</v>
          </cell>
          <cell r="F52" t="str">
            <v>Pacific Gas and Electric</v>
          </cell>
          <cell r="K52">
            <v>0.51</v>
          </cell>
          <cell r="L52">
            <v>0.51</v>
          </cell>
          <cell r="M52">
            <v>0.51</v>
          </cell>
          <cell r="N52">
            <v>0.51</v>
          </cell>
          <cell r="O52">
            <v>0.51</v>
          </cell>
          <cell r="P52">
            <v>0.51</v>
          </cell>
          <cell r="Q52">
            <v>0.51</v>
          </cell>
          <cell r="R52">
            <v>0.51</v>
          </cell>
          <cell r="S52">
            <v>0.51</v>
          </cell>
          <cell r="T52">
            <v>0.51</v>
          </cell>
          <cell r="U52">
            <v>0.51</v>
          </cell>
          <cell r="V52">
            <v>0.51</v>
          </cell>
          <cell r="W52">
            <v>0.51</v>
          </cell>
          <cell r="X52">
            <v>0</v>
          </cell>
          <cell r="Y52">
            <v>0</v>
          </cell>
          <cell r="Z52">
            <v>0</v>
          </cell>
          <cell r="AA52">
            <v>0</v>
          </cell>
          <cell r="AB52">
            <v>0</v>
          </cell>
          <cell r="AC52">
            <v>0</v>
          </cell>
          <cell r="AD52">
            <v>0</v>
          </cell>
          <cell r="AE52">
            <v>0</v>
          </cell>
          <cell r="AF52">
            <v>0</v>
          </cell>
          <cell r="AG52">
            <v>0</v>
          </cell>
          <cell r="AH52">
            <v>0</v>
          </cell>
          <cell r="AI52">
            <v>0</v>
          </cell>
          <cell r="AJ52">
            <v>0</v>
          </cell>
        </row>
        <row r="53">
          <cell r="B53" t="str">
            <v>Bear Mountain</v>
          </cell>
          <cell r="C53" t="str">
            <v>Gas</v>
          </cell>
          <cell r="D53">
            <v>46</v>
          </cell>
          <cell r="E53" t="str">
            <v>var</v>
          </cell>
          <cell r="F53" t="str">
            <v>Pacific Gas and Electric</v>
          </cell>
          <cell r="G53" t="str">
            <v>D/Caa2</v>
          </cell>
          <cell r="H53">
            <v>42095</v>
          </cell>
          <cell r="I53">
            <v>174.94279204053859</v>
          </cell>
          <cell r="J53">
            <v>343.02508243242863</v>
          </cell>
          <cell r="K53">
            <v>29.117060271204124</v>
          </cell>
          <cell r="L53">
            <v>29.117060271204124</v>
          </cell>
          <cell r="M53">
            <v>29.117060271204124</v>
          </cell>
          <cell r="N53">
            <v>29.015132343442591</v>
          </cell>
          <cell r="O53">
            <v>26.565102449474164</v>
          </cell>
          <cell r="P53">
            <v>26.70516617273212</v>
          </cell>
          <cell r="Q53">
            <v>26.919519811327756</v>
          </cell>
          <cell r="R53">
            <v>27.097041039864603</v>
          </cell>
          <cell r="S53">
            <v>27.26385942072157</v>
          </cell>
          <cell r="T53">
            <v>27.551412016920512</v>
          </cell>
          <cell r="U53">
            <v>27.74550324343555</v>
          </cell>
          <cell r="V53">
            <v>28.02729527420124</v>
          </cell>
          <cell r="W53">
            <v>8.7838698466961667</v>
          </cell>
          <cell r="X53">
            <v>0</v>
          </cell>
          <cell r="Y53">
            <v>0</v>
          </cell>
          <cell r="Z53">
            <v>0</v>
          </cell>
          <cell r="AA53">
            <v>0</v>
          </cell>
          <cell r="AB53">
            <v>0</v>
          </cell>
          <cell r="AC53">
            <v>0</v>
          </cell>
          <cell r="AD53">
            <v>0</v>
          </cell>
          <cell r="AE53">
            <v>0</v>
          </cell>
          <cell r="AF53">
            <v>0</v>
          </cell>
          <cell r="AG53">
            <v>0</v>
          </cell>
          <cell r="AH53">
            <v>0</v>
          </cell>
          <cell r="AI53">
            <v>0</v>
          </cell>
          <cell r="AJ53">
            <v>0</v>
          </cell>
        </row>
        <row r="54">
          <cell r="B54" t="str">
            <v>EP Share</v>
          </cell>
          <cell r="F54" t="str">
            <v>Pacific Gas and Electric</v>
          </cell>
          <cell r="K54">
            <v>13.40518082502606</v>
          </cell>
          <cell r="L54">
            <v>13.40518082502606</v>
          </cell>
          <cell r="M54">
            <v>13.40518082502606</v>
          </cell>
          <cell r="N54">
            <v>13.40518082502606</v>
          </cell>
          <cell r="O54">
            <v>12.174013165109429</v>
          </cell>
          <cell r="P54">
            <v>12.704681090214793</v>
          </cell>
          <cell r="Q54">
            <v>12.808207301009462</v>
          </cell>
          <cell r="R54">
            <v>3.4620310715359492</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row>
        <row r="55">
          <cell r="B55" t="str">
            <v>Dist %</v>
          </cell>
          <cell r="F55" t="str">
            <v>Pacific Gas and Electric</v>
          </cell>
          <cell r="K55">
            <v>0.51</v>
          </cell>
          <cell r="L55">
            <v>0.51</v>
          </cell>
          <cell r="M55">
            <v>0.51</v>
          </cell>
          <cell r="N55">
            <v>0.51</v>
          </cell>
          <cell r="O55">
            <v>0.51</v>
          </cell>
          <cell r="P55">
            <v>0.51</v>
          </cell>
          <cell r="Q55">
            <v>0.51</v>
          </cell>
          <cell r="R55">
            <v>0.51</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row>
        <row r="56">
          <cell r="B56" t="str">
            <v>Chalk Cliff</v>
          </cell>
          <cell r="C56" t="str">
            <v>Gas</v>
          </cell>
          <cell r="D56">
            <v>46</v>
          </cell>
          <cell r="E56" t="str">
            <v>var</v>
          </cell>
          <cell r="F56" t="str">
            <v>Pacific Gas and Electric</v>
          </cell>
          <cell r="G56" t="str">
            <v>D/Caa2</v>
          </cell>
          <cell r="H56">
            <v>40269</v>
          </cell>
          <cell r="I56">
            <v>94.769655927973872</v>
          </cell>
          <cell r="J56">
            <v>185.82285476073309</v>
          </cell>
          <cell r="K56">
            <v>26.284668284364823</v>
          </cell>
          <cell r="L56">
            <v>26.284668284364823</v>
          </cell>
          <cell r="M56">
            <v>26.284668284364823</v>
          </cell>
          <cell r="N56">
            <v>26.284668284364823</v>
          </cell>
          <cell r="O56">
            <v>23.870614049234174</v>
          </cell>
          <cell r="P56">
            <v>24.911139392578026</v>
          </cell>
          <cell r="Q56">
            <v>25.114131962763651</v>
          </cell>
          <cell r="R56">
            <v>6.7882962186979396</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row>
        <row r="57">
          <cell r="B57" t="str">
            <v>EP Share</v>
          </cell>
          <cell r="K57">
            <v>4.5819222798854096</v>
          </cell>
          <cell r="L57">
            <v>4.5769209277608844</v>
          </cell>
          <cell r="M57">
            <v>4.5747806458565821</v>
          </cell>
          <cell r="N57">
            <v>4.5784413774040305</v>
          </cell>
          <cell r="O57">
            <v>4.5821936272401649</v>
          </cell>
          <cell r="P57">
            <v>4.5005185854344463</v>
          </cell>
          <cell r="Q57">
            <v>4.557659637143658</v>
          </cell>
          <cell r="R57">
            <v>4.6007356467437361</v>
          </cell>
          <cell r="S57">
            <v>4.64248766504139</v>
          </cell>
          <cell r="T57">
            <v>4.7114517040963264</v>
          </cell>
          <cell r="U57">
            <v>4.7515651459204458</v>
          </cell>
          <cell r="V57">
            <v>4.8083255795400328</v>
          </cell>
          <cell r="W57">
            <v>4.8856793713453452</v>
          </cell>
          <cell r="X57">
            <v>4.9276405037850433</v>
          </cell>
          <cell r="Y57">
            <v>4.9802882568626723</v>
          </cell>
          <cell r="Z57">
            <v>2.0942646400799663</v>
          </cell>
          <cell r="AA57">
            <v>0</v>
          </cell>
          <cell r="AB57">
            <v>0</v>
          </cell>
          <cell r="AC57">
            <v>0</v>
          </cell>
          <cell r="AD57">
            <v>0</v>
          </cell>
          <cell r="AE57">
            <v>0</v>
          </cell>
          <cell r="AF57">
            <v>0</v>
          </cell>
          <cell r="AG57">
            <v>0</v>
          </cell>
          <cell r="AH57">
            <v>0</v>
          </cell>
          <cell r="AI57">
            <v>0</v>
          </cell>
          <cell r="AJ57">
            <v>0</v>
          </cell>
        </row>
        <row r="58">
          <cell r="B58" t="str">
            <v>Dist %</v>
          </cell>
          <cell r="K58">
            <v>0.20400000000000001</v>
          </cell>
          <cell r="L58">
            <v>0.20400000000000001</v>
          </cell>
          <cell r="M58">
            <v>0.20400000000000001</v>
          </cell>
          <cell r="N58">
            <v>0.20400000000000001</v>
          </cell>
          <cell r="O58">
            <v>0.20400000000000001</v>
          </cell>
          <cell r="P58">
            <v>0.20400000000000001</v>
          </cell>
          <cell r="Q58">
            <v>0.20400000000000001</v>
          </cell>
          <cell r="R58">
            <v>0.20400000000000001</v>
          </cell>
          <cell r="S58">
            <v>0.20400000000000001</v>
          </cell>
          <cell r="T58">
            <v>0.20400000000000001</v>
          </cell>
          <cell r="U58">
            <v>0.20400000000000001</v>
          </cell>
          <cell r="V58">
            <v>0.20400000000000001</v>
          </cell>
          <cell r="W58">
            <v>0.20400000000000001</v>
          </cell>
          <cell r="X58">
            <v>0.20400000000000001</v>
          </cell>
          <cell r="Y58">
            <v>0.20400000000000001</v>
          </cell>
          <cell r="Z58">
            <v>0.20400000000000001</v>
          </cell>
          <cell r="AA58">
            <v>0</v>
          </cell>
          <cell r="AB58">
            <v>0</v>
          </cell>
          <cell r="AC58">
            <v>0</v>
          </cell>
          <cell r="AD58">
            <v>0</v>
          </cell>
          <cell r="AE58">
            <v>0</v>
          </cell>
          <cell r="AF58">
            <v>0</v>
          </cell>
          <cell r="AG58">
            <v>0</v>
          </cell>
          <cell r="AH58">
            <v>0</v>
          </cell>
          <cell r="AI58">
            <v>0</v>
          </cell>
          <cell r="AJ58">
            <v>0</v>
          </cell>
        </row>
        <row r="59">
          <cell r="B59" t="str">
            <v>Corona</v>
          </cell>
          <cell r="C59" t="str">
            <v>Gas</v>
          </cell>
          <cell r="D59">
            <v>46</v>
          </cell>
          <cell r="E59" t="str">
            <v>var</v>
          </cell>
          <cell r="F59" t="str">
            <v>Southern California Edison</v>
          </cell>
          <cell r="G59" t="str">
            <v>B+/Ba3</v>
          </cell>
          <cell r="H59">
            <v>43252</v>
          </cell>
          <cell r="I59">
            <v>72.354875594140154</v>
          </cell>
          <cell r="J59">
            <v>354.68076271637318</v>
          </cell>
          <cell r="K59">
            <v>22.460403332771612</v>
          </cell>
          <cell r="L59">
            <v>22.435886900788645</v>
          </cell>
          <cell r="M59">
            <v>22.425395322826382</v>
          </cell>
          <cell r="N59">
            <v>22.443340085313874</v>
          </cell>
          <cell r="O59">
            <v>22.461733466863553</v>
          </cell>
          <cell r="P59">
            <v>22.061365614874735</v>
          </cell>
          <cell r="Q59">
            <v>22.341468809527733</v>
          </cell>
          <cell r="R59">
            <v>22.552625719332038</v>
          </cell>
          <cell r="S59">
            <v>22.757292475693088</v>
          </cell>
          <cell r="T59">
            <v>23.095351490668264</v>
          </cell>
          <cell r="U59">
            <v>23.291986009413947</v>
          </cell>
          <cell r="V59">
            <v>23.570223429117807</v>
          </cell>
          <cell r="W59">
            <v>23.949408683065418</v>
          </cell>
          <cell r="X59">
            <v>24.155100508750209</v>
          </cell>
          <cell r="Y59">
            <v>24.413177729718981</v>
          </cell>
          <cell r="Z59">
            <v>10.266003137646893</v>
          </cell>
          <cell r="AA59">
            <v>0</v>
          </cell>
          <cell r="AB59">
            <v>0</v>
          </cell>
          <cell r="AC59">
            <v>0</v>
          </cell>
          <cell r="AD59">
            <v>0</v>
          </cell>
          <cell r="AE59">
            <v>0</v>
          </cell>
          <cell r="AF59">
            <v>0</v>
          </cell>
          <cell r="AG59">
            <v>0</v>
          </cell>
          <cell r="AH59">
            <v>0</v>
          </cell>
          <cell r="AI59">
            <v>0</v>
          </cell>
          <cell r="AJ59">
            <v>0</v>
          </cell>
        </row>
        <row r="60">
          <cell r="B60" t="str">
            <v>EP Share</v>
          </cell>
          <cell r="K60">
            <v>7.3694851246711623</v>
          </cell>
          <cell r="L60">
            <v>7.0597387702880132</v>
          </cell>
          <cell r="M60">
            <v>6.7744887598286407</v>
          </cell>
          <cell r="N60">
            <v>6.6085402030632663</v>
          </cell>
          <cell r="O60">
            <v>6.6499529217756894</v>
          </cell>
          <cell r="P60">
            <v>6.7433311433617762</v>
          </cell>
          <cell r="Q60">
            <v>6.822435462428766</v>
          </cell>
          <cell r="R60">
            <v>7.3133560787253939</v>
          </cell>
          <cell r="S60">
            <v>7.375172787458947</v>
          </cell>
          <cell r="T60">
            <v>7.4811566569872081</v>
          </cell>
          <cell r="U60">
            <v>7.5399912864702499</v>
          </cell>
          <cell r="V60">
            <v>7.6257773523740973</v>
          </cell>
          <cell r="W60">
            <v>7.744938474471267</v>
          </cell>
          <cell r="X60">
            <v>7.8062827182867949</v>
          </cell>
          <cell r="Y60">
            <v>7.884857890343695</v>
          </cell>
          <cell r="Z60">
            <v>7.9824337830892516</v>
          </cell>
          <cell r="AA60">
            <v>8.0813911297470309</v>
          </cell>
          <cell r="AB60">
            <v>8.164519871495056</v>
          </cell>
          <cell r="AC60">
            <v>8.2478228017457464</v>
          </cell>
          <cell r="AD60">
            <v>8.3313037871848543</v>
          </cell>
          <cell r="AE60">
            <v>8.4149668225429046</v>
          </cell>
          <cell r="AF60">
            <v>8.4988159555614207</v>
          </cell>
          <cell r="AG60">
            <v>8.5828553458438606</v>
          </cell>
          <cell r="AH60">
            <v>3.8786644367154466</v>
          </cell>
          <cell r="AI60">
            <v>0</v>
          </cell>
          <cell r="AJ60">
            <v>0</v>
          </cell>
        </row>
        <row r="61">
          <cell r="B61" t="str">
            <v>Dist %</v>
          </cell>
          <cell r="K61">
            <v>4.9877999999999999E-2</v>
          </cell>
          <cell r="L61">
            <v>4.9877999999999999E-2</v>
          </cell>
          <cell r="M61">
            <v>4.9877999999999999E-2</v>
          </cell>
          <cell r="N61">
            <v>4.9877999999999999E-2</v>
          </cell>
          <cell r="O61">
            <v>4.9877999999999999E-2</v>
          </cell>
          <cell r="P61">
            <v>4.9877999999999999E-2</v>
          </cell>
          <cell r="Q61">
            <v>4.9877999999999999E-2</v>
          </cell>
          <cell r="R61">
            <v>4.9877999999999999E-2</v>
          </cell>
          <cell r="S61">
            <v>4.9877999999999999E-2</v>
          </cell>
          <cell r="T61">
            <v>4.9877999999999999E-2</v>
          </cell>
          <cell r="U61">
            <v>4.9877999999999999E-2</v>
          </cell>
          <cell r="V61">
            <v>4.9877999999999999E-2</v>
          </cell>
          <cell r="W61">
            <v>4.9877999999999999E-2</v>
          </cell>
          <cell r="X61">
            <v>4.9877999999999999E-2</v>
          </cell>
          <cell r="Y61">
            <v>4.9877999999999999E-2</v>
          </cell>
          <cell r="Z61">
            <v>4.9877999999999999E-2</v>
          </cell>
          <cell r="AA61">
            <v>4.9877999999999999E-2</v>
          </cell>
          <cell r="AB61">
            <v>4.9877999999999999E-2</v>
          </cell>
          <cell r="AC61">
            <v>4.9877999999999999E-2</v>
          </cell>
          <cell r="AD61">
            <v>4.9877999999999999E-2</v>
          </cell>
          <cell r="AE61">
            <v>4.9877999999999999E-2</v>
          </cell>
          <cell r="AF61">
            <v>4.9877999999999999E-2</v>
          </cell>
          <cell r="AG61">
            <v>4.9877999999999999E-2</v>
          </cell>
          <cell r="AH61">
            <v>4.9877999999999999E-2</v>
          </cell>
          <cell r="AI61">
            <v>0</v>
          </cell>
          <cell r="AJ61">
            <v>0</v>
          </cell>
        </row>
        <row r="62">
          <cell r="B62" t="str">
            <v>Crockett</v>
          </cell>
          <cell r="C62" t="str">
            <v>Gas</v>
          </cell>
          <cell r="D62">
            <v>240</v>
          </cell>
          <cell r="E62" t="str">
            <v>var</v>
          </cell>
          <cell r="F62" t="str">
            <v>Pacific Gas and Electric</v>
          </cell>
          <cell r="G62" t="str">
            <v>D/Caa2</v>
          </cell>
          <cell r="H62">
            <v>46143</v>
          </cell>
          <cell r="I62">
            <v>178.98227956446053</v>
          </cell>
          <cell r="J62">
            <v>3588.4012904378792</v>
          </cell>
          <cell r="K62">
            <v>147.7502130131754</v>
          </cell>
          <cell r="L62">
            <v>141.54013333108813</v>
          </cell>
          <cell r="M62">
            <v>135.821178873023</v>
          </cell>
          <cell r="N62">
            <v>132.4940896399869</v>
          </cell>
          <cell r="O62">
            <v>133.32436989806507</v>
          </cell>
          <cell r="P62">
            <v>135.19650233292788</v>
          </cell>
          <cell r="Q62">
            <v>136.78245844718646</v>
          </cell>
          <cell r="R62">
            <v>146.62488629707275</v>
          </cell>
          <cell r="S62">
            <v>147.86424450577303</v>
          </cell>
          <cell r="T62">
            <v>149.98910655974996</v>
          </cell>
          <cell r="U62">
            <v>151.16867730202193</v>
          </cell>
          <cell r="V62">
            <v>152.88859521981831</v>
          </cell>
          <cell r="W62">
            <v>155.27764694797841</v>
          </cell>
          <cell r="X62">
            <v>156.50753274563525</v>
          </cell>
          <cell r="Y62">
            <v>158.08288003415726</v>
          </cell>
          <cell r="Z62">
            <v>160.03917123960969</v>
          </cell>
          <cell r="AA62">
            <v>162.02315910315232</v>
          </cell>
          <cell r="AB62">
            <v>163.6898005432266</v>
          </cell>
          <cell r="AC62">
            <v>165.35993427454483</v>
          </cell>
          <cell r="AD62">
            <v>167.03363781997783</v>
          </cell>
          <cell r="AE62">
            <v>168.71099126955582</v>
          </cell>
          <cell r="AF62">
            <v>170.39207577612214</v>
          </cell>
          <cell r="AG62">
            <v>172.07697473523118</v>
          </cell>
          <cell r="AH62">
            <v>77.763030528799206</v>
          </cell>
          <cell r="AI62">
            <v>0</v>
          </cell>
          <cell r="AJ62">
            <v>0</v>
          </cell>
        </row>
        <row r="63">
          <cell r="B63" t="str">
            <v>EP Share</v>
          </cell>
          <cell r="F63" t="str">
            <v>Pacific Gas and Electric</v>
          </cell>
          <cell r="K63">
            <v>7.7572229237489241</v>
          </cell>
          <cell r="L63">
            <v>7.7572229237489241</v>
          </cell>
          <cell r="M63">
            <v>7.7572229237489241</v>
          </cell>
          <cell r="N63">
            <v>7.7572229237489241</v>
          </cell>
          <cell r="O63">
            <v>7.0681623843523225</v>
          </cell>
          <cell r="P63">
            <v>7.1777392375009601</v>
          </cell>
          <cell r="Q63">
            <v>1.3512486778590591</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row>
        <row r="64">
          <cell r="B64" t="str">
            <v>Dist %</v>
          </cell>
          <cell r="F64" t="str">
            <v>Pacific Gas and Electric</v>
          </cell>
          <cell r="K64">
            <v>0.255</v>
          </cell>
          <cell r="L64">
            <v>0.255</v>
          </cell>
          <cell r="M64">
            <v>0.255</v>
          </cell>
          <cell r="N64">
            <v>0.255</v>
          </cell>
          <cell r="O64">
            <v>0.255</v>
          </cell>
          <cell r="P64">
            <v>0.255</v>
          </cell>
          <cell r="Q64">
            <v>0.255</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row>
        <row r="65">
          <cell r="B65" t="str">
            <v>Double "C"</v>
          </cell>
          <cell r="C65" t="str">
            <v>Gas</v>
          </cell>
          <cell r="D65">
            <v>48</v>
          </cell>
          <cell r="E65" t="str">
            <v>var</v>
          </cell>
          <cell r="F65" t="str">
            <v>Pacific Gas and Electric</v>
          </cell>
          <cell r="G65" t="str">
            <v>D/Caa2</v>
          </cell>
          <cell r="H65">
            <v>39934</v>
          </cell>
          <cell r="I65">
            <v>46.626041994708039</v>
          </cell>
          <cell r="J65">
            <v>182.84722350865897</v>
          </cell>
          <cell r="K65">
            <v>30.42048205391735</v>
          </cell>
          <cell r="L65">
            <v>30.42048205391735</v>
          </cell>
          <cell r="M65">
            <v>30.42048205391735</v>
          </cell>
          <cell r="N65">
            <v>30.42048205391735</v>
          </cell>
          <cell r="O65">
            <v>27.718283860205187</v>
          </cell>
          <cell r="P65">
            <v>28.147997009807685</v>
          </cell>
          <cell r="Q65">
            <v>5.2990144229767022</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row>
        <row r="66">
          <cell r="B66" t="str">
            <v>EP Share</v>
          </cell>
          <cell r="F66" t="str">
            <v>Pacific Gas and Electric</v>
          </cell>
          <cell r="K66">
            <v>7.8172553233249342</v>
          </cell>
          <cell r="L66">
            <v>7.8172553233249342</v>
          </cell>
          <cell r="M66">
            <v>7.8172553233249342</v>
          </cell>
          <cell r="N66">
            <v>7.8172553233249342</v>
          </cell>
          <cell r="O66">
            <v>7.1254109908632692</v>
          </cell>
          <cell r="P66">
            <v>7.217741966641551</v>
          </cell>
          <cell r="Q66">
            <v>1.6757600094872662</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row>
        <row r="67">
          <cell r="B67" t="str">
            <v>Dist %</v>
          </cell>
          <cell r="F67" t="str">
            <v>Pacific Gas and Electric</v>
          </cell>
          <cell r="K67">
            <v>0.255</v>
          </cell>
          <cell r="L67">
            <v>0.255</v>
          </cell>
          <cell r="M67">
            <v>0.255</v>
          </cell>
          <cell r="N67">
            <v>0.255</v>
          </cell>
          <cell r="O67">
            <v>0.255</v>
          </cell>
          <cell r="P67">
            <v>0.255</v>
          </cell>
          <cell r="Q67">
            <v>0.255</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row>
        <row r="68">
          <cell r="A68" t="str">
            <v xml:space="preserve">    </v>
          </cell>
          <cell r="B68" t="str">
            <v>High Sierra</v>
          </cell>
          <cell r="C68" t="str">
            <v>Gas</v>
          </cell>
          <cell r="D68">
            <v>48</v>
          </cell>
          <cell r="E68" t="str">
            <v>var</v>
          </cell>
          <cell r="F68" t="str">
            <v>Pacific Gas and Electric</v>
          </cell>
          <cell r="G68" t="str">
            <v>D/Caa2</v>
          </cell>
          <cell r="H68">
            <v>39934</v>
          </cell>
          <cell r="I68">
            <v>47.28793426029182</v>
          </cell>
          <cell r="J68">
            <v>185.4428794521248</v>
          </cell>
          <cell r="K68">
            <v>30.655903228725233</v>
          </cell>
          <cell r="L68">
            <v>30.655903228725233</v>
          </cell>
          <cell r="M68">
            <v>30.655903228725233</v>
          </cell>
          <cell r="N68">
            <v>30.655903228725233</v>
          </cell>
          <cell r="O68">
            <v>27.942788199463802</v>
          </cell>
          <cell r="P68">
            <v>28.304870457417845</v>
          </cell>
          <cell r="Q68">
            <v>6.5716078803422207</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row>
        <row r="69">
          <cell r="B69" t="str">
            <v>EP Share</v>
          </cell>
          <cell r="F69" t="str">
            <v>Pacific Gas and Electric</v>
          </cell>
          <cell r="K69">
            <v>7.8585167008386616</v>
          </cell>
          <cell r="L69">
            <v>7.8585167008386616</v>
          </cell>
          <cell r="M69">
            <v>7.8585167008386616</v>
          </cell>
          <cell r="N69">
            <v>7.8584208612113109</v>
          </cell>
          <cell r="O69">
            <v>7.1645090386826</v>
          </cell>
          <cell r="P69">
            <v>7.2521965739887726</v>
          </cell>
          <cell r="Q69">
            <v>2.9263673143700255</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row>
        <row r="70">
          <cell r="B70" t="str">
            <v>Dist %</v>
          </cell>
          <cell r="F70" t="str">
            <v>Pacific Gas and Electric</v>
          </cell>
          <cell r="K70">
            <v>0.255</v>
          </cell>
          <cell r="L70">
            <v>0.255</v>
          </cell>
          <cell r="M70">
            <v>0.255</v>
          </cell>
          <cell r="N70">
            <v>0.255</v>
          </cell>
          <cell r="O70">
            <v>0.255</v>
          </cell>
          <cell r="P70">
            <v>0.255</v>
          </cell>
          <cell r="Q70">
            <v>0.255</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row>
        <row r="71">
          <cell r="B71" t="str">
            <v>Kern Front</v>
          </cell>
          <cell r="C71" t="str">
            <v>Gas</v>
          </cell>
          <cell r="D71">
            <v>48</v>
          </cell>
          <cell r="E71" t="str">
            <v>var</v>
          </cell>
          <cell r="F71" t="str">
            <v>Pacific Gas and Electric</v>
          </cell>
          <cell r="G71" t="str">
            <v>D/Caa2</v>
          </cell>
          <cell r="H71">
            <v>39934</v>
          </cell>
          <cell r="I71">
            <v>48.777043890768695</v>
          </cell>
          <cell r="J71">
            <v>191.28252506183799</v>
          </cell>
          <cell r="K71">
            <v>30.817712552308475</v>
          </cell>
          <cell r="L71">
            <v>30.817712552308475</v>
          </cell>
          <cell r="M71">
            <v>30.817712552308475</v>
          </cell>
          <cell r="N71">
            <v>30.817336710632592</v>
          </cell>
          <cell r="O71">
            <v>28.096113877186667</v>
          </cell>
          <cell r="P71">
            <v>28.439986564661854</v>
          </cell>
          <cell r="Q71">
            <v>11.475950252431472</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row>
        <row r="72">
          <cell r="B72" t="str">
            <v>EP Share</v>
          </cell>
          <cell r="F72" t="str">
            <v>Pacific Gas and Electric</v>
          </cell>
          <cell r="K72">
            <v>14.754283594588717</v>
          </cell>
          <cell r="L72">
            <v>14.754283594588717</v>
          </cell>
          <cell r="M72">
            <v>14.754283594588717</v>
          </cell>
          <cell r="N72">
            <v>14.754283594588717</v>
          </cell>
          <cell r="O72">
            <v>13.500257452777582</v>
          </cell>
          <cell r="P72">
            <v>13.563128138295028</v>
          </cell>
          <cell r="Q72">
            <v>13.67344304026858</v>
          </cell>
          <cell r="R72">
            <v>13.764741618488483</v>
          </cell>
          <cell r="S72">
            <v>13.850537395915719</v>
          </cell>
          <cell r="T72">
            <v>3.4905915754562473</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row>
        <row r="73">
          <cell r="B73" t="str">
            <v>Dist %</v>
          </cell>
          <cell r="F73" t="str">
            <v>Pacific Gas and Electric</v>
          </cell>
          <cell r="K73">
            <v>0.51</v>
          </cell>
          <cell r="L73">
            <v>0.51</v>
          </cell>
          <cell r="M73">
            <v>0.51</v>
          </cell>
          <cell r="N73">
            <v>0.51</v>
          </cell>
          <cell r="O73">
            <v>0.51</v>
          </cell>
          <cell r="P73">
            <v>0.51</v>
          </cell>
          <cell r="Q73">
            <v>0.51</v>
          </cell>
          <cell r="R73">
            <v>0.51</v>
          </cell>
          <cell r="S73">
            <v>0.51</v>
          </cell>
          <cell r="T73">
            <v>0.51</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row>
        <row r="74">
          <cell r="B74" t="str">
            <v>Live Oak</v>
          </cell>
          <cell r="C74" t="str">
            <v>Gas</v>
          </cell>
          <cell r="D74">
            <v>46</v>
          </cell>
          <cell r="E74" t="str">
            <v>var</v>
          </cell>
          <cell r="F74" t="str">
            <v>Pacific Gas and Electric</v>
          </cell>
          <cell r="G74" t="str">
            <v>D/Caa2</v>
          </cell>
          <cell r="H74">
            <v>40969</v>
          </cell>
          <cell r="I74">
            <v>130.85983359955651</v>
          </cell>
          <cell r="J74">
            <v>256.58790901873823</v>
          </cell>
          <cell r="K74">
            <v>28.929967832526895</v>
          </cell>
          <cell r="L74">
            <v>28.929967832526895</v>
          </cell>
          <cell r="M74">
            <v>28.929967832526895</v>
          </cell>
          <cell r="N74">
            <v>28.929967832526895</v>
          </cell>
          <cell r="O74">
            <v>26.471093044661924</v>
          </cell>
          <cell r="P74">
            <v>26.594368898617702</v>
          </cell>
          <cell r="Q74">
            <v>26.810672627977606</v>
          </cell>
          <cell r="R74">
            <v>26.98968944801663</v>
          </cell>
          <cell r="S74">
            <v>27.157916462579841</v>
          </cell>
          <cell r="T74">
            <v>6.8442972067769556</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row>
        <row r="75">
          <cell r="B75" t="str">
            <v>EP Share</v>
          </cell>
          <cell r="F75" t="str">
            <v>Pacific Gas and Electric</v>
          </cell>
          <cell r="K75">
            <v>14.771803524295253</v>
          </cell>
          <cell r="L75">
            <v>14.771803524295253</v>
          </cell>
          <cell r="M75">
            <v>14.771803524295253</v>
          </cell>
          <cell r="N75">
            <v>14.771803524295253</v>
          </cell>
          <cell r="O75">
            <v>13.519512065794865</v>
          </cell>
          <cell r="P75">
            <v>13.578241149823649</v>
          </cell>
          <cell r="Q75">
            <v>13.687837339040884</v>
          </cell>
          <cell r="R75">
            <v>13.778584711793556</v>
          </cell>
          <cell r="S75">
            <v>11.547275625772146</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row>
        <row r="76">
          <cell r="B76" t="str">
            <v>Dist %</v>
          </cell>
          <cell r="F76" t="str">
            <v>Pacific Gas and Electric</v>
          </cell>
          <cell r="K76">
            <v>0.51</v>
          </cell>
          <cell r="L76">
            <v>0.51</v>
          </cell>
          <cell r="M76">
            <v>0.51</v>
          </cell>
          <cell r="N76">
            <v>0.51</v>
          </cell>
          <cell r="O76">
            <v>0.51</v>
          </cell>
          <cell r="P76">
            <v>0.51</v>
          </cell>
          <cell r="Q76">
            <v>0.51</v>
          </cell>
          <cell r="R76">
            <v>0.51</v>
          </cell>
          <cell r="S76">
            <v>0.51</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row>
        <row r="77">
          <cell r="B77" t="str">
            <v>McKittrick</v>
          </cell>
          <cell r="C77" t="str">
            <v>Gas</v>
          </cell>
          <cell r="D77">
            <v>46</v>
          </cell>
          <cell r="E77" t="str">
            <v>var</v>
          </cell>
          <cell r="F77" t="str">
            <v>Pacific Gas and Electric</v>
          </cell>
          <cell r="G77" t="str">
            <v>D/Caa2</v>
          </cell>
          <cell r="H77">
            <v>40817</v>
          </cell>
          <cell r="I77">
            <v>125.19866498940611</v>
          </cell>
          <cell r="J77">
            <v>245.48757841060021</v>
          </cell>
          <cell r="K77">
            <v>28.964320635873044</v>
          </cell>
          <cell r="L77">
            <v>28.964320635873044</v>
          </cell>
          <cell r="M77">
            <v>28.964320635873044</v>
          </cell>
          <cell r="N77">
            <v>28.964320635873044</v>
          </cell>
          <cell r="O77">
            <v>26.508847187833069</v>
          </cell>
          <cell r="P77">
            <v>26.624002254556174</v>
          </cell>
          <cell r="Q77">
            <v>26.838896743217418</v>
          </cell>
          <cell r="R77">
            <v>27.01683276822266</v>
          </cell>
          <cell r="S77">
            <v>22.641716913278717</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row>
        <row r="78">
          <cell r="B78" t="str">
            <v>EP Share</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row>
        <row r="79">
          <cell r="B79" t="str">
            <v>Juniper Support</v>
          </cell>
          <cell r="I79">
            <v>0</v>
          </cell>
          <cell r="J79">
            <v>0</v>
          </cell>
        </row>
        <row r="81">
          <cell r="B81" t="str">
            <v>Cambria</v>
          </cell>
          <cell r="C81" t="str">
            <v>Coal</v>
          </cell>
          <cell r="D81">
            <v>85</v>
          </cell>
          <cell r="E81">
            <v>1</v>
          </cell>
          <cell r="F81" t="str">
            <v>Pennsylvania Electric Company</v>
          </cell>
          <cell r="G81" t="str">
            <v>BBB/A2</v>
          </cell>
          <cell r="H81">
            <v>40603</v>
          </cell>
          <cell r="I81">
            <v>343.62285796888199</v>
          </cell>
          <cell r="J81">
            <v>343.62285796888199</v>
          </cell>
          <cell r="K81">
            <v>40.749097636328344</v>
          </cell>
          <cell r="L81">
            <v>41.543312046210879</v>
          </cell>
          <cell r="M81">
            <v>40.721494987867295</v>
          </cell>
          <cell r="N81">
            <v>41.861301479829656</v>
          </cell>
          <cell r="O81">
            <v>41.878031569744884</v>
          </cell>
          <cell r="P81">
            <v>42.649151270770844</v>
          </cell>
          <cell r="Q81">
            <v>42.836017891328211</v>
          </cell>
          <cell r="R81">
            <v>42.981810919486549</v>
          </cell>
          <cell r="S81">
            <v>8.4026401673154005</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row>
        <row r="82">
          <cell r="B82" t="str">
            <v>Colver</v>
          </cell>
          <cell r="C82" t="str">
            <v>Coal</v>
          </cell>
          <cell r="D82">
            <v>102</v>
          </cell>
          <cell r="E82">
            <v>0.27500000000000002</v>
          </cell>
          <cell r="F82" t="str">
            <v>Pennsylvania Electric Company</v>
          </cell>
          <cell r="G82" t="str">
            <v>BBB/A2</v>
          </cell>
          <cell r="H82">
            <v>43952</v>
          </cell>
          <cell r="I82">
            <v>290.88108934007926</v>
          </cell>
          <cell r="J82">
            <v>1057.7494157821063</v>
          </cell>
          <cell r="K82">
            <v>53.908755958828124</v>
          </cell>
          <cell r="L82">
            <v>55.256104857798825</v>
          </cell>
          <cell r="M82">
            <v>56.172730253502749</v>
          </cell>
          <cell r="N82">
            <v>56.874262580907001</v>
          </cell>
          <cell r="O82">
            <v>57.584553017384692</v>
          </cell>
          <cell r="P82">
            <v>58.303710763173768</v>
          </cell>
          <cell r="Q82">
            <v>59.031846376611995</v>
          </cell>
          <cell r="R82">
            <v>59.769071790940664</v>
          </cell>
          <cell r="S82">
            <v>60.515500331313959</v>
          </cell>
          <cell r="T82">
            <v>61.2712467320166</v>
          </cell>
          <cell r="U82">
            <v>62.036427153892049</v>
          </cell>
          <cell r="V82">
            <v>62.811159201984061</v>
          </cell>
          <cell r="W82">
            <v>63.595561943393946</v>
          </cell>
          <cell r="X82">
            <v>64.389755925356084</v>
          </cell>
          <cell r="Y82">
            <v>65.193863193534469</v>
          </cell>
          <cell r="Z82">
            <v>66.008007310542894</v>
          </cell>
          <cell r="AA82">
            <v>66.832313374691154</v>
          </cell>
          <cell r="AB82">
            <v>28.194545016233509</v>
          </cell>
          <cell r="AC82">
            <v>0</v>
          </cell>
          <cell r="AD82">
            <v>0</v>
          </cell>
          <cell r="AE82">
            <v>0</v>
          </cell>
          <cell r="AF82">
            <v>0</v>
          </cell>
          <cell r="AG82">
            <v>0</v>
          </cell>
          <cell r="AH82">
            <v>0</v>
          </cell>
          <cell r="AI82">
            <v>0</v>
          </cell>
          <cell r="AJ82">
            <v>0</v>
          </cell>
        </row>
        <row r="83">
          <cell r="B83" t="str">
            <v>Gilberton</v>
          </cell>
          <cell r="C83" t="str">
            <v>Coal</v>
          </cell>
          <cell r="D83">
            <v>80</v>
          </cell>
          <cell r="E83">
            <v>0.1</v>
          </cell>
          <cell r="F83" t="str">
            <v>Pennsylvania Power and Light</v>
          </cell>
          <cell r="G83" t="str">
            <v>A-/Baa2(3)</v>
          </cell>
          <cell r="H83">
            <v>39417</v>
          </cell>
          <cell r="I83">
            <v>21.590107064191528</v>
          </cell>
          <cell r="J83">
            <v>215.90107064191525</v>
          </cell>
          <cell r="K83">
            <v>43.429617954567995</v>
          </cell>
          <cell r="L83">
            <v>43.54930233373144</v>
          </cell>
          <cell r="M83">
            <v>42.053369834669788</v>
          </cell>
          <cell r="N83">
            <v>43.433673398236273</v>
          </cell>
          <cell r="O83">
            <v>43.435107120709766</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row>
        <row r="84">
          <cell r="B84" t="str">
            <v>Panther</v>
          </cell>
          <cell r="C84" t="str">
            <v>Coal</v>
          </cell>
          <cell r="D84">
            <v>81</v>
          </cell>
          <cell r="E84">
            <v>0.5</v>
          </cell>
          <cell r="F84" t="str">
            <v>Metropolitan Edison</v>
          </cell>
          <cell r="G84" t="str">
            <v>BBB/A3(3)</v>
          </cell>
          <cell r="H84">
            <v>41183</v>
          </cell>
          <cell r="I84">
            <v>372.98125455161386</v>
          </cell>
          <cell r="J84">
            <v>745.96250910322772</v>
          </cell>
          <cell r="K84">
            <v>60.250492641988863</v>
          </cell>
          <cell r="L84">
            <v>62.44722445043675</v>
          </cell>
          <cell r="M84">
            <v>66.130676586982929</v>
          </cell>
          <cell r="N84">
            <v>71.509280440690546</v>
          </cell>
          <cell r="O84">
            <v>74.192168222435171</v>
          </cell>
          <cell r="P84">
            <v>77.856281630963181</v>
          </cell>
          <cell r="Q84">
            <v>83.419550244565144</v>
          </cell>
          <cell r="R84">
            <v>85.746863803563571</v>
          </cell>
          <cell r="S84">
            <v>89.982639409527209</v>
          </cell>
          <cell r="T84">
            <v>74.427331672074402</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row>
        <row r="85">
          <cell r="B85" t="str">
            <v>Dartmouth</v>
          </cell>
          <cell r="C85" t="str">
            <v>Gas</v>
          </cell>
          <cell r="D85">
            <v>68</v>
          </cell>
          <cell r="E85">
            <v>1</v>
          </cell>
          <cell r="F85" t="str">
            <v>Commonwealth Electric</v>
          </cell>
          <cell r="G85" t="str">
            <v>A/A2(4)</v>
          </cell>
          <cell r="H85">
            <v>42856</v>
          </cell>
          <cell r="I85">
            <v>711.99770973043292</v>
          </cell>
          <cell r="J85">
            <v>711.99770973043292</v>
          </cell>
          <cell r="K85">
            <v>52.957250780123289</v>
          </cell>
          <cell r="L85">
            <v>49.23525761883883</v>
          </cell>
          <cell r="M85">
            <v>48.243026093539356</v>
          </cell>
          <cell r="N85">
            <v>47.666389193959461</v>
          </cell>
          <cell r="O85">
            <v>46.69759640411926</v>
          </cell>
          <cell r="P85">
            <v>47.844024783590747</v>
          </cell>
          <cell r="Q85">
            <v>48.199282087361595</v>
          </cell>
          <cell r="R85">
            <v>48.375129619861596</v>
          </cell>
          <cell r="S85">
            <v>48.98888746032604</v>
          </cell>
          <cell r="T85">
            <v>49.450606191252575</v>
          </cell>
          <cell r="U85">
            <v>47.78796973948505</v>
          </cell>
          <cell r="V85">
            <v>49.828608934078872</v>
          </cell>
          <cell r="W85">
            <v>50.0213491232292</v>
          </cell>
          <cell r="X85">
            <v>50.598328015868418</v>
          </cell>
          <cell r="Y85">
            <v>26.10400368479862</v>
          </cell>
          <cell r="Z85">
            <v>0</v>
          </cell>
          <cell r="AA85">
            <v>0</v>
          </cell>
          <cell r="AB85">
            <v>0</v>
          </cell>
          <cell r="AC85">
            <v>0</v>
          </cell>
          <cell r="AD85">
            <v>0</v>
          </cell>
          <cell r="AE85">
            <v>0</v>
          </cell>
          <cell r="AF85">
            <v>0</v>
          </cell>
          <cell r="AG85">
            <v>0</v>
          </cell>
          <cell r="AH85">
            <v>0</v>
          </cell>
          <cell r="AI85">
            <v>0</v>
          </cell>
          <cell r="AJ85">
            <v>0</v>
          </cell>
        </row>
        <row r="86">
          <cell r="B86" t="str">
            <v>Masspower</v>
          </cell>
          <cell r="C86" t="str">
            <v>Gas</v>
          </cell>
          <cell r="D86">
            <v>250</v>
          </cell>
          <cell r="E86">
            <v>0.503</v>
          </cell>
          <cell r="F86" t="str">
            <v>Boston Edison (44% of Cap)</v>
          </cell>
          <cell r="G86" t="str">
            <v>A/A1</v>
          </cell>
          <cell r="H86">
            <v>41456</v>
          </cell>
          <cell r="I86">
            <v>384.23630099774505</v>
          </cell>
          <cell r="J86">
            <v>763.88926639710746</v>
          </cell>
          <cell r="K86">
            <v>62.239999999999995</v>
          </cell>
          <cell r="L86">
            <v>65.967547351605432</v>
          </cell>
          <cell r="M86">
            <v>68.392004663628114</v>
          </cell>
          <cell r="N86">
            <v>68.827507977798277</v>
          </cell>
          <cell r="O86">
            <v>72.299272765732638</v>
          </cell>
          <cell r="P86">
            <v>73.947072375839213</v>
          </cell>
          <cell r="Q86">
            <v>73.522242836457849</v>
          </cell>
          <cell r="R86">
            <v>76.299079238596079</v>
          </cell>
          <cell r="S86">
            <v>79.255360121559988</v>
          </cell>
          <cell r="T86">
            <v>80.709774334483072</v>
          </cell>
          <cell r="U86">
            <v>42.429404731406869</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row>
        <row r="87">
          <cell r="B87" t="str">
            <v>Masspower</v>
          </cell>
          <cell r="C87" t="str">
            <v>Gas</v>
          </cell>
          <cell r="D87">
            <v>250</v>
          </cell>
          <cell r="E87">
            <v>0.503</v>
          </cell>
          <cell r="F87" t="str">
            <v>Commonwealth Electric</v>
          </cell>
          <cell r="G87" t="str">
            <v>A/A2(4)</v>
          </cell>
          <cell r="H87">
            <v>41365</v>
          </cell>
          <cell r="I87">
            <v>43.749480960242998</v>
          </cell>
          <cell r="J87">
            <v>86.97709932453877</v>
          </cell>
          <cell r="K87">
            <v>14.827000000000002</v>
          </cell>
          <cell r="L87">
            <v>16.11061537614934</v>
          </cell>
          <cell r="M87">
            <v>16.650377926879042</v>
          </cell>
          <cell r="N87">
            <v>16.92517777784462</v>
          </cell>
          <cell r="O87">
            <v>17.63220807745526</v>
          </cell>
          <cell r="P87">
            <v>4.8317201662105056</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row>
        <row r="88">
          <cell r="B88" t="str">
            <v>Masspower</v>
          </cell>
          <cell r="C88" t="str">
            <v>Gas</v>
          </cell>
          <cell r="D88">
            <v>250</v>
          </cell>
          <cell r="E88">
            <v>0.503</v>
          </cell>
          <cell r="F88" t="str">
            <v>Commonwealth Electric</v>
          </cell>
          <cell r="G88" t="str">
            <v>A/A2(4)</v>
          </cell>
          <cell r="H88">
            <v>39539</v>
          </cell>
          <cell r="I88">
            <v>69.708693959933044</v>
          </cell>
          <cell r="J88">
            <v>138.58587268376351</v>
          </cell>
          <cell r="K88">
            <v>15.527000000000001</v>
          </cell>
          <cell r="L88">
            <v>16.386058460877681</v>
          </cell>
          <cell r="M88">
            <v>16.901919944535717</v>
          </cell>
          <cell r="N88">
            <v>17.17026603325645</v>
          </cell>
          <cell r="O88">
            <v>17.87095942739052</v>
          </cell>
          <cell r="P88">
            <v>12.836531170851165</v>
          </cell>
          <cell r="Q88">
            <v>8.823712979787139</v>
          </cell>
          <cell r="R88">
            <v>9.453507270231988</v>
          </cell>
          <cell r="S88">
            <v>10.36149464194931</v>
          </cell>
          <cell r="T88">
            <v>10.406972222359242</v>
          </cell>
          <cell r="U88">
            <v>2.8474505325243031</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row>
        <row r="89">
          <cell r="B89" t="str">
            <v>Masspower</v>
          </cell>
          <cell r="C89" t="str">
            <v>Gas</v>
          </cell>
          <cell r="D89">
            <v>250</v>
          </cell>
          <cell r="E89">
            <v>0.503</v>
          </cell>
          <cell r="F89" t="str">
            <v>MMWEC</v>
          </cell>
          <cell r="G89" t="str">
            <v>BBB+/Baa2</v>
          </cell>
          <cell r="H89">
            <v>41456</v>
          </cell>
          <cell r="I89">
            <v>70.704689405189455</v>
          </cell>
          <cell r="J89">
            <v>140.56598291290149</v>
          </cell>
          <cell r="K89">
            <v>11.022</v>
          </cell>
          <cell r="L89">
            <v>11.943665371109935</v>
          </cell>
          <cell r="M89">
            <v>12.348164118605949</v>
          </cell>
          <cell r="N89">
            <v>12.577181615400116</v>
          </cell>
          <cell r="O89">
            <v>13.13210998218057</v>
          </cell>
          <cell r="P89">
            <v>13.580921893103511</v>
          </cell>
          <cell r="Q89">
            <v>13.54306801128536</v>
          </cell>
          <cell r="R89">
            <v>14.043964420207967</v>
          </cell>
          <cell r="S89">
            <v>14.559544052683606</v>
          </cell>
          <cell r="T89">
            <v>14.799342616498095</v>
          </cell>
          <cell r="U89">
            <v>9.0160208318263706</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row>
        <row r="90">
          <cell r="B90" t="str">
            <v>EP Share</v>
          </cell>
          <cell r="K90">
            <v>18.421394693214275</v>
          </cell>
          <cell r="L90">
            <v>17.884304853222453</v>
          </cell>
          <cell r="M90">
            <v>18.88556667732502</v>
          </cell>
          <cell r="N90">
            <v>7.9299355973134382</v>
          </cell>
          <cell r="O90">
            <v>7.2266586265862953</v>
          </cell>
          <cell r="P90">
            <v>7.8726827039007059</v>
          </cell>
          <cell r="Q90">
            <v>3.9611175812386952</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row>
        <row r="91">
          <cell r="B91" t="str">
            <v>Dist %</v>
          </cell>
          <cell r="K91">
            <v>0.7</v>
          </cell>
          <cell r="L91">
            <v>0.7</v>
          </cell>
          <cell r="M91">
            <v>0.7</v>
          </cell>
          <cell r="N91">
            <v>0.3</v>
          </cell>
          <cell r="O91">
            <v>0.3</v>
          </cell>
          <cell r="P91">
            <v>0.3</v>
          </cell>
          <cell r="Q91">
            <v>0.3</v>
          </cell>
          <cell r="R91">
            <v>0.3</v>
          </cell>
          <cell r="S91">
            <v>0.3</v>
          </cell>
          <cell r="T91">
            <v>0.3</v>
          </cell>
          <cell r="U91">
            <v>0.3</v>
          </cell>
          <cell r="V91">
            <v>0.3</v>
          </cell>
          <cell r="W91">
            <v>0.3</v>
          </cell>
          <cell r="X91">
            <v>0.3</v>
          </cell>
          <cell r="Y91">
            <v>0.3</v>
          </cell>
          <cell r="Z91">
            <v>0.3</v>
          </cell>
          <cell r="AA91">
            <v>0.3</v>
          </cell>
          <cell r="AB91">
            <v>0.3</v>
          </cell>
          <cell r="AC91">
            <v>0.3</v>
          </cell>
          <cell r="AD91">
            <v>0.3</v>
          </cell>
          <cell r="AE91">
            <v>0.3</v>
          </cell>
          <cell r="AF91">
            <v>0.3</v>
          </cell>
          <cell r="AG91">
            <v>0.3</v>
          </cell>
          <cell r="AH91">
            <v>0.3</v>
          </cell>
          <cell r="AI91">
            <v>0.3</v>
          </cell>
          <cell r="AJ91">
            <v>0.3</v>
          </cell>
        </row>
        <row r="92">
          <cell r="B92" t="str">
            <v>Prime Energy</v>
          </cell>
          <cell r="C92" t="str">
            <v>Gas</v>
          </cell>
          <cell r="D92">
            <v>65</v>
          </cell>
          <cell r="E92" t="str">
            <v>var</v>
          </cell>
          <cell r="F92" t="str">
            <v>JCP&amp;L</v>
          </cell>
          <cell r="G92" t="str">
            <v>BBB+/A3</v>
          </cell>
          <cell r="H92">
            <v>39995</v>
          </cell>
          <cell r="I92">
            <v>82.181660732800879</v>
          </cell>
          <cell r="J92">
            <v>168.81264773074247</v>
          </cell>
          <cell r="K92">
            <v>26.316278133163252</v>
          </cell>
          <cell r="L92">
            <v>25.549006933174933</v>
          </cell>
          <cell r="M92">
            <v>26.979380967607174</v>
          </cell>
          <cell r="N92">
            <v>26.433118657711461</v>
          </cell>
          <cell r="O92">
            <v>24.088862088620985</v>
          </cell>
          <cell r="P92">
            <v>26.242275679669021</v>
          </cell>
          <cell r="Q92">
            <v>13.203725270795651</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row>
        <row r="93">
          <cell r="B93" t="str">
            <v>EP Share</v>
          </cell>
          <cell r="K93">
            <v>14.018881169999998</v>
          </cell>
          <cell r="L93">
            <v>13.825976471999999</v>
          </cell>
          <cell r="M93">
            <v>13.4867922</v>
          </cell>
          <cell r="N93">
            <v>5.7560076000000002</v>
          </cell>
          <cell r="O93">
            <v>5.7287552399999999</v>
          </cell>
          <cell r="P93">
            <v>5.8008394079999999</v>
          </cell>
          <cell r="Q93">
            <v>3.1771676249999996</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row>
        <row r="94">
          <cell r="B94" t="str">
            <v>Dist %</v>
          </cell>
          <cell r="K94">
            <v>0.7</v>
          </cell>
          <cell r="L94">
            <v>0.7</v>
          </cell>
          <cell r="M94">
            <v>0.7</v>
          </cell>
          <cell r="N94">
            <v>0.3</v>
          </cell>
          <cell r="O94">
            <v>0.3</v>
          </cell>
          <cell r="P94">
            <v>0.3</v>
          </cell>
          <cell r="Q94">
            <v>0.3</v>
          </cell>
          <cell r="R94">
            <v>0.3</v>
          </cell>
          <cell r="S94">
            <v>0.3</v>
          </cell>
          <cell r="T94">
            <v>0.3</v>
          </cell>
          <cell r="U94">
            <v>0.3</v>
          </cell>
          <cell r="V94">
            <v>0.3</v>
          </cell>
          <cell r="W94">
            <v>0.3</v>
          </cell>
          <cell r="X94">
            <v>0.3</v>
          </cell>
          <cell r="Y94">
            <v>0.3</v>
          </cell>
          <cell r="Z94">
            <v>0.3</v>
          </cell>
          <cell r="AA94">
            <v>0.3</v>
          </cell>
          <cell r="AB94">
            <v>0.3</v>
          </cell>
          <cell r="AC94">
            <v>0.3</v>
          </cell>
          <cell r="AD94">
            <v>0.3</v>
          </cell>
          <cell r="AE94">
            <v>0.3</v>
          </cell>
          <cell r="AF94">
            <v>0.3</v>
          </cell>
          <cell r="AG94">
            <v>0.3</v>
          </cell>
          <cell r="AH94">
            <v>0.3</v>
          </cell>
          <cell r="AI94">
            <v>0.3</v>
          </cell>
          <cell r="AJ94">
            <v>0.3</v>
          </cell>
        </row>
        <row r="95">
          <cell r="B95" t="str">
            <v>Prime Energy</v>
          </cell>
          <cell r="C95" t="str">
            <v>Gas</v>
          </cell>
          <cell r="D95">
            <v>65</v>
          </cell>
          <cell r="E95" t="str">
            <v>var</v>
          </cell>
          <cell r="F95" t="str">
            <v>Marcal Paper</v>
          </cell>
          <cell r="H95">
            <v>41821</v>
          </cell>
          <cell r="I95">
            <v>61.794419714999997</v>
          </cell>
          <cell r="J95">
            <v>127.25444696999999</v>
          </cell>
          <cell r="K95">
            <v>20.026973099999999</v>
          </cell>
          <cell r="L95">
            <v>19.751394959999999</v>
          </cell>
          <cell r="M95">
            <v>19.266846000000001</v>
          </cell>
          <cell r="N95">
            <v>19.186692000000001</v>
          </cell>
          <cell r="O95">
            <v>19.095850800000001</v>
          </cell>
          <cell r="P95">
            <v>19.33613136</v>
          </cell>
          <cell r="Q95">
            <v>10.59055875</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row>
        <row r="96">
          <cell r="B96" t="str">
            <v>Mid-Georgia</v>
          </cell>
          <cell r="C96" t="str">
            <v>Gas</v>
          </cell>
          <cell r="D96">
            <v>300</v>
          </cell>
          <cell r="E96">
            <v>0.5</v>
          </cell>
          <cell r="F96" t="str">
            <v>Georgia Power</v>
          </cell>
          <cell r="G96" t="str">
            <v>A/A2</v>
          </cell>
          <cell r="H96">
            <v>46905</v>
          </cell>
          <cell r="I96">
            <v>944.46097786247572</v>
          </cell>
          <cell r="J96">
            <v>1888.9219557249514</v>
          </cell>
          <cell r="K96">
            <v>63.286646232684063</v>
          </cell>
          <cell r="L96">
            <v>54.117449621909969</v>
          </cell>
          <cell r="M96">
            <v>50.637224194208564</v>
          </cell>
          <cell r="N96">
            <v>49.081244071531543</v>
          </cell>
          <cell r="O96">
            <v>50.049564127903245</v>
          </cell>
          <cell r="P96">
            <v>52.691867189841687</v>
          </cell>
          <cell r="Q96">
            <v>55.020240818759305</v>
          </cell>
          <cell r="R96">
            <v>53.926671543350068</v>
          </cell>
          <cell r="S96">
            <v>57.025086076594917</v>
          </cell>
          <cell r="T96">
            <v>59.542237491765242</v>
          </cell>
          <cell r="U96">
            <v>60.618516077291254</v>
          </cell>
          <cell r="V96">
            <v>63.292671288046314</v>
          </cell>
          <cell r="W96">
            <v>65.228755840768827</v>
          </cell>
          <cell r="X96">
            <v>68.823551861761175</v>
          </cell>
          <cell r="Y96">
            <v>76.214943288115734</v>
          </cell>
          <cell r="Z96">
            <v>72.396966184495938</v>
          </cell>
          <cell r="AA96">
            <v>70.990244385810371</v>
          </cell>
          <cell r="AB96">
            <v>75.21546476524469</v>
          </cell>
          <cell r="AC96">
            <v>80.945117762647726</v>
          </cell>
          <cell r="AD96">
            <v>85.683025892241147</v>
          </cell>
          <cell r="AE96">
            <v>103.2872758879503</v>
          </cell>
          <cell r="AF96">
            <v>106.9045367929869</v>
          </cell>
          <cell r="AG96">
            <v>108.92411447315054</v>
          </cell>
          <cell r="AH96">
            <v>117.39795967818714</v>
          </cell>
          <cell r="AI96">
            <v>124.2377682845663</v>
          </cell>
          <cell r="AJ96">
            <v>63.382811893138651</v>
          </cell>
        </row>
        <row r="97">
          <cell r="B97" t="str">
            <v>Mulberry</v>
          </cell>
          <cell r="C97" t="str">
            <v>Gas</v>
          </cell>
          <cell r="D97">
            <v>114</v>
          </cell>
          <cell r="E97">
            <v>0.46250000000000002</v>
          </cell>
          <cell r="F97" t="str">
            <v>Florida Power</v>
          </cell>
          <cell r="G97" t="str">
            <v>BBB+/A2</v>
          </cell>
          <cell r="H97">
            <v>45505</v>
          </cell>
          <cell r="I97">
            <v>577.53201182590351</v>
          </cell>
          <cell r="J97">
            <v>1248.7178634073589</v>
          </cell>
          <cell r="K97">
            <v>35.63509212013718</v>
          </cell>
          <cell r="L97">
            <v>38.447368811970648</v>
          </cell>
          <cell r="M97">
            <v>40.003590665069318</v>
          </cell>
          <cell r="N97">
            <v>41.789883723175556</v>
          </cell>
          <cell r="O97">
            <v>43.662038626576063</v>
          </cell>
          <cell r="P97">
            <v>45.180329827897047</v>
          </cell>
          <cell r="Q97">
            <v>47.223729388310403</v>
          </cell>
          <cell r="R97">
            <v>46.919259720992031</v>
          </cell>
          <cell r="S97">
            <v>49.1163638358938</v>
          </cell>
          <cell r="T97">
            <v>51.429342717430963</v>
          </cell>
          <cell r="U97">
            <v>53.847941099490427</v>
          </cell>
          <cell r="V97">
            <v>56.382515805817569</v>
          </cell>
          <cell r="W97">
            <v>59.053730227958027</v>
          </cell>
          <cell r="X97">
            <v>61.851332177095507</v>
          </cell>
          <cell r="Y97">
            <v>64.785681615818135</v>
          </cell>
          <cell r="Z97">
            <v>67.867139595122453</v>
          </cell>
          <cell r="AA97">
            <v>71.095762734012851</v>
          </cell>
          <cell r="AB97">
            <v>74.492219868211194</v>
          </cell>
          <cell r="AC97">
            <v>78.046264361960951</v>
          </cell>
          <cell r="AD97">
            <v>81.788872926308599</v>
          </cell>
          <cell r="AE97">
            <v>85.709801305316702</v>
          </cell>
          <cell r="AF97">
            <v>54.389602252793296</v>
          </cell>
          <cell r="AG97">
            <v>0</v>
          </cell>
          <cell r="AH97">
            <v>0</v>
          </cell>
          <cell r="AI97">
            <v>0</v>
          </cell>
          <cell r="AJ97">
            <v>0</v>
          </cell>
        </row>
        <row r="98">
          <cell r="B98" t="str">
            <v>Mulberry</v>
          </cell>
          <cell r="C98" t="str">
            <v>Gas</v>
          </cell>
          <cell r="D98">
            <v>114</v>
          </cell>
          <cell r="E98">
            <v>0.46250000000000002</v>
          </cell>
          <cell r="F98" t="str">
            <v>Florida Power</v>
          </cell>
          <cell r="G98" t="str">
            <v>BBB+/A2</v>
          </cell>
          <cell r="H98">
            <v>40026</v>
          </cell>
          <cell r="I98">
            <v>38.348725673522033</v>
          </cell>
          <cell r="J98">
            <v>82.916163618426012</v>
          </cell>
          <cell r="K98">
            <v>10.384511486746989</v>
          </cell>
          <cell r="L98">
            <v>11.488320216867471</v>
          </cell>
          <cell r="M98">
            <v>12.075099180722892</v>
          </cell>
          <cell r="N98">
            <v>12.687711180722891</v>
          </cell>
          <cell r="O98">
            <v>13.337227518072293</v>
          </cell>
          <cell r="P98">
            <v>14.019957759036147</v>
          </cell>
          <cell r="Q98">
            <v>8.9233362762573325</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row>
        <row r="99">
          <cell r="B99" t="str">
            <v>Orange</v>
          </cell>
          <cell r="C99" t="str">
            <v>Gas</v>
          </cell>
          <cell r="D99">
            <v>104</v>
          </cell>
          <cell r="E99">
            <v>0.5</v>
          </cell>
          <cell r="F99" t="str">
            <v>Florida Power</v>
          </cell>
          <cell r="G99" t="str">
            <v>BBB+/A2</v>
          </cell>
          <cell r="H99">
            <v>45992</v>
          </cell>
          <cell r="I99">
            <v>588.74606445980635</v>
          </cell>
          <cell r="J99">
            <v>1177.4921289196127</v>
          </cell>
          <cell r="K99">
            <v>32.298192794410014</v>
          </cell>
          <cell r="L99">
            <v>33.642256887406653</v>
          </cell>
          <cell r="M99">
            <v>35.0652908444319</v>
          </cell>
          <cell r="N99">
            <v>36.548491574091614</v>
          </cell>
          <cell r="O99">
            <v>38.091930051356577</v>
          </cell>
          <cell r="P99">
            <v>39.714551345395762</v>
          </cell>
          <cell r="Q99">
            <v>41.41642929856873</v>
          </cell>
          <cell r="R99">
            <v>43.20707556743168</v>
          </cell>
          <cell r="S99">
            <v>45.058257965527289</v>
          </cell>
          <cell r="T99">
            <v>44.158026324837842</v>
          </cell>
          <cell r="U99">
            <v>46.092772285551469</v>
          </cell>
          <cell r="V99">
            <v>48.116603206925149</v>
          </cell>
          <cell r="W99">
            <v>50.229602247449201</v>
          </cell>
          <cell r="X99">
            <v>52.460163240831918</v>
          </cell>
          <cell r="Y99">
            <v>54.780063693118443</v>
          </cell>
          <cell r="Z99">
            <v>57.227137202161529</v>
          </cell>
          <cell r="AA99">
            <v>59.763728431987893</v>
          </cell>
          <cell r="AB99">
            <v>62.446547220386684</v>
          </cell>
          <cell r="AC99">
            <v>65.266250879975132</v>
          </cell>
          <cell r="AD99">
            <v>68.194625921671019</v>
          </cell>
          <cell r="AE99">
            <v>71.297824140345412</v>
          </cell>
          <cell r="AF99">
            <v>74.528763231345096</v>
          </cell>
          <cell r="AG99">
            <v>77.887544564405729</v>
          </cell>
          <cell r="AH99">
            <v>0</v>
          </cell>
          <cell r="AI99">
            <v>0</v>
          </cell>
          <cell r="AJ99">
            <v>0</v>
          </cell>
        </row>
        <row r="100">
          <cell r="B100" t="str">
            <v>Orange</v>
          </cell>
          <cell r="C100" t="str">
            <v>Gas</v>
          </cell>
          <cell r="D100">
            <v>104</v>
          </cell>
          <cell r="E100">
            <v>0.5</v>
          </cell>
          <cell r="F100" t="str">
            <v>Tampa Electric</v>
          </cell>
          <cell r="G100" t="str">
            <v>BBB-/Baa1</v>
          </cell>
          <cell r="H100">
            <v>42339</v>
          </cell>
          <cell r="I100">
            <v>82.323878498845531</v>
          </cell>
          <cell r="J100">
            <v>164.64775699769106</v>
          </cell>
          <cell r="K100">
            <v>8.9359813037472957</v>
          </cell>
          <cell r="L100">
            <v>9.4281817298222421</v>
          </cell>
          <cell r="M100">
            <v>9.9514229644186862</v>
          </cell>
          <cell r="N100">
            <v>10.505718623707061</v>
          </cell>
          <cell r="O100">
            <v>11.093842596181203</v>
          </cell>
          <cell r="P100">
            <v>11.715809048104825</v>
          </cell>
          <cell r="Q100">
            <v>12.379912429066923</v>
          </cell>
          <cell r="R100">
            <v>13.080647477648263</v>
          </cell>
          <cell r="S100">
            <v>13.826309227201225</v>
          </cell>
          <cell r="T100">
            <v>14.619673011745249</v>
          </cell>
          <cell r="U100">
            <v>15.457994471980154</v>
          </cell>
          <cell r="V100">
            <v>16.352329561419758</v>
          </cell>
          <cell r="W100">
            <v>17.299934552648153</v>
          </cell>
          <cell r="X100">
            <v>0</v>
          </cell>
          <cell r="Y100">
            <v>0</v>
          </cell>
          <cell r="Z100">
            <v>0</v>
          </cell>
          <cell r="AA100">
            <v>0</v>
          </cell>
          <cell r="AB100">
            <v>0</v>
          </cell>
          <cell r="AC100">
            <v>0</v>
          </cell>
          <cell r="AD100">
            <v>0</v>
          </cell>
          <cell r="AE100">
            <v>0</v>
          </cell>
          <cell r="AF100">
            <v>0</v>
          </cell>
          <cell r="AG100">
            <v>0</v>
          </cell>
          <cell r="AH100">
            <v>0</v>
          </cell>
          <cell r="AI100">
            <v>0</v>
          </cell>
          <cell r="AJ100">
            <v>0</v>
          </cell>
        </row>
        <row r="101">
          <cell r="B101" t="str">
            <v>Orlando</v>
          </cell>
          <cell r="C101" t="str">
            <v>Gas</v>
          </cell>
          <cell r="D101">
            <v>114</v>
          </cell>
          <cell r="E101">
            <v>0.5</v>
          </cell>
          <cell r="F101" t="str">
            <v>Florida Power</v>
          </cell>
          <cell r="G101" t="str">
            <v>BBB+/A2</v>
          </cell>
          <cell r="H101">
            <v>45261</v>
          </cell>
          <cell r="I101">
            <v>637.08387186744687</v>
          </cell>
          <cell r="J101">
            <v>1274.1677437348937</v>
          </cell>
          <cell r="K101">
            <v>39.667026758386172</v>
          </cell>
          <cell r="L101">
            <v>41.3028496908466</v>
          </cell>
          <cell r="M101">
            <v>42.430426137632054</v>
          </cell>
          <cell r="N101">
            <v>44.61259038706531</v>
          </cell>
          <cell r="O101">
            <v>46.419209506068867</v>
          </cell>
          <cell r="P101">
            <v>47.846201271242236</v>
          </cell>
          <cell r="Q101">
            <v>50.277774484243665</v>
          </cell>
          <cell r="R101">
            <v>51.673657029437138</v>
          </cell>
          <cell r="S101">
            <v>53.284296078790433</v>
          </cell>
          <cell r="T101">
            <v>56.114905594013052</v>
          </cell>
          <cell r="U101">
            <v>58.356977307042222</v>
          </cell>
          <cell r="V101">
            <v>62.951002312965983</v>
          </cell>
          <cell r="W101">
            <v>66.229951018573814</v>
          </cell>
          <cell r="X101">
            <v>66.099332897007713</v>
          </cell>
          <cell r="Y101">
            <v>68.199251988310962</v>
          </cell>
          <cell r="Z101">
            <v>71.743120519282286</v>
          </cell>
          <cell r="AA101">
            <v>74.808633584960731</v>
          </cell>
          <cell r="AB101">
            <v>77.399792403746758</v>
          </cell>
          <cell r="AC101">
            <v>81.354015947569891</v>
          </cell>
          <cell r="AD101">
            <v>84.858273095000357</v>
          </cell>
          <cell r="AE101">
            <v>88.538455722707482</v>
          </cell>
          <cell r="AF101">
            <v>0</v>
          </cell>
          <cell r="AG101">
            <v>0</v>
          </cell>
          <cell r="AH101">
            <v>0</v>
          </cell>
          <cell r="AI101">
            <v>0</v>
          </cell>
          <cell r="AJ101">
            <v>0</v>
          </cell>
        </row>
        <row r="102">
          <cell r="B102" t="str">
            <v>Orlando</v>
          </cell>
          <cell r="C102" t="str">
            <v>Gas</v>
          </cell>
          <cell r="D102">
            <v>114</v>
          </cell>
          <cell r="E102">
            <v>0.5</v>
          </cell>
          <cell r="F102" t="str">
            <v>Reedy Creek</v>
          </cell>
          <cell r="G102" t="str">
            <v>NA</v>
          </cell>
          <cell r="H102">
            <v>41609</v>
          </cell>
          <cell r="I102">
            <v>97.939168638282297</v>
          </cell>
          <cell r="J102">
            <v>195.87833727656459</v>
          </cell>
          <cell r="K102">
            <v>15.678509807990839</v>
          </cell>
          <cell r="L102">
            <v>16.27652888323059</v>
          </cell>
          <cell r="M102">
            <v>16.523938952449871</v>
          </cell>
          <cell r="N102">
            <v>15.968364078441507</v>
          </cell>
          <cell r="O102">
            <v>16.616968438520249</v>
          </cell>
          <cell r="P102">
            <v>17.052693972895824</v>
          </cell>
          <cell r="Q102">
            <v>18.035835884058042</v>
          </cell>
          <cell r="R102">
            <v>18.787635968579082</v>
          </cell>
          <cell r="S102">
            <v>19.243133984836973</v>
          </cell>
          <cell r="T102">
            <v>20.429976350188326</v>
          </cell>
          <cell r="U102">
            <v>21.264750955373287</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row>
        <row r="103">
          <cell r="B103" t="str">
            <v>Vandolah</v>
          </cell>
          <cell r="C103" t="str">
            <v>Gas</v>
          </cell>
          <cell r="D103">
            <v>680</v>
          </cell>
          <cell r="E103">
            <v>1</v>
          </cell>
          <cell r="F103" t="str">
            <v>Reliant Energy Services</v>
          </cell>
          <cell r="G103" t="str">
            <v>B/B2(5)</v>
          </cell>
          <cell r="H103">
            <v>41061</v>
          </cell>
          <cell r="I103">
            <v>385.65387945956041</v>
          </cell>
          <cell r="J103">
            <v>385.65387945956041</v>
          </cell>
          <cell r="K103">
            <v>34.463512732533346</v>
          </cell>
          <cell r="L103">
            <v>39.221476821422236</v>
          </cell>
          <cell r="M103">
            <v>41.397119491348157</v>
          </cell>
          <cell r="N103">
            <v>41.456648659089886</v>
          </cell>
          <cell r="O103">
            <v>41.516872333788598</v>
          </cell>
          <cell r="P103">
            <v>41.577798618025469</v>
          </cell>
          <cell r="Q103">
            <v>41.639435708911762</v>
          </cell>
          <cell r="R103">
            <v>41.701791899191733</v>
          </cell>
          <cell r="S103">
            <v>41.764875578358307</v>
          </cell>
          <cell r="T103">
            <v>20.914347616890907</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row>
        <row r="104">
          <cell r="G104" t="str">
            <v>Total</v>
          </cell>
          <cell r="I104">
            <v>8533.272173597019</v>
          </cell>
          <cell r="J104">
            <v>20333.652339190488</v>
          </cell>
          <cell r="K104">
            <v>1226.2632887935324</v>
          </cell>
          <cell r="L104">
            <v>1250.0134252408209</v>
          </cell>
          <cell r="M104">
            <v>1258.1037521307121</v>
          </cell>
          <cell r="N104">
            <v>1271.3472805008798</v>
          </cell>
          <cell r="O104">
            <v>1257.9008353058707</v>
          </cell>
          <cell r="P104">
            <v>1221.9625823645622</v>
          </cell>
          <cell r="Q104">
            <v>1129.7882943013847</v>
          </cell>
          <cell r="R104">
            <v>1063.5595297072377</v>
          </cell>
          <cell r="S104">
            <v>1025.1725369548089</v>
          </cell>
          <cell r="T104">
            <v>952.26304219036524</v>
          </cell>
          <cell r="U104">
            <v>810.09511040297571</v>
          </cell>
          <cell r="V104">
            <v>763.44139431781593</v>
          </cell>
          <cell r="W104">
            <v>757.94917692512206</v>
          </cell>
          <cell r="X104">
            <v>692.31378865348756</v>
          </cell>
          <cell r="Y104">
            <v>687.10208873443867</v>
          </cell>
          <cell r="Z104">
            <v>661.93186110520571</v>
          </cell>
          <cell r="AA104">
            <v>661.57370369932005</v>
          </cell>
          <cell r="AB104">
            <v>640.89583914092293</v>
          </cell>
          <cell r="AC104">
            <v>626.25618768122274</v>
          </cell>
          <cell r="AD104">
            <v>655.98035609651674</v>
          </cell>
          <cell r="AE104">
            <v>571.85308273256112</v>
          </cell>
          <cell r="AF104">
            <v>406.21497805324742</v>
          </cell>
          <cell r="AG104">
            <v>358.88863377278744</v>
          </cell>
          <cell r="AH104">
            <v>195.16099020698636</v>
          </cell>
          <cell r="AI104">
            <v>124.2377682845663</v>
          </cell>
          <cell r="AJ104">
            <v>63.382811893138651</v>
          </cell>
        </row>
        <row r="105">
          <cell r="G105" t="str">
            <v>MCV</v>
          </cell>
          <cell r="J105">
            <v>3566.8608583009818</v>
          </cell>
          <cell r="K105">
            <v>268.41718500000002</v>
          </cell>
          <cell r="L105">
            <v>273.82066765302511</v>
          </cell>
          <cell r="M105">
            <v>273.01704552661516</v>
          </cell>
          <cell r="N105">
            <v>275.35301681881197</v>
          </cell>
          <cell r="O105">
            <v>274.55289813654741</v>
          </cell>
          <cell r="P105">
            <v>270.30378934735387</v>
          </cell>
          <cell r="Q105">
            <v>271.25322449048861</v>
          </cell>
          <cell r="R105">
            <v>272.74415650518642</v>
          </cell>
          <cell r="S105">
            <v>274.14310371432236</v>
          </cell>
          <cell r="T105">
            <v>276.40155413980216</v>
          </cell>
          <cell r="U105">
            <v>277.35793072671464</v>
          </cell>
          <cell r="V105">
            <v>278.93581583545779</v>
          </cell>
          <cell r="W105">
            <v>280.56047040665646</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row>
        <row r="108">
          <cell r="G108" t="str">
            <v>Total Rev to EP</v>
          </cell>
          <cell r="I108">
            <v>8681.0220829931659</v>
          </cell>
          <cell r="K108">
            <v>552.74997207456909</v>
          </cell>
          <cell r="L108">
            <v>565.52043581052965</v>
          </cell>
          <cell r="M108">
            <v>573.54494408064284</v>
          </cell>
          <cell r="N108">
            <v>563.85181701260547</v>
          </cell>
          <cell r="O108">
            <v>561.01857931852635</v>
          </cell>
          <cell r="P108">
            <v>563.47143323350326</v>
          </cell>
          <cell r="Q108">
            <v>544.26204291023816</v>
          </cell>
          <cell r="R108">
            <v>520.89936790613228</v>
          </cell>
          <cell r="S108">
            <v>489.74154725108929</v>
          </cell>
          <cell r="T108">
            <v>439.25822589402611</v>
          </cell>
          <cell r="U108">
            <v>348.74736941096512</v>
          </cell>
          <cell r="V108">
            <v>314.76486660348093</v>
          </cell>
          <cell r="W108">
            <v>310.52944203088725</v>
          </cell>
          <cell r="X108">
            <v>277.66201377340451</v>
          </cell>
          <cell r="Y108">
            <v>261.85547771571385</v>
          </cell>
          <cell r="Z108">
            <v>239.24275365085919</v>
          </cell>
          <cell r="AA108">
            <v>240.91932274675938</v>
          </cell>
          <cell r="AB108">
            <v>237.95650554298118</v>
          </cell>
          <cell r="AC108">
            <v>235.76921459151117</v>
          </cell>
          <cell r="AD108">
            <v>249.73758019071775</v>
          </cell>
          <cell r="AE108">
            <v>206.77189500509616</v>
          </cell>
          <cell r="AF108">
            <v>124.37065700964432</v>
          </cell>
          <cell r="AG108">
            <v>101.988684864622</v>
          </cell>
          <cell r="AH108">
            <v>62.577644275809014</v>
          </cell>
          <cell r="AI108">
            <v>62.11888414228315</v>
          </cell>
          <cell r="AJ108">
            <v>31.691405946569326</v>
          </cell>
        </row>
        <row r="109">
          <cell r="G109" t="str">
            <v>Merchant</v>
          </cell>
          <cell r="K109">
            <v>-10.6</v>
          </cell>
          <cell r="L109">
            <v>-8.5</v>
          </cell>
          <cell r="M109">
            <v>-9.24</v>
          </cell>
          <cell r="N109">
            <v>-9.6</v>
          </cell>
          <cell r="O109">
            <v>-11</v>
          </cell>
          <cell r="P109">
            <v>-14.94</v>
          </cell>
          <cell r="Q109">
            <v>-15.4</v>
          </cell>
          <cell r="R109">
            <v>-16.5</v>
          </cell>
          <cell r="S109">
            <v>-17.899999999999999</v>
          </cell>
          <cell r="T109">
            <v>-18.100000000000001</v>
          </cell>
          <cell r="U109">
            <v>-11.1</v>
          </cell>
          <cell r="V109">
            <v>-0.7</v>
          </cell>
          <cell r="W109">
            <v>-0.7</v>
          </cell>
          <cell r="X109">
            <v>-0.6</v>
          </cell>
          <cell r="Y109">
            <v>-0.7</v>
          </cell>
          <cell r="Z109">
            <v>-0.7</v>
          </cell>
          <cell r="AA109">
            <v>-0.8</v>
          </cell>
          <cell r="AB109">
            <v>-0.3</v>
          </cell>
          <cell r="AC109">
            <v>0</v>
          </cell>
          <cell r="AD109">
            <v>0</v>
          </cell>
          <cell r="AE109">
            <v>0</v>
          </cell>
          <cell r="AF109">
            <v>0</v>
          </cell>
          <cell r="AG109">
            <v>0</v>
          </cell>
          <cell r="AH109">
            <v>0</v>
          </cell>
          <cell r="AI109">
            <v>0</v>
          </cell>
          <cell r="AJ109">
            <v>0</v>
          </cell>
        </row>
        <row r="110">
          <cell r="G110" t="str">
            <v>Net Rev to EP</v>
          </cell>
          <cell r="I110">
            <v>8533.6420829931667</v>
          </cell>
          <cell r="K110">
            <v>542.14997207456906</v>
          </cell>
          <cell r="L110">
            <v>557.02043581052965</v>
          </cell>
          <cell r="M110">
            <v>564.30494408064283</v>
          </cell>
          <cell r="N110">
            <v>554.25181701260544</v>
          </cell>
          <cell r="O110">
            <v>550.01857931852635</v>
          </cell>
          <cell r="P110">
            <v>548.53143323350321</v>
          </cell>
          <cell r="Q110">
            <v>528.86204291023819</v>
          </cell>
          <cell r="R110">
            <v>504.39936790613228</v>
          </cell>
          <cell r="S110">
            <v>471.84154725108931</v>
          </cell>
          <cell r="T110">
            <v>421.15822589402609</v>
          </cell>
          <cell r="U110">
            <v>337.6473694109651</v>
          </cell>
          <cell r="V110">
            <v>314.06486660348094</v>
          </cell>
          <cell r="W110">
            <v>309.82944203088726</v>
          </cell>
          <cell r="X110">
            <v>277.06201377340449</v>
          </cell>
          <cell r="Y110">
            <v>261.15547771571386</v>
          </cell>
          <cell r="Z110">
            <v>238.5427536508592</v>
          </cell>
          <cell r="AA110">
            <v>240.11932274675937</v>
          </cell>
          <cell r="AB110">
            <v>237.65650554298117</v>
          </cell>
          <cell r="AC110">
            <v>235.76921459151117</v>
          </cell>
          <cell r="AD110">
            <v>249.73758019071775</v>
          </cell>
          <cell r="AE110">
            <v>206.77189500509616</v>
          </cell>
          <cell r="AF110">
            <v>124.37065700964432</v>
          </cell>
          <cell r="AG110">
            <v>101.988684864622</v>
          </cell>
          <cell r="AH110">
            <v>62.577644275809014</v>
          </cell>
          <cell r="AI110">
            <v>62.11888414228315</v>
          </cell>
          <cell r="AJ110">
            <v>31.691405946569326</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amp; Structure"/>
      <sheetName val="Valuation &amp; Returns"/>
      <sheetName val="LBO Model"/>
      <sheetName val="Historicals"/>
      <sheetName val="Comparables"/>
      <sheetName val="Returns Breakdown"/>
      <sheetName val="Operating Assumptions "/>
      <sheetName val="Operating Scenarios"/>
      <sheetName val="__FDSCACHE__"/>
      <sheetName val="EBITDA Bridges "/>
      <sheetName val="Financial Update"/>
      <sheetName val="Acq Multiples"/>
      <sheetName val="Summary Surgical"/>
      <sheetName val="Summary WC"/>
      <sheetName val="Summary Total"/>
      <sheetName val="Blended EBITDA"/>
      <sheetName val="EU Surgical"/>
      <sheetName val="Mkt Share"/>
      <sheetName val="Sum of Parts"/>
      <sheetName val="Summary"/>
      <sheetName val="Cover Page"/>
      <sheetName val="Summary of LBO"/>
      <sheetName val="DCFExitMultiple"/>
      <sheetName val="DCFPerpetuity"/>
      <sheetName val="Debt and Interest"/>
      <sheetName val="Financial Statements"/>
      <sheetName val="Assum"/>
      <sheetName val="AcqBS"/>
      <sheetName val="Project Moon 27-10-2003 v5 - re"/>
      <sheetName val="Mult"/>
      <sheetName val="subsequent interest paid"/>
      <sheetName val="Discount"/>
      <sheetName val="brep2"/>
      <sheetName val="Footnotes"/>
      <sheetName val="shtLookup"/>
      <sheetName val="1601 Detail information"/>
      <sheetName val="Aug"/>
      <sheetName val="Dec"/>
      <sheetName val="May"/>
      <sheetName val="Nov"/>
      <sheetName val="Oct"/>
      <sheetName val="Sep"/>
      <sheetName val="April"/>
      <sheetName val="July"/>
      <sheetName val="June"/>
      <sheetName val="March"/>
      <sheetName val=" 12-31-05 to 12-31-06"/>
      <sheetName val="IRR"/>
      <sheetName val="Sheet1"/>
      <sheetName val="START HERE"/>
      <sheetName val="Tenant Revenue Detail"/>
      <sheetName val="Expense Detail Sheets"/>
      <sheetName val="1998 Detailed Revenue Schedule"/>
      <sheetName val="Macro1"/>
      <sheetName val="FX"/>
      <sheetName val="Fin Targets And Sensitivities"/>
      <sheetName val="Rolling Valuations"/>
      <sheetName val="Customer Scorecard"/>
      <sheetName val="Cost Cake"/>
      <sheetName val="Segmentation"/>
      <sheetName val="Supply Demand Model"/>
      <sheetName val="Leading Indicators"/>
      <sheetName val="B1. Fed Current Prov"/>
      <sheetName val="wsLookup"/>
      <sheetName val="Investment Lists"/>
      <sheetName val="pswzParams"/>
      <sheetName val="CORP OH"/>
      <sheetName val="Training (3)"/>
      <sheetName val="Training (2)"/>
      <sheetName val="Sheet6"/>
      <sheetName val="Exp List- L 3 (2)"/>
      <sheetName val="FC"/>
      <sheetName val="Sheet2"/>
      <sheetName val="Sheet3"/>
      <sheetName val="Sheet4"/>
      <sheetName val="PF JACK"/>
      <sheetName val="Rent Only"/>
      <sheetName val="Rent ut&amp;ma"/>
      <sheetName val="Socials"/>
      <sheetName val="Recruitment"/>
      <sheetName val="Training"/>
      <sheetName val="FA"/>
      <sheetName val="P&amp;L-Level 1"/>
      <sheetName val="P&amp;L-Level 2"/>
      <sheetName val="P&amp;L - Level 3 "/>
      <sheetName val="P&amp;L-Level 2 (2)"/>
      <sheetName val="Per exec"/>
      <sheetName val="פירוט  bva (1)"/>
      <sheetName val="Exp List- L1"/>
      <sheetName val="ISP"/>
      <sheetName val="Exp List- L 3"/>
      <sheetName val="List"/>
      <sheetName val="Rent, Utilities &amp; maintenance"/>
      <sheetName val="Graph Inputs"/>
      <sheetName val="WILCO"/>
      <sheetName val="Daily Date Change"/>
      <sheetName val="Drivers"/>
      <sheetName val="useless"/>
      <sheetName val="TargIS"/>
      <sheetName val="Summary_&amp;_Structure"/>
      <sheetName val="Valuation_&amp;_Returns"/>
      <sheetName val="LBO_Model"/>
      <sheetName val="Returns_Breakdown"/>
      <sheetName val="Operating_Assumptions_"/>
      <sheetName val="Operating_Scenarios"/>
      <sheetName val="EBITDA_Bridges_"/>
      <sheetName val="Financial_Update"/>
      <sheetName val="Acq_Multiples"/>
      <sheetName val="Summary_Surgical"/>
      <sheetName val="Summary_WC"/>
      <sheetName val="Summary_Total"/>
      <sheetName val="Blended_EBITDA"/>
      <sheetName val="EU_Surgical"/>
      <sheetName val="Mkt_Share"/>
      <sheetName val="Sum_of_Parts"/>
      <sheetName val="Cover_Page"/>
      <sheetName val="Summary_of_LBO"/>
      <sheetName val="Debt_and_Interest"/>
      <sheetName val="Financial_Statements"/>
      <sheetName val="TB - PBC"/>
      <sheetName val="Summary_&amp;_Structure1"/>
      <sheetName val="Valuation_&amp;_Returns1"/>
      <sheetName val="LBO_Model1"/>
      <sheetName val="Returns_Breakdown1"/>
      <sheetName val="Operating_Assumptions_1"/>
      <sheetName val="Operating_Scenarios1"/>
      <sheetName val="EBITDA_Bridges_1"/>
      <sheetName val="Financial_Update1"/>
      <sheetName val="Acq_Multiples1"/>
      <sheetName val="Summary_Surgical1"/>
      <sheetName val="Summary_WC1"/>
      <sheetName val="Summary_Total1"/>
      <sheetName val="Blended_EBITDA1"/>
      <sheetName val="EU_Surgical1"/>
      <sheetName val="Mkt_Share1"/>
      <sheetName val="Sum_of_Parts1"/>
      <sheetName val="Cover_Page1"/>
      <sheetName val="Summary_of_LBO1"/>
      <sheetName val="Debt_and_Interest1"/>
      <sheetName val="Financial_Statements1"/>
      <sheetName val="Project_Moon_27-10-2003_v5_-_re"/>
      <sheetName val="subsequent_interest_paid"/>
      <sheetName val="1601_Detail_information"/>
      <sheetName val="_12-31-05_to_12-31-06"/>
      <sheetName val="START_HERE"/>
      <sheetName val="Fin_Targets_And_Sensitivities"/>
      <sheetName val="Rolling_Valuations"/>
      <sheetName val="Customer_Scorecard"/>
      <sheetName val="Cost_Cake"/>
      <sheetName val="Supply_Demand_Model"/>
      <sheetName val="Leading_Indicators"/>
      <sheetName val="B1__Fed_Current_Prov"/>
      <sheetName val="Tenant_Revenue_Detail"/>
      <sheetName val="Expense_Detail_Sheets"/>
      <sheetName val="1998_Detailed_Revenue_Schedule"/>
      <sheetName val="Investment_Lists"/>
      <sheetName val="CORP_OH"/>
      <sheetName val="Training_(3)"/>
      <sheetName val="Training_(2)"/>
      <sheetName val="Exp_List-_L_3_(2)"/>
      <sheetName val="PF_JACK"/>
      <sheetName val="Rent_Only"/>
      <sheetName val="Rent_ut&amp;ma"/>
      <sheetName val="P&amp;L-Level_1"/>
      <sheetName val="P&amp;L-Level_2"/>
      <sheetName val="P&amp;L_-_Level_3_"/>
      <sheetName val="P&amp;L-Level_2_(2)"/>
      <sheetName val="Per_exec"/>
      <sheetName val="פירוט__bva_(1)"/>
      <sheetName val="Exp_List-_L1"/>
      <sheetName val="Exp_List-_L_3"/>
      <sheetName val="Rent,_Utilities_&amp;_maintenance"/>
      <sheetName val="Graph_Inputs"/>
      <sheetName val="TB_-_PBC"/>
      <sheetName val="Geographic"/>
      <sheetName val="Liquidity "/>
      <sheetName val="Sensi - 18%"/>
      <sheetName val="Moody's Peers (2)"/>
      <sheetName val="Moody's peers (3)"/>
      <sheetName val="AIRBUS Bonds"/>
      <sheetName val="Perform Dial"/>
    </sheetNames>
    <sheetDataSet>
      <sheetData sheetId="0"/>
      <sheetData sheetId="1"/>
      <sheetData sheetId="2">
        <row r="1">
          <cell r="B1" t="str">
            <v>© 1999-2002 by DealMaven, Inc</v>
          </cell>
        </row>
        <row r="2">
          <cell r="B2" t="str">
            <v>www.dealmaven.com</v>
          </cell>
        </row>
        <row r="3">
          <cell r="B3" t="str">
            <v>This analysis is provided for teaching purposes only and is provided without any warranties whatsoever</v>
          </cell>
        </row>
        <row r="5">
          <cell r="B5" t="str">
            <v>Checks</v>
          </cell>
        </row>
        <row r="6">
          <cell r="B6" t="str">
            <v>Balances?</v>
          </cell>
          <cell r="C6">
            <v>2.6571428571426199</v>
          </cell>
        </row>
        <row r="7">
          <cell r="B7" t="str">
            <v>Bal. Sheet All &gt;0</v>
          </cell>
          <cell r="C7">
            <v>0</v>
          </cell>
        </row>
        <row r="8">
          <cell r="B8" t="str">
            <v>Debt Schedule</v>
          </cell>
          <cell r="C8">
            <v>0.35428571428573702</v>
          </cell>
        </row>
        <row r="9">
          <cell r="B9" t="str">
            <v>Average Interest?</v>
          </cell>
          <cell r="C9">
            <v>0</v>
          </cell>
          <cell r="D9" t="str">
            <v>Warn if off?</v>
          </cell>
          <cell r="E9">
            <v>0</v>
          </cell>
        </row>
        <row r="10">
          <cell r="C10" t="str">
            <v>------</v>
          </cell>
        </row>
        <row r="11">
          <cell r="B11" t="str">
            <v>Overall Check</v>
          </cell>
          <cell r="C11">
            <v>3.01142857142835</v>
          </cell>
        </row>
        <row r="13">
          <cell r="B13" t="str">
            <v>Notes:</v>
          </cell>
        </row>
        <row r="14">
          <cell r="B14" t="str">
            <v>Red cells are meant to draw attention to changes relative to standard DealMaven model; once you have reviewed, make these cells blue or black as appropriate.</v>
          </cell>
        </row>
        <row r="15">
          <cell r="B15" t="str">
            <v>Treats all D&amp;A as deductible for book</v>
          </cell>
        </row>
        <row r="19">
          <cell r="B19" t="str">
            <v>Project Moon</v>
          </cell>
        </row>
        <row r="20">
          <cell r="B20" t="str">
            <v>Apax Partners</v>
          </cell>
        </row>
        <row r="21">
          <cell r="B21" t="str">
            <v>LBO Model</v>
          </cell>
        </row>
        <row r="22">
          <cell r="B22" t="str">
            <v>(In € m)</v>
          </cell>
        </row>
        <row r="25">
          <cell r="B25" t="str">
            <v>INCOME STATEMENT</v>
          </cell>
        </row>
        <row r="27">
          <cell r="E27">
            <v>0</v>
          </cell>
          <cell r="F27">
            <v>1</v>
          </cell>
          <cell r="G27">
            <v>2</v>
          </cell>
          <cell r="H27">
            <v>3</v>
          </cell>
          <cell r="I27">
            <v>4</v>
          </cell>
          <cell r="J27">
            <v>5</v>
          </cell>
        </row>
        <row r="28">
          <cell r="E28">
            <v>2003</v>
          </cell>
          <cell r="F28">
            <v>2004</v>
          </cell>
          <cell r="G28">
            <v>2005</v>
          </cell>
          <cell r="H28">
            <v>2006</v>
          </cell>
          <cell r="I28">
            <v>2007</v>
          </cell>
          <cell r="J28">
            <v>2008</v>
          </cell>
        </row>
        <row r="30">
          <cell r="B30" t="str">
            <v>Net Sales</v>
          </cell>
          <cell r="E30">
            <v>489.633602620087</v>
          </cell>
          <cell r="F30">
            <v>563.22391593886505</v>
          </cell>
          <cell r="G30">
            <v>626.31091445414904</v>
          </cell>
          <cell r="H30">
            <v>693.53157956288203</v>
          </cell>
          <cell r="I30">
            <v>754.57597935201295</v>
          </cell>
          <cell r="J30">
            <v>814.28118929535901</v>
          </cell>
        </row>
        <row r="32">
          <cell r="B32" t="str">
            <v>Cost of Goods Sold</v>
          </cell>
          <cell r="E32">
            <v>283.647483100437</v>
          </cell>
          <cell r="F32">
            <v>325.49342464443203</v>
          </cell>
          <cell r="G32">
            <v>374.13667396023601</v>
          </cell>
          <cell r="H32">
            <v>416.09444417202502</v>
          </cell>
          <cell r="I32">
            <v>456.25776187990198</v>
          </cell>
          <cell r="J32">
            <v>488.98672765335601</v>
          </cell>
        </row>
        <row r="33">
          <cell r="B33" t="str">
            <v>Gross Profit</v>
          </cell>
          <cell r="E33">
            <v>205.986119519651</v>
          </cell>
          <cell r="F33">
            <v>237.730491294432</v>
          </cell>
          <cell r="G33">
            <v>252.174240493913</v>
          </cell>
          <cell r="H33">
            <v>277.43713539085701</v>
          </cell>
          <cell r="I33">
            <v>298.31821747211097</v>
          </cell>
          <cell r="J33">
            <v>325.29446164200402</v>
          </cell>
        </row>
        <row r="35">
          <cell r="B35" t="str">
            <v>Selling Expenses</v>
          </cell>
          <cell r="E35">
            <v>69.272447106986903</v>
          </cell>
          <cell r="F35">
            <v>75.392879252183405</v>
          </cell>
          <cell r="G35">
            <v>78.538129635807906</v>
          </cell>
          <cell r="H35">
            <v>84.404508907810097</v>
          </cell>
          <cell r="I35">
            <v>92.486973233203102</v>
          </cell>
          <cell r="J35">
            <v>100.84282116765699</v>
          </cell>
        </row>
        <row r="36">
          <cell r="B36" t="str">
            <v>Administrative Expenses</v>
          </cell>
          <cell r="E36">
            <v>62.061021912663797</v>
          </cell>
          <cell r="F36">
            <v>63.238018300764203</v>
          </cell>
          <cell r="G36">
            <v>65.5648499628428</v>
          </cell>
          <cell r="H36">
            <v>67.132596496193699</v>
          </cell>
          <cell r="I36">
            <v>72.688159735843897</v>
          </cell>
          <cell r="J36">
            <v>78.143194006885807</v>
          </cell>
        </row>
        <row r="37">
          <cell r="B37" t="str">
            <v>R&amp;D Expenses</v>
          </cell>
          <cell r="E37">
            <v>10.2125069978166</v>
          </cell>
          <cell r="F37">
            <v>12.176848596506501</v>
          </cell>
          <cell r="G37">
            <v>14.555041555327501</v>
          </cell>
          <cell r="H37">
            <v>17.5791386358393</v>
          </cell>
          <cell r="I37">
            <v>19.380856135642599</v>
          </cell>
          <cell r="J37">
            <v>21.318582017152799</v>
          </cell>
        </row>
        <row r="38">
          <cell r="B38" t="str">
            <v>EBITA (pre synergy effect)</v>
          </cell>
          <cell r="E38">
            <v>64.440143502183403</v>
          </cell>
          <cell r="F38">
            <v>86.922745144978094</v>
          </cell>
          <cell r="G38">
            <v>93.516219339934594</v>
          </cell>
          <cell r="H38">
            <v>108.320891351014</v>
          </cell>
          <cell r="I38">
            <v>113.762228367422</v>
          </cell>
          <cell r="J38">
            <v>124.989864450308</v>
          </cell>
        </row>
        <row r="40">
          <cell r="B40" t="str">
            <v>Cost Synergies</v>
          </cell>
          <cell r="E40">
            <v>0</v>
          </cell>
          <cell r="F40">
            <v>0</v>
          </cell>
          <cell r="G40">
            <v>0</v>
          </cell>
          <cell r="H40">
            <v>0</v>
          </cell>
          <cell r="I40">
            <v>0</v>
          </cell>
          <cell r="J40">
            <v>0</v>
          </cell>
        </row>
        <row r="41">
          <cell r="B41" t="str">
            <v>Integration Costs</v>
          </cell>
          <cell r="E41">
            <v>0</v>
          </cell>
          <cell r="F41">
            <v>0</v>
          </cell>
          <cell r="G41">
            <v>0</v>
          </cell>
          <cell r="H41">
            <v>0</v>
          </cell>
          <cell r="I41">
            <v>0</v>
          </cell>
          <cell r="J41">
            <v>0</v>
          </cell>
        </row>
        <row r="42">
          <cell r="B42" t="str">
            <v>EBITA (post synergy effect)</v>
          </cell>
          <cell r="E42">
            <v>64.440143502183403</v>
          </cell>
          <cell r="F42">
            <v>86.922745144978094</v>
          </cell>
          <cell r="G42">
            <v>93.516219339934594</v>
          </cell>
          <cell r="H42">
            <v>108.320891351014</v>
          </cell>
          <cell r="I42">
            <v>113.762228367422</v>
          </cell>
          <cell r="J42">
            <v>124.989864450308</v>
          </cell>
        </row>
        <row r="44">
          <cell r="B44" t="str">
            <v>Depreciation</v>
          </cell>
          <cell r="E44">
            <v>20.1344729985444</v>
          </cell>
          <cell r="F44">
            <v>19.8080104021106</v>
          </cell>
          <cell r="G44">
            <v>20.325800157743799</v>
          </cell>
          <cell r="H44">
            <v>20.253826767994799</v>
          </cell>
          <cell r="I44">
            <v>24.141728868842701</v>
          </cell>
          <cell r="J44">
            <v>25.596613856293501</v>
          </cell>
        </row>
        <row r="45">
          <cell r="B45" t="str">
            <v>EBITDA</v>
          </cell>
          <cell r="E45">
            <v>84.574616500727799</v>
          </cell>
          <cell r="F45">
            <v>106.730755547089</v>
          </cell>
          <cell r="G45">
            <v>113.842019497678</v>
          </cell>
          <cell r="H45">
            <v>128.57471811900899</v>
          </cell>
          <cell r="I45">
            <v>137.90395723626401</v>
          </cell>
          <cell r="J45">
            <v>150.586478306602</v>
          </cell>
        </row>
        <row r="47">
          <cell r="B47" t="str">
            <v>Restructuring Charges</v>
          </cell>
          <cell r="E47">
            <v>0</v>
          </cell>
          <cell r="F47">
            <v>0</v>
          </cell>
          <cell r="G47">
            <v>0</v>
          </cell>
          <cell r="H47">
            <v>0</v>
          </cell>
          <cell r="I47">
            <v>0</v>
          </cell>
          <cell r="J47">
            <v>0</v>
          </cell>
        </row>
        <row r="48">
          <cell r="B48" t="str">
            <v>Other Items Affecting Comparability (Corporate only)</v>
          </cell>
          <cell r="E48">
            <v>0</v>
          </cell>
          <cell r="F48">
            <v>0</v>
          </cell>
          <cell r="G48">
            <v>0</v>
          </cell>
          <cell r="H48">
            <v>0</v>
          </cell>
          <cell r="I48">
            <v>0</v>
          </cell>
          <cell r="J48">
            <v>0</v>
          </cell>
        </row>
        <row r="50">
          <cell r="B50" t="str">
            <v>Amortisation of Goodwill (existing)</v>
          </cell>
          <cell r="E50">
            <v>9.2903930131004397</v>
          </cell>
          <cell r="F50">
            <v>9.2903930131004397</v>
          </cell>
          <cell r="G50">
            <v>9.2903930131004397</v>
          </cell>
          <cell r="H50">
            <v>9.2903930131004397</v>
          </cell>
          <cell r="I50">
            <v>9.2903930131004397</v>
          </cell>
          <cell r="J50">
            <v>9.2903930131004397</v>
          </cell>
        </row>
        <row r="51">
          <cell r="B51" t="str">
            <v>Amortisation of Goodwill (new)</v>
          </cell>
          <cell r="D51">
            <v>20</v>
          </cell>
          <cell r="E51">
            <v>25.2422777407163</v>
          </cell>
          <cell r="F51">
            <v>25.2422777407163</v>
          </cell>
          <cell r="G51">
            <v>25.2422777407163</v>
          </cell>
          <cell r="H51">
            <v>25.2422777407163</v>
          </cell>
          <cell r="I51">
            <v>25.2422777407163</v>
          </cell>
          <cell r="J51">
            <v>25.2422777407163</v>
          </cell>
          <cell r="L51" t="str">
            <v>what about amortisation of financing fees? Tax shield? Transactions costs partly assignable to financing fees?</v>
          </cell>
        </row>
        <row r="52">
          <cell r="B52" t="str">
            <v>New Amortization of Spec. Ident. Intang.</v>
          </cell>
          <cell r="D52">
            <v>20</v>
          </cell>
          <cell r="E52">
            <v>0</v>
          </cell>
          <cell r="F52">
            <v>0</v>
          </cell>
          <cell r="G52">
            <v>0</v>
          </cell>
          <cell r="H52">
            <v>0</v>
          </cell>
          <cell r="I52">
            <v>0</v>
          </cell>
          <cell r="J52">
            <v>0</v>
          </cell>
        </row>
        <row r="53">
          <cell r="B53" t="str">
            <v>Depreciation of PP&amp;E Stepup</v>
          </cell>
          <cell r="D53">
            <v>10</v>
          </cell>
          <cell r="E53">
            <v>0</v>
          </cell>
          <cell r="F53">
            <v>0</v>
          </cell>
          <cell r="G53">
            <v>0</v>
          </cell>
          <cell r="H53">
            <v>0</v>
          </cell>
          <cell r="I53">
            <v>0</v>
          </cell>
          <cell r="J53">
            <v>0</v>
          </cell>
        </row>
        <row r="54">
          <cell r="B54" t="str">
            <v>EBIT</v>
          </cell>
          <cell r="E54">
            <v>29.907472748366601</v>
          </cell>
          <cell r="F54">
            <v>52.390074391161299</v>
          </cell>
          <cell r="G54">
            <v>58.983548586117799</v>
          </cell>
          <cell r="H54">
            <v>73.788220597197594</v>
          </cell>
          <cell r="I54">
            <v>79.229557613604896</v>
          </cell>
          <cell r="J54">
            <v>90.457193696491501</v>
          </cell>
        </row>
        <row r="56">
          <cell r="B56" t="str">
            <v>Interest Expense</v>
          </cell>
          <cell r="D56" t="str">
            <v>Rate</v>
          </cell>
        </row>
        <row r="57">
          <cell r="B57" t="str">
            <v>Average Interest?</v>
          </cell>
          <cell r="D57">
            <v>1</v>
          </cell>
        </row>
        <row r="58">
          <cell r="B58" t="str">
            <v>Working Capital Revolver</v>
          </cell>
          <cell r="C58" t="str">
            <v>Cash</v>
          </cell>
          <cell r="D58">
            <v>5.5599999999999997E-2</v>
          </cell>
          <cell r="E58">
            <v>0</v>
          </cell>
          <cell r="F58">
            <v>0</v>
          </cell>
          <cell r="G58">
            <v>0</v>
          </cell>
          <cell r="H58">
            <v>0</v>
          </cell>
          <cell r="I58">
            <v>0</v>
          </cell>
          <cell r="J58">
            <v>0</v>
          </cell>
        </row>
        <row r="59">
          <cell r="B59" t="str">
            <v>Term Loan A</v>
          </cell>
          <cell r="C59" t="str">
            <v>Cash</v>
          </cell>
          <cell r="D59">
            <v>5.8099999999999999E-2</v>
          </cell>
          <cell r="E59">
            <v>9.8003079999999994</v>
          </cell>
          <cell r="F59">
            <v>9.8003079999999994</v>
          </cell>
          <cell r="G59">
            <v>7.0103460000000002</v>
          </cell>
          <cell r="H59">
            <v>3.6074290000000002</v>
          </cell>
          <cell r="I59">
            <v>0.87731000000000003</v>
          </cell>
          <cell r="J59">
            <v>0</v>
          </cell>
        </row>
        <row r="60">
          <cell r="B60" t="str">
            <v>Term Loan B</v>
          </cell>
          <cell r="C60" t="str">
            <v>Cash</v>
          </cell>
          <cell r="D60">
            <v>6.5600000000000006E-2</v>
          </cell>
          <cell r="E60">
            <v>11.808</v>
          </cell>
          <cell r="F60">
            <v>11.808</v>
          </cell>
          <cell r="G60">
            <v>11.808</v>
          </cell>
          <cell r="H60">
            <v>11.808</v>
          </cell>
          <cell r="I60">
            <v>11.808</v>
          </cell>
          <cell r="J60">
            <v>11.808</v>
          </cell>
        </row>
        <row r="61">
          <cell r="B61" t="str">
            <v>High Yield</v>
          </cell>
          <cell r="C61" t="str">
            <v>Cash</v>
          </cell>
          <cell r="D61">
            <v>0.11559999999999999</v>
          </cell>
          <cell r="E61">
            <v>0</v>
          </cell>
          <cell r="F61">
            <v>0</v>
          </cell>
          <cell r="G61">
            <v>0</v>
          </cell>
          <cell r="H61">
            <v>0</v>
          </cell>
          <cell r="I61">
            <v>0</v>
          </cell>
          <cell r="J61">
            <v>0</v>
          </cell>
        </row>
        <row r="62">
          <cell r="B62" t="str">
            <v>Mezzanine</v>
          </cell>
          <cell r="C62" t="str">
            <v>Cash</v>
          </cell>
          <cell r="D62">
            <v>7.5600000000000001E-2</v>
          </cell>
          <cell r="E62">
            <v>10.795680000000001</v>
          </cell>
          <cell r="F62">
            <v>10.795680000000001</v>
          </cell>
          <cell r="G62">
            <v>11.227356</v>
          </cell>
          <cell r="H62">
            <v>11.67642</v>
          </cell>
          <cell r="I62">
            <v>12.143628</v>
          </cell>
          <cell r="J62">
            <v>12.629735999999999</v>
          </cell>
        </row>
        <row r="63">
          <cell r="B63" t="str">
            <v>Mezzanine</v>
          </cell>
          <cell r="C63" t="str">
            <v>Roll-up</v>
          </cell>
          <cell r="D63">
            <v>0.04</v>
          </cell>
          <cell r="E63">
            <v>5.6</v>
          </cell>
          <cell r="F63">
            <v>5.6</v>
          </cell>
          <cell r="G63">
            <v>5.8239999999999998</v>
          </cell>
          <cell r="H63">
            <v>6.0569600000000001</v>
          </cell>
          <cell r="I63">
            <v>6.2992384000000001</v>
          </cell>
          <cell r="J63">
            <v>6.551207936</v>
          </cell>
        </row>
        <row r="64">
          <cell r="B64" t="str">
            <v>Preferred Equity (PIK Debt)</v>
          </cell>
          <cell r="C64" t="str">
            <v>Roll-up</v>
          </cell>
          <cell r="D64">
            <v>0.08</v>
          </cell>
          <cell r="E64">
            <v>14.4</v>
          </cell>
          <cell r="F64">
            <v>14.4</v>
          </cell>
          <cell r="G64">
            <v>15.552</v>
          </cell>
          <cell r="H64">
            <v>16.79616</v>
          </cell>
          <cell r="I64">
            <v>18.1398528</v>
          </cell>
          <cell r="J64">
            <v>19.591041023999999</v>
          </cell>
        </row>
        <row r="65">
          <cell r="B65" t="str">
            <v>Total Interest Expense</v>
          </cell>
          <cell r="E65">
            <v>52.403987999999998</v>
          </cell>
          <cell r="F65">
            <v>52.403987999999998</v>
          </cell>
          <cell r="G65">
            <v>51.421702000000003</v>
          </cell>
          <cell r="H65">
            <v>49.944969</v>
          </cell>
          <cell r="I65">
            <v>49.268029200000001</v>
          </cell>
          <cell r="J65">
            <v>50.579984959999997</v>
          </cell>
        </row>
        <row r="67">
          <cell r="B67" t="str">
            <v>PBT</v>
          </cell>
          <cell r="E67">
            <v>-22.496515251633401</v>
          </cell>
          <cell r="F67">
            <v>-1.3913608838699101E-2</v>
          </cell>
          <cell r="G67">
            <v>7.5618465861177899</v>
          </cell>
          <cell r="H67">
            <v>23.8432515971976</v>
          </cell>
          <cell r="I67">
            <v>29.961528413604899</v>
          </cell>
          <cell r="J67">
            <v>39.877208736491497</v>
          </cell>
        </row>
        <row r="69">
          <cell r="B69" t="str">
            <v>Interest Income</v>
          </cell>
          <cell r="D69">
            <v>0.02</v>
          </cell>
          <cell r="E69">
            <v>0</v>
          </cell>
          <cell r="F69">
            <v>0</v>
          </cell>
          <cell r="G69">
            <v>0</v>
          </cell>
          <cell r="H69">
            <v>0</v>
          </cell>
          <cell r="I69">
            <v>0</v>
          </cell>
          <cell r="J69">
            <v>-0.60569834884359197</v>
          </cell>
        </row>
        <row r="70">
          <cell r="B70" t="str">
            <v>Transaction Costs Amortization</v>
          </cell>
          <cell r="D70">
            <v>7</v>
          </cell>
          <cell r="E70">
            <v>4.8571428571428603</v>
          </cell>
          <cell r="F70">
            <v>4.8571428571428603</v>
          </cell>
          <cell r="G70">
            <v>4.8571428571428603</v>
          </cell>
          <cell r="H70">
            <v>4.8571428571428603</v>
          </cell>
          <cell r="I70">
            <v>4.8571428571428603</v>
          </cell>
          <cell r="J70">
            <v>4.8571428571428603</v>
          </cell>
        </row>
        <row r="71">
          <cell r="B71" t="str">
            <v>Pretax Income</v>
          </cell>
          <cell r="E71">
            <v>-27.353658108776202</v>
          </cell>
          <cell r="F71">
            <v>-4.8710564659815603</v>
          </cell>
          <cell r="G71">
            <v>2.7047037289749301</v>
          </cell>
          <cell r="H71">
            <v>18.9861087400547</v>
          </cell>
          <cell r="I71">
            <v>25.104385556461999</v>
          </cell>
          <cell r="J71">
            <v>35.625764228192203</v>
          </cell>
        </row>
        <row r="73">
          <cell r="B73" t="str">
            <v>Add back: Amortisation of Goodwill (existing &amp; new)</v>
          </cell>
          <cell r="E73">
            <v>34.532670753816802</v>
          </cell>
          <cell r="F73">
            <v>34.532670753816802</v>
          </cell>
          <cell r="G73">
            <v>34.532670753816802</v>
          </cell>
          <cell r="H73">
            <v>34.532670753816802</v>
          </cell>
          <cell r="I73">
            <v>34.532670753816802</v>
          </cell>
          <cell r="J73">
            <v>34.532670753816802</v>
          </cell>
        </row>
        <row r="74">
          <cell r="B74" t="str">
            <v>Taxable Income</v>
          </cell>
          <cell r="E74">
            <v>7.1790126450405598</v>
          </cell>
          <cell r="F74">
            <v>29.661614287835199</v>
          </cell>
          <cell r="G74">
            <v>37.237374482791701</v>
          </cell>
          <cell r="H74">
            <v>53.518779493871499</v>
          </cell>
          <cell r="I74">
            <v>59.637056310278801</v>
          </cell>
          <cell r="J74">
            <v>70.158434982008998</v>
          </cell>
        </row>
        <row r="76">
          <cell r="B76" t="str">
            <v>Taxes</v>
          </cell>
          <cell r="D76">
            <v>0.31</v>
          </cell>
          <cell r="E76">
            <v>2.2254939199625698</v>
          </cell>
          <cell r="F76">
            <v>9.1951004292289191</v>
          </cell>
          <cell r="G76">
            <v>11.5435860896654</v>
          </cell>
          <cell r="H76">
            <v>16.590821643100199</v>
          </cell>
          <cell r="I76">
            <v>18.4874874561864</v>
          </cell>
          <cell r="J76">
            <v>21.749114844422799</v>
          </cell>
        </row>
        <row r="77">
          <cell r="B77" t="str">
            <v>Net Income</v>
          </cell>
          <cell r="E77">
            <v>-29.5791520287388</v>
          </cell>
          <cell r="F77">
            <v>-14.066156895210501</v>
          </cell>
          <cell r="G77">
            <v>-8.8388823606904996</v>
          </cell>
          <cell r="H77">
            <v>2.3952870969545499</v>
          </cell>
          <cell r="I77">
            <v>6.6168981002755798</v>
          </cell>
          <cell r="J77">
            <v>13.876649383769401</v>
          </cell>
        </row>
        <row r="80">
          <cell r="B80" t="str">
            <v>BALANCE SHEET</v>
          </cell>
        </row>
        <row r="82">
          <cell r="C82" t="str">
            <v>Opening</v>
          </cell>
          <cell r="D82" t="str">
            <v>Adj.</v>
          </cell>
          <cell r="E82" t="str">
            <v>Closing</v>
          </cell>
          <cell r="F82">
            <v>1</v>
          </cell>
          <cell r="G82">
            <v>2</v>
          </cell>
          <cell r="H82">
            <v>3</v>
          </cell>
          <cell r="I82">
            <v>4</v>
          </cell>
          <cell r="J82">
            <v>5</v>
          </cell>
        </row>
        <row r="83">
          <cell r="C83">
            <v>37986</v>
          </cell>
          <cell r="D83">
            <v>37986</v>
          </cell>
          <cell r="E83">
            <v>37986</v>
          </cell>
          <cell r="F83">
            <v>2004</v>
          </cell>
          <cell r="G83">
            <v>2005</v>
          </cell>
          <cell r="H83">
            <v>2006</v>
          </cell>
          <cell r="I83">
            <v>2007</v>
          </cell>
          <cell r="J83">
            <v>2008</v>
          </cell>
        </row>
        <row r="84">
          <cell r="B84" t="str">
            <v>Assets</v>
          </cell>
        </row>
        <row r="85">
          <cell r="B85" t="str">
            <v>Cash</v>
          </cell>
          <cell r="C85">
            <v>0</v>
          </cell>
          <cell r="D85">
            <v>0</v>
          </cell>
          <cell r="E85">
            <v>0</v>
          </cell>
          <cell r="F85">
            <v>-0.17714285714286901</v>
          </cell>
          <cell r="G85">
            <v>-0.35428571428573702</v>
          </cell>
          <cell r="H85">
            <v>-0.53142857142859201</v>
          </cell>
          <cell r="I85">
            <v>29.576346013608099</v>
          </cell>
          <cell r="J85">
            <v>98.996353031786796</v>
          </cell>
        </row>
        <row r="86">
          <cell r="B86" t="str">
            <v>Net Working Capital</v>
          </cell>
          <cell r="C86">
            <v>112.143652245353</v>
          </cell>
          <cell r="D86">
            <v>0</v>
          </cell>
          <cell r="E86">
            <v>112.143652245353</v>
          </cell>
          <cell r="F86">
            <v>115.760196774981</v>
          </cell>
          <cell r="G86">
            <v>117.32117931616</v>
          </cell>
          <cell r="H86">
            <v>119.689254268898</v>
          </cell>
          <cell r="I86">
            <v>130.23812932830899</v>
          </cell>
          <cell r="J86">
            <v>140.35311608166299</v>
          </cell>
        </row>
        <row r="87">
          <cell r="B87" t="str">
            <v>Other Current Assets</v>
          </cell>
          <cell r="C87">
            <v>0</v>
          </cell>
          <cell r="D87">
            <v>0</v>
          </cell>
          <cell r="E87">
            <v>0</v>
          </cell>
          <cell r="F87">
            <v>0</v>
          </cell>
          <cell r="G87">
            <v>0</v>
          </cell>
          <cell r="H87">
            <v>0</v>
          </cell>
          <cell r="I87">
            <v>0</v>
          </cell>
          <cell r="J87">
            <v>0</v>
          </cell>
        </row>
        <row r="88">
          <cell r="B88" t="str">
            <v>Current Assets</v>
          </cell>
          <cell r="C88">
            <v>112.143652245353</v>
          </cell>
          <cell r="D88">
            <v>0</v>
          </cell>
          <cell r="E88">
            <v>112.143652245353</v>
          </cell>
          <cell r="F88">
            <v>115.583053917838</v>
          </cell>
          <cell r="G88">
            <v>116.96689360187401</v>
          </cell>
          <cell r="H88">
            <v>119.15782569747</v>
          </cell>
          <cell r="I88">
            <v>159.81447534191699</v>
          </cell>
          <cell r="J88">
            <v>239.34946911345</v>
          </cell>
        </row>
        <row r="90">
          <cell r="B90" t="str">
            <v>PP&amp;E</v>
          </cell>
          <cell r="C90">
            <v>70.095945778748202</v>
          </cell>
          <cell r="D90">
            <v>0</v>
          </cell>
          <cell r="E90">
            <v>70.095945778748202</v>
          </cell>
          <cell r="F90">
            <v>69.167587745633199</v>
          </cell>
          <cell r="G90">
            <v>66.131932235225605</v>
          </cell>
          <cell r="H90">
            <v>64.647138491181906</v>
          </cell>
          <cell r="I90">
            <v>64.0511628387804</v>
          </cell>
          <cell r="J90">
            <v>63.747738164833699</v>
          </cell>
        </row>
        <row r="91">
          <cell r="B91" t="str">
            <v>PP&amp;E Stepup (Net)</v>
          </cell>
          <cell r="C91">
            <v>0</v>
          </cell>
          <cell r="D91">
            <v>0</v>
          </cell>
          <cell r="E91">
            <v>0</v>
          </cell>
          <cell r="F91">
            <v>0</v>
          </cell>
          <cell r="G91">
            <v>0</v>
          </cell>
          <cell r="H91">
            <v>0</v>
          </cell>
          <cell r="I91">
            <v>0</v>
          </cell>
          <cell r="J91">
            <v>0</v>
          </cell>
        </row>
        <row r="92">
          <cell r="B92" t="str">
            <v>Other Assets</v>
          </cell>
          <cell r="C92">
            <v>78.1113537117904</v>
          </cell>
          <cell r="D92">
            <v>0</v>
          </cell>
          <cell r="E92">
            <v>78.1113537117904</v>
          </cell>
          <cell r="F92">
            <v>78.1113537117904</v>
          </cell>
          <cell r="G92">
            <v>78.1113537117904</v>
          </cell>
          <cell r="H92">
            <v>78.1113537117904</v>
          </cell>
          <cell r="I92">
            <v>78.1113537117904</v>
          </cell>
          <cell r="J92">
            <v>78.1113537117904</v>
          </cell>
        </row>
        <row r="93">
          <cell r="B93" t="str">
            <v>Goodwill (existing)</v>
          </cell>
          <cell r="C93">
            <v>114.78165938864601</v>
          </cell>
          <cell r="D93">
            <v>0</v>
          </cell>
          <cell r="E93">
            <v>114.78165938864601</v>
          </cell>
          <cell r="F93">
            <v>105.491266375546</v>
          </cell>
          <cell r="G93">
            <v>96.200873362445407</v>
          </cell>
          <cell r="H93">
            <v>86.910480349344994</v>
          </cell>
          <cell r="I93">
            <v>77.620087336244495</v>
          </cell>
          <cell r="J93">
            <v>68.329694323144096</v>
          </cell>
        </row>
        <row r="94">
          <cell r="B94" t="str">
            <v>Goodwill (new)</v>
          </cell>
          <cell r="C94">
            <v>0</v>
          </cell>
          <cell r="D94">
            <v>504.84555481432699</v>
          </cell>
          <cell r="E94">
            <v>504.84555481432699</v>
          </cell>
          <cell r="F94">
            <v>479.60327707361103</v>
          </cell>
          <cell r="G94">
            <v>454.36099933289398</v>
          </cell>
          <cell r="H94">
            <v>429.11872159217802</v>
          </cell>
          <cell r="I94">
            <v>403.87644385146098</v>
          </cell>
          <cell r="J94">
            <v>378.63416611074501</v>
          </cell>
        </row>
        <row r="95">
          <cell r="B95" t="str">
            <v>Specifically ID Intangibles</v>
          </cell>
          <cell r="C95">
            <v>0</v>
          </cell>
          <cell r="D95">
            <v>0</v>
          </cell>
          <cell r="E95">
            <v>0</v>
          </cell>
          <cell r="F95">
            <v>0</v>
          </cell>
          <cell r="G95">
            <v>0</v>
          </cell>
          <cell r="H95">
            <v>0</v>
          </cell>
          <cell r="I95">
            <v>0</v>
          </cell>
          <cell r="J95">
            <v>0</v>
          </cell>
        </row>
        <row r="96">
          <cell r="B96" t="str">
            <v>Cap. Transaction Costs</v>
          </cell>
          <cell r="C96">
            <v>0</v>
          </cell>
          <cell r="D96">
            <v>34</v>
          </cell>
          <cell r="E96">
            <v>34</v>
          </cell>
          <cell r="F96">
            <v>29.1428571428571</v>
          </cell>
          <cell r="G96">
            <v>24.285714285714299</v>
          </cell>
          <cell r="H96">
            <v>19.428571428571399</v>
          </cell>
          <cell r="I96">
            <v>14.5714285714286</v>
          </cell>
          <cell r="J96">
            <v>9.71428571428571</v>
          </cell>
        </row>
        <row r="97">
          <cell r="B97" t="str">
            <v>Total Assets</v>
          </cell>
          <cell r="C97">
            <v>375.13261112453802</v>
          </cell>
          <cell r="D97">
            <v>538.84555481432699</v>
          </cell>
          <cell r="E97">
            <v>913.978165938865</v>
          </cell>
          <cell r="F97">
            <v>877.09939596727497</v>
          </cell>
          <cell r="G97">
            <v>836.05776652994405</v>
          </cell>
          <cell r="H97">
            <v>797.37409127053604</v>
          </cell>
          <cell r="I97">
            <v>798.044951651622</v>
          </cell>
          <cell r="J97">
            <v>837.88670713824899</v>
          </cell>
        </row>
        <row r="99">
          <cell r="B99" t="str">
            <v>Liabilities &amp; Equity</v>
          </cell>
        </row>
        <row r="100">
          <cell r="B100" t="str">
            <v>Other Current Liabilities</v>
          </cell>
          <cell r="C100">
            <v>0</v>
          </cell>
          <cell r="D100">
            <v>0</v>
          </cell>
          <cell r="E100">
            <v>0</v>
          </cell>
          <cell r="F100">
            <v>0</v>
          </cell>
          <cell r="G100">
            <v>0</v>
          </cell>
          <cell r="H100">
            <v>0</v>
          </cell>
          <cell r="I100">
            <v>0</v>
          </cell>
          <cell r="J100">
            <v>0</v>
          </cell>
        </row>
        <row r="102">
          <cell r="B102" t="str">
            <v>Existing Net Debt</v>
          </cell>
          <cell r="C102">
            <v>231.65938864628799</v>
          </cell>
          <cell r="D102">
            <v>-231.65938864628799</v>
          </cell>
          <cell r="E102">
            <v>0</v>
          </cell>
          <cell r="F102">
            <v>0</v>
          </cell>
          <cell r="G102">
            <v>0</v>
          </cell>
          <cell r="H102">
            <v>0</v>
          </cell>
          <cell r="I102">
            <v>0</v>
          </cell>
          <cell r="J102">
            <v>0</v>
          </cell>
        </row>
        <row r="104">
          <cell r="B104" t="str">
            <v>Working Capital Revolver</v>
          </cell>
          <cell r="C104">
            <v>0</v>
          </cell>
          <cell r="D104">
            <v>0</v>
          </cell>
          <cell r="E104">
            <v>0</v>
          </cell>
          <cell r="F104">
            <v>0</v>
          </cell>
          <cell r="G104">
            <v>0</v>
          </cell>
          <cell r="H104">
            <v>0</v>
          </cell>
          <cell r="I104">
            <v>0</v>
          </cell>
          <cell r="J104">
            <v>0</v>
          </cell>
        </row>
        <row r="105">
          <cell r="B105" t="str">
            <v>Term Loan A</v>
          </cell>
          <cell r="C105">
            <v>0</v>
          </cell>
          <cell r="D105">
            <v>190</v>
          </cell>
          <cell r="E105">
            <v>190</v>
          </cell>
          <cell r="F105">
            <v>147.364529780764</v>
          </cell>
          <cell r="G105">
            <v>93.962925561266502</v>
          </cell>
          <cell r="H105">
            <v>30.207986062046601</v>
          </cell>
          <cell r="I105">
            <v>0</v>
          </cell>
          <cell r="J105">
            <v>0</v>
          </cell>
        </row>
        <row r="106">
          <cell r="B106" t="str">
            <v>Term Loan B</v>
          </cell>
          <cell r="C106">
            <v>0</v>
          </cell>
          <cell r="D106">
            <v>180</v>
          </cell>
          <cell r="E106">
            <v>180</v>
          </cell>
          <cell r="F106">
            <v>180</v>
          </cell>
          <cell r="G106">
            <v>180</v>
          </cell>
          <cell r="H106">
            <v>180</v>
          </cell>
          <cell r="I106">
            <v>180</v>
          </cell>
          <cell r="J106">
            <v>180</v>
          </cell>
        </row>
        <row r="107">
          <cell r="B107" t="str">
            <v>High Yield</v>
          </cell>
          <cell r="C107">
            <v>0</v>
          </cell>
          <cell r="D107">
            <v>0</v>
          </cell>
          <cell r="E107">
            <v>0</v>
          </cell>
          <cell r="F107">
            <v>0</v>
          </cell>
          <cell r="G107">
            <v>0</v>
          </cell>
          <cell r="H107">
            <v>0</v>
          </cell>
          <cell r="I107">
            <v>0</v>
          </cell>
          <cell r="J107">
            <v>0</v>
          </cell>
        </row>
        <row r="108">
          <cell r="B108" t="str">
            <v>Mezzanine</v>
          </cell>
          <cell r="C108">
            <v>0</v>
          </cell>
          <cell r="D108">
            <v>140</v>
          </cell>
          <cell r="E108">
            <v>140</v>
          </cell>
          <cell r="F108">
            <v>145.6</v>
          </cell>
          <cell r="G108">
            <v>151.42400000000001</v>
          </cell>
          <cell r="H108">
            <v>157.48096000000001</v>
          </cell>
          <cell r="I108">
            <v>163.78019839999999</v>
          </cell>
          <cell r="J108">
            <v>170.33140633599999</v>
          </cell>
        </row>
        <row r="109">
          <cell r="B109" t="str">
            <v>Total Debt</v>
          </cell>
          <cell r="C109">
            <v>0</v>
          </cell>
          <cell r="D109">
            <v>510</v>
          </cell>
          <cell r="E109">
            <v>510</v>
          </cell>
          <cell r="F109">
            <v>472.964529780764</v>
          </cell>
          <cell r="G109">
            <v>425.38692556126603</v>
          </cell>
          <cell r="H109">
            <v>367.68894606204702</v>
          </cell>
          <cell r="I109">
            <v>343.78019840000002</v>
          </cell>
          <cell r="J109">
            <v>350.33140633599999</v>
          </cell>
        </row>
        <row r="111">
          <cell r="B111" t="str">
            <v>Other LT Liabilities</v>
          </cell>
          <cell r="C111">
            <v>29.978165938864599</v>
          </cell>
          <cell r="D111">
            <v>0</v>
          </cell>
          <cell r="E111">
            <v>29.978165938864599</v>
          </cell>
          <cell r="F111">
            <v>29.978165938864599</v>
          </cell>
          <cell r="G111">
            <v>29.978165938864599</v>
          </cell>
          <cell r="H111">
            <v>29.978165938864599</v>
          </cell>
          <cell r="I111">
            <v>29.978165938864599</v>
          </cell>
          <cell r="J111">
            <v>29.978165938864599</v>
          </cell>
        </row>
        <row r="112">
          <cell r="B112" t="str">
            <v>Total Liabilities</v>
          </cell>
          <cell r="C112">
            <v>261.637554585153</v>
          </cell>
          <cell r="D112">
            <v>278.34061135371201</v>
          </cell>
          <cell r="E112">
            <v>539.978165938865</v>
          </cell>
          <cell r="F112">
            <v>502.94269571962798</v>
          </cell>
          <cell r="G112">
            <v>455.36509150013097</v>
          </cell>
          <cell r="H112">
            <v>397.667112000911</v>
          </cell>
          <cell r="I112">
            <v>373.75836433886502</v>
          </cell>
          <cell r="J112">
            <v>380.30957227486499</v>
          </cell>
        </row>
        <row r="114">
          <cell r="B114" t="str">
            <v>Preferred Equity (PIK Debt)</v>
          </cell>
          <cell r="C114">
            <v>0</v>
          </cell>
          <cell r="D114">
            <v>180</v>
          </cell>
          <cell r="E114">
            <v>180</v>
          </cell>
          <cell r="F114">
            <v>194.4</v>
          </cell>
          <cell r="G114">
            <v>209.952</v>
          </cell>
          <cell r="H114">
            <v>226.74816000000001</v>
          </cell>
          <cell r="I114">
            <v>244.88801280000001</v>
          </cell>
          <cell r="J114">
            <v>264.479053824</v>
          </cell>
        </row>
        <row r="115">
          <cell r="B115" t="str">
            <v>Common Equity</v>
          </cell>
          <cell r="C115">
            <v>113.495056539385</v>
          </cell>
          <cell r="D115">
            <v>80.504943460615195</v>
          </cell>
          <cell r="E115">
            <v>194</v>
          </cell>
          <cell r="F115">
            <v>179.93384310478999</v>
          </cell>
          <cell r="G115">
            <v>171.09496074409901</v>
          </cell>
          <cell r="H115">
            <v>173.49024784105401</v>
          </cell>
          <cell r="I115">
            <v>180.10714594132901</v>
          </cell>
          <cell r="J115">
            <v>193.98379532509901</v>
          </cell>
        </row>
        <row r="116">
          <cell r="B116" t="str">
            <v>Liabilities &amp; Equity</v>
          </cell>
          <cell r="C116">
            <v>375.13261112453802</v>
          </cell>
          <cell r="D116">
            <v>538.84555481432699</v>
          </cell>
          <cell r="E116">
            <v>913.978165938865</v>
          </cell>
          <cell r="F116">
            <v>877.27653882441803</v>
          </cell>
          <cell r="G116">
            <v>836.41205224423004</v>
          </cell>
          <cell r="H116">
            <v>797.90551984196497</v>
          </cell>
          <cell r="I116">
            <v>798.75352308019399</v>
          </cell>
          <cell r="J116">
            <v>838.77242142396301</v>
          </cell>
        </row>
        <row r="118">
          <cell r="B118" t="str">
            <v>Net Assets</v>
          </cell>
          <cell r="C118">
            <v>113.495056539385</v>
          </cell>
          <cell r="D118">
            <v>260.50494346061498</v>
          </cell>
          <cell r="E118">
            <v>374</v>
          </cell>
          <cell r="F118">
            <v>374.156700247647</v>
          </cell>
          <cell r="G118">
            <v>380.69267502981302</v>
          </cell>
          <cell r="H118">
            <v>399.70697926962498</v>
          </cell>
          <cell r="I118">
            <v>424.28658731275698</v>
          </cell>
          <cell r="J118">
            <v>457.577134863384</v>
          </cell>
        </row>
        <row r="120">
          <cell r="B120" t="str">
            <v>Check</v>
          </cell>
          <cell r="C120">
            <v>0</v>
          </cell>
          <cell r="D120">
            <v>0</v>
          </cell>
          <cell r="E120">
            <v>1.13686837721616E-13</v>
          </cell>
          <cell r="F120">
            <v>0.177142857143053</v>
          </cell>
          <cell r="G120">
            <v>0.53142857142881905</v>
          </cell>
          <cell r="H120">
            <v>1.06285714285752</v>
          </cell>
          <cell r="I120">
            <v>1.7714285714292799</v>
          </cell>
          <cell r="J120">
            <v>2.6571428571437501</v>
          </cell>
        </row>
        <row r="122">
          <cell r="B122" t="str">
            <v>Allocation of Purchase Price</v>
          </cell>
        </row>
        <row r="123">
          <cell r="B123" t="str">
            <v>Purchase Accounting?</v>
          </cell>
          <cell r="C123">
            <v>1</v>
          </cell>
          <cell r="E123" t="str">
            <v>PP&amp;E Stepup (net)</v>
          </cell>
          <cell r="H123">
            <v>0</v>
          </cell>
          <cell r="I123">
            <v>0</v>
          </cell>
        </row>
        <row r="124">
          <cell r="B124" t="str">
            <v>Equity Purchase Price</v>
          </cell>
          <cell r="C124">
            <v>618.34061135371201</v>
          </cell>
          <cell r="E124" t="str">
            <v>Goodwill</v>
          </cell>
          <cell r="H124">
            <v>1</v>
          </cell>
          <cell r="I124">
            <v>504.84555481432699</v>
          </cell>
        </row>
        <row r="125">
          <cell r="B125" t="str">
            <v>Expensed Fees</v>
          </cell>
          <cell r="C125">
            <v>0</v>
          </cell>
          <cell r="E125" t="str">
            <v>Specifically ID'able Intangibles</v>
          </cell>
          <cell r="H125">
            <v>0</v>
          </cell>
          <cell r="I125">
            <v>0</v>
          </cell>
        </row>
        <row r="126">
          <cell r="B126" t="str">
            <v>Current Book Equity</v>
          </cell>
          <cell r="C126">
            <v>113.495056539385</v>
          </cell>
        </row>
        <row r="127">
          <cell r="B127" t="str">
            <v>Excess to Allocate</v>
          </cell>
          <cell r="C127">
            <v>504.84555481432699</v>
          </cell>
          <cell r="E127" t="str">
            <v>Allocation of Excess</v>
          </cell>
          <cell r="H127">
            <v>1</v>
          </cell>
          <cell r="I127">
            <v>504.84555481432699</v>
          </cell>
        </row>
        <row r="130">
          <cell r="B130" t="str">
            <v>CASH FLOW STATEMENT</v>
          </cell>
        </row>
        <row r="132">
          <cell r="F132">
            <v>1</v>
          </cell>
          <cell r="G132">
            <v>2</v>
          </cell>
          <cell r="H132">
            <v>3</v>
          </cell>
          <cell r="I132">
            <v>4</v>
          </cell>
          <cell r="J132">
            <v>5</v>
          </cell>
        </row>
        <row r="133">
          <cell r="F133">
            <v>2004</v>
          </cell>
          <cell r="G133">
            <v>2005</v>
          </cell>
          <cell r="H133">
            <v>2006</v>
          </cell>
          <cell r="I133">
            <v>2007</v>
          </cell>
          <cell r="J133">
            <v>2008</v>
          </cell>
        </row>
        <row r="135">
          <cell r="B135" t="str">
            <v>Free Cash Flows</v>
          </cell>
        </row>
        <row r="136">
          <cell r="B136" t="str">
            <v>EBIT</v>
          </cell>
          <cell r="F136">
            <v>52.390074391161299</v>
          </cell>
          <cell r="G136">
            <v>58.983548586117799</v>
          </cell>
          <cell r="H136">
            <v>73.788220597197594</v>
          </cell>
          <cell r="I136">
            <v>79.229557613604896</v>
          </cell>
          <cell r="J136">
            <v>90.457193696491501</v>
          </cell>
        </row>
        <row r="137">
          <cell r="B137" t="str">
            <v>Depreciation</v>
          </cell>
          <cell r="F137">
            <v>19.8080104021106</v>
          </cell>
          <cell r="G137">
            <v>20.325800157743799</v>
          </cell>
          <cell r="H137">
            <v>20.253826767994799</v>
          </cell>
          <cell r="I137">
            <v>24.141728868842701</v>
          </cell>
          <cell r="J137">
            <v>25.596613856293501</v>
          </cell>
        </row>
        <row r="138">
          <cell r="B138" t="str">
            <v>Amortisation of Goodwill (existing)</v>
          </cell>
          <cell r="F138">
            <v>9.2903930131004397</v>
          </cell>
          <cell r="G138">
            <v>9.2903930131004397</v>
          </cell>
          <cell r="H138">
            <v>9.2903930131004397</v>
          </cell>
          <cell r="I138">
            <v>9.2903930131004397</v>
          </cell>
          <cell r="J138">
            <v>9.2903930131004397</v>
          </cell>
        </row>
        <row r="139">
          <cell r="B139" t="str">
            <v>Amortisation of Goodwill (new)</v>
          </cell>
          <cell r="F139">
            <v>25.2422777407163</v>
          </cell>
          <cell r="G139">
            <v>25.2422777407163</v>
          </cell>
          <cell r="H139">
            <v>25.2422777407163</v>
          </cell>
          <cell r="I139">
            <v>25.2422777407163</v>
          </cell>
          <cell r="J139">
            <v>25.2422777407163</v>
          </cell>
        </row>
        <row r="140">
          <cell r="B140" t="str">
            <v>Taxes</v>
          </cell>
          <cell r="F140">
            <v>-9.1951004292289191</v>
          </cell>
          <cell r="G140">
            <v>-11.5435860896654</v>
          </cell>
          <cell r="H140">
            <v>-16.590821643100199</v>
          </cell>
          <cell r="I140">
            <v>-18.4874874561864</v>
          </cell>
          <cell r="J140">
            <v>-21.749114844422799</v>
          </cell>
        </row>
        <row r="141">
          <cell r="B141" t="str">
            <v>Change in Net Working Capital</v>
          </cell>
          <cell r="F141">
            <v>-3.6165445296279302</v>
          </cell>
          <cell r="G141">
            <v>-1.5609825411795</v>
          </cell>
          <cell r="H141">
            <v>-2.3680749527379099</v>
          </cell>
          <cell r="I141">
            <v>-10.5488750594106</v>
          </cell>
          <cell r="J141">
            <v>-10.1149867533543</v>
          </cell>
        </row>
        <row r="142">
          <cell r="B142" t="str">
            <v>Capex</v>
          </cell>
          <cell r="F142">
            <v>-18.8796523689956</v>
          </cell>
          <cell r="G142">
            <v>-17.290144647336199</v>
          </cell>
          <cell r="H142">
            <v>-18.769033023951099</v>
          </cell>
          <cell r="I142">
            <v>-23.545753216441099</v>
          </cell>
          <cell r="J142">
            <v>-25.293189182346801</v>
          </cell>
        </row>
        <row r="143">
          <cell r="B143" t="str">
            <v>Unlevered Free Cash Flow</v>
          </cell>
          <cell r="F143">
            <v>75.039458219236195</v>
          </cell>
          <cell r="G143">
            <v>83.447306219497193</v>
          </cell>
          <cell r="H143">
            <v>90.846788499219898</v>
          </cell>
          <cell r="I143">
            <v>85.3218415042262</v>
          </cell>
          <cell r="J143">
            <v>93.429187526477904</v>
          </cell>
        </row>
        <row r="145">
          <cell r="B145" t="str">
            <v>Total Cash Interest Expense</v>
          </cell>
          <cell r="F145">
            <v>32.403987999999998</v>
          </cell>
          <cell r="G145">
            <v>30.045701999999999</v>
          </cell>
          <cell r="H145">
            <v>27.091849</v>
          </cell>
          <cell r="I145">
            <v>24.828938000000001</v>
          </cell>
          <cell r="J145">
            <v>24.437736000000001</v>
          </cell>
        </row>
        <row r="146">
          <cell r="B146" t="str">
            <v>Interest Income</v>
          </cell>
          <cell r="F146">
            <v>0</v>
          </cell>
          <cell r="G146">
            <v>0</v>
          </cell>
          <cell r="H146">
            <v>0</v>
          </cell>
          <cell r="I146">
            <v>0</v>
          </cell>
          <cell r="J146">
            <v>-0.60569834884359197</v>
          </cell>
        </row>
        <row r="147">
          <cell r="B147" t="str">
            <v>Free Cash Flow Before Debt Amortization</v>
          </cell>
          <cell r="F147">
            <v>42.635470219236197</v>
          </cell>
          <cell r="G147">
            <v>53.401604219497202</v>
          </cell>
          <cell r="H147">
            <v>63.754939499219901</v>
          </cell>
          <cell r="I147">
            <v>60.492903504226199</v>
          </cell>
          <cell r="J147">
            <v>69.597149875321506</v>
          </cell>
        </row>
        <row r="149">
          <cell r="B149" t="str">
            <v>Financing Actitivies</v>
          </cell>
        </row>
        <row r="150">
          <cell r="B150" t="str">
            <v>Working Capital Revolver</v>
          </cell>
          <cell r="F150">
            <v>0.17714285714286901</v>
          </cell>
          <cell r="G150">
            <v>0.17714285714286901</v>
          </cell>
          <cell r="H150">
            <v>0.17714285714285399</v>
          </cell>
          <cell r="I150">
            <v>0</v>
          </cell>
          <cell r="J150">
            <v>0</v>
          </cell>
        </row>
        <row r="151">
          <cell r="B151" t="str">
            <v>Term Loan A</v>
          </cell>
          <cell r="F151">
            <v>-42.635470219236197</v>
          </cell>
          <cell r="G151">
            <v>-53.401604219497202</v>
          </cell>
          <cell r="H151">
            <v>-63.754939499219901</v>
          </cell>
          <cell r="I151">
            <v>-30.207986062046601</v>
          </cell>
          <cell r="J151">
            <v>0</v>
          </cell>
        </row>
        <row r="152">
          <cell r="B152" t="str">
            <v>Term Loan B</v>
          </cell>
          <cell r="F152">
            <v>0</v>
          </cell>
          <cell r="G152">
            <v>0</v>
          </cell>
          <cell r="H152">
            <v>0</v>
          </cell>
          <cell r="I152">
            <v>0</v>
          </cell>
          <cell r="J152">
            <v>0</v>
          </cell>
        </row>
        <row r="153">
          <cell r="B153" t="str">
            <v>High Yield</v>
          </cell>
          <cell r="F153">
            <v>0</v>
          </cell>
          <cell r="G153">
            <v>0</v>
          </cell>
          <cell r="H153">
            <v>0</v>
          </cell>
          <cell r="I153">
            <v>0</v>
          </cell>
          <cell r="J153">
            <v>0</v>
          </cell>
        </row>
        <row r="154">
          <cell r="B154" t="str">
            <v>Mezzanine</v>
          </cell>
          <cell r="F154">
            <v>0</v>
          </cell>
          <cell r="G154">
            <v>0</v>
          </cell>
          <cell r="H154">
            <v>0</v>
          </cell>
          <cell r="I154">
            <v>0</v>
          </cell>
          <cell r="J154">
            <v>0</v>
          </cell>
        </row>
        <row r="155">
          <cell r="B155" t="str">
            <v>Preferred Equity (PIK Debt)</v>
          </cell>
          <cell r="F155">
            <v>0</v>
          </cell>
          <cell r="G155">
            <v>0</v>
          </cell>
          <cell r="H155">
            <v>0</v>
          </cell>
          <cell r="I155">
            <v>0</v>
          </cell>
          <cell r="J155">
            <v>0</v>
          </cell>
        </row>
        <row r="156">
          <cell r="B156" t="str">
            <v>Cash Flow from / (Used by) Financing</v>
          </cell>
          <cell r="F156">
            <v>-42.458327362093399</v>
          </cell>
          <cell r="G156">
            <v>-53.224461362354297</v>
          </cell>
          <cell r="H156">
            <v>-63.577796642077097</v>
          </cell>
          <cell r="I156">
            <v>-30.207986062046601</v>
          </cell>
          <cell r="J156">
            <v>0</v>
          </cell>
        </row>
        <row r="158">
          <cell r="B158" t="str">
            <v>Net Increase / (Decrease) in Cash</v>
          </cell>
          <cell r="F158">
            <v>0.17714285714286901</v>
          </cell>
          <cell r="G158">
            <v>0.17714285714286901</v>
          </cell>
          <cell r="H158">
            <v>0.17714285714285399</v>
          </cell>
          <cell r="I158">
            <v>30.284917442179601</v>
          </cell>
          <cell r="J158">
            <v>69.597149875321506</v>
          </cell>
        </row>
        <row r="160">
          <cell r="B160" t="str">
            <v>Cash Balance</v>
          </cell>
          <cell r="E160" t="str">
            <v>Min. Cash</v>
          </cell>
        </row>
        <row r="161">
          <cell r="B161" t="str">
            <v>Opening Cash Balance</v>
          </cell>
          <cell r="E161">
            <v>0</v>
          </cell>
          <cell r="F161">
            <v>0</v>
          </cell>
          <cell r="G161">
            <v>0</v>
          </cell>
          <cell r="H161">
            <v>0</v>
          </cell>
          <cell r="I161">
            <v>0</v>
          </cell>
          <cell r="J161">
            <v>30.284917442179601</v>
          </cell>
        </row>
        <row r="162">
          <cell r="B162" t="str">
            <v>Closing Cash Balance</v>
          </cell>
          <cell r="E162" t="str">
            <v>Not functioning</v>
          </cell>
          <cell r="F162">
            <v>0.17714285714286901</v>
          </cell>
          <cell r="G162">
            <v>0.17714285714286901</v>
          </cell>
          <cell r="H162">
            <v>0.17714285714285399</v>
          </cell>
          <cell r="I162">
            <v>30.284917442179601</v>
          </cell>
          <cell r="J162">
            <v>99.882067317501097</v>
          </cell>
        </row>
        <row r="165">
          <cell r="B165" t="str">
            <v>DEBT SCHEDULE</v>
          </cell>
        </row>
        <row r="167">
          <cell r="F167">
            <v>1</v>
          </cell>
          <cell r="G167">
            <v>2</v>
          </cell>
          <cell r="H167">
            <v>3</v>
          </cell>
          <cell r="I167">
            <v>4</v>
          </cell>
          <cell r="J167">
            <v>5</v>
          </cell>
        </row>
        <row r="168">
          <cell r="F168">
            <v>2004</v>
          </cell>
          <cell r="G168">
            <v>2005</v>
          </cell>
          <cell r="H168">
            <v>2006</v>
          </cell>
          <cell r="I168">
            <v>2007</v>
          </cell>
          <cell r="J168">
            <v>2008</v>
          </cell>
        </row>
        <row r="170">
          <cell r="B170" t="str">
            <v>Scheduled Debt Retirement</v>
          </cell>
          <cell r="E170" t="str">
            <v>Years to Amortize</v>
          </cell>
        </row>
        <row r="171">
          <cell r="B171" t="str">
            <v>Term Loan A</v>
          </cell>
          <cell r="E171">
            <v>7</v>
          </cell>
          <cell r="F171">
            <v>27.1428571428571</v>
          </cell>
          <cell r="G171">
            <v>27.1428571428571</v>
          </cell>
          <cell r="H171">
            <v>27.1428571428571</v>
          </cell>
          <cell r="I171">
            <v>27.1428571428571</v>
          </cell>
          <cell r="J171">
            <v>27.1428571428571</v>
          </cell>
        </row>
        <row r="172">
          <cell r="B172" t="str">
            <v>Term Loan B</v>
          </cell>
          <cell r="E172">
            <v>0</v>
          </cell>
          <cell r="F172">
            <v>0</v>
          </cell>
          <cell r="G172">
            <v>0</v>
          </cell>
          <cell r="H172">
            <v>0</v>
          </cell>
          <cell r="I172">
            <v>0</v>
          </cell>
          <cell r="J172">
            <v>0</v>
          </cell>
        </row>
        <row r="173">
          <cell r="B173" t="str">
            <v>High Yield</v>
          </cell>
          <cell r="E173">
            <v>0</v>
          </cell>
          <cell r="F173">
            <v>0</v>
          </cell>
          <cell r="G173">
            <v>0</v>
          </cell>
          <cell r="H173">
            <v>0</v>
          </cell>
          <cell r="I173">
            <v>0</v>
          </cell>
          <cell r="J173">
            <v>0</v>
          </cell>
        </row>
        <row r="174">
          <cell r="B174" t="str">
            <v>Mezzanine</v>
          </cell>
          <cell r="E174">
            <v>0</v>
          </cell>
          <cell r="F174">
            <v>0</v>
          </cell>
          <cell r="G174">
            <v>0</v>
          </cell>
          <cell r="H174">
            <v>0</v>
          </cell>
          <cell r="I174">
            <v>0</v>
          </cell>
          <cell r="J174">
            <v>0</v>
          </cell>
        </row>
        <row r="175">
          <cell r="B175" t="str">
            <v>Preferred Equity (PIK Debt)</v>
          </cell>
          <cell r="E175">
            <v>0</v>
          </cell>
          <cell r="F175">
            <v>0</v>
          </cell>
          <cell r="G175">
            <v>0</v>
          </cell>
          <cell r="H175">
            <v>0</v>
          </cell>
          <cell r="I175">
            <v>0</v>
          </cell>
          <cell r="J175">
            <v>0</v>
          </cell>
        </row>
        <row r="177">
          <cell r="B177" t="str">
            <v>USES OF FUNDS</v>
          </cell>
        </row>
        <row r="178">
          <cell r="B178" t="str">
            <v>Required Debt Retirement</v>
          </cell>
        </row>
        <row r="179">
          <cell r="B179" t="str">
            <v>Term Loan A</v>
          </cell>
          <cell r="F179">
            <v>27.1428571428571</v>
          </cell>
          <cell r="G179">
            <v>27.1428571428571</v>
          </cell>
          <cell r="H179">
            <v>27.1428571428571</v>
          </cell>
          <cell r="I179">
            <v>27.1428571428571</v>
          </cell>
          <cell r="J179">
            <v>0</v>
          </cell>
        </row>
        <row r="180">
          <cell r="B180" t="str">
            <v>Term Loan B</v>
          </cell>
          <cell r="F180">
            <v>0</v>
          </cell>
          <cell r="G180">
            <v>0</v>
          </cell>
          <cell r="H180">
            <v>0</v>
          </cell>
          <cell r="I180">
            <v>0</v>
          </cell>
          <cell r="J180">
            <v>0</v>
          </cell>
        </row>
        <row r="181">
          <cell r="B181" t="str">
            <v>High Yield</v>
          </cell>
          <cell r="F181">
            <v>0</v>
          </cell>
          <cell r="G181">
            <v>0</v>
          </cell>
          <cell r="H181">
            <v>0</v>
          </cell>
          <cell r="I181">
            <v>0</v>
          </cell>
          <cell r="J181">
            <v>0</v>
          </cell>
        </row>
        <row r="182">
          <cell r="B182" t="str">
            <v>Mezzanine</v>
          </cell>
          <cell r="F182">
            <v>0</v>
          </cell>
          <cell r="G182">
            <v>0</v>
          </cell>
          <cell r="H182">
            <v>0</v>
          </cell>
          <cell r="I182">
            <v>0</v>
          </cell>
          <cell r="J182">
            <v>0</v>
          </cell>
        </row>
        <row r="183">
          <cell r="B183" t="str">
            <v>Preferred Equity (PIK Debt)</v>
          </cell>
          <cell r="F183">
            <v>0</v>
          </cell>
          <cell r="G183">
            <v>0</v>
          </cell>
          <cell r="H183">
            <v>0</v>
          </cell>
          <cell r="I183">
            <v>0</v>
          </cell>
          <cell r="J183">
            <v>0</v>
          </cell>
        </row>
        <row r="184">
          <cell r="B184" t="str">
            <v>Required Debt Retirement</v>
          </cell>
          <cell r="F184">
            <v>27.1428571428571</v>
          </cell>
          <cell r="G184">
            <v>27.1428571428571</v>
          </cell>
          <cell r="H184">
            <v>27.1428571428571</v>
          </cell>
          <cell r="I184">
            <v>27.1428571428571</v>
          </cell>
          <cell r="J184">
            <v>0</v>
          </cell>
        </row>
        <row r="186">
          <cell r="B186" t="str">
            <v>Cash Sweep</v>
          </cell>
          <cell r="E186" t="str">
            <v>Prepayment?</v>
          </cell>
        </row>
        <row r="187">
          <cell r="B187" t="str">
            <v>Working Capital Revolver</v>
          </cell>
          <cell r="E187">
            <v>1</v>
          </cell>
          <cell r="F187">
            <v>0</v>
          </cell>
          <cell r="G187">
            <v>0</v>
          </cell>
          <cell r="H187">
            <v>0</v>
          </cell>
          <cell r="I187">
            <v>0</v>
          </cell>
          <cell r="J187">
            <v>0</v>
          </cell>
        </row>
        <row r="188">
          <cell r="B188" t="str">
            <v>Term Loan A</v>
          </cell>
          <cell r="E188">
            <v>1</v>
          </cell>
          <cell r="F188">
            <v>15.3154702192362</v>
          </cell>
          <cell r="G188">
            <v>26.081604219497201</v>
          </cell>
          <cell r="H188">
            <v>36.434939499219901</v>
          </cell>
          <cell r="I188">
            <v>3.0651289191894602</v>
          </cell>
          <cell r="J188">
            <v>0</v>
          </cell>
        </row>
        <row r="189">
          <cell r="B189" t="str">
            <v>Term Loan B</v>
          </cell>
          <cell r="E189">
            <v>0</v>
          </cell>
          <cell r="F189">
            <v>0</v>
          </cell>
          <cell r="G189">
            <v>0</v>
          </cell>
          <cell r="H189">
            <v>0</v>
          </cell>
          <cell r="I189">
            <v>0</v>
          </cell>
          <cell r="J189">
            <v>0</v>
          </cell>
        </row>
        <row r="190">
          <cell r="B190" t="str">
            <v>High Yield</v>
          </cell>
          <cell r="E190">
            <v>0</v>
          </cell>
          <cell r="F190">
            <v>0</v>
          </cell>
          <cell r="G190">
            <v>0</v>
          </cell>
          <cell r="H190">
            <v>0</v>
          </cell>
          <cell r="I190">
            <v>0</v>
          </cell>
          <cell r="J190">
            <v>0</v>
          </cell>
        </row>
        <row r="191">
          <cell r="B191" t="str">
            <v>Mezzanine</v>
          </cell>
          <cell r="E191">
            <v>0</v>
          </cell>
          <cell r="F191">
            <v>0</v>
          </cell>
          <cell r="G191">
            <v>0</v>
          </cell>
          <cell r="H191">
            <v>0</v>
          </cell>
          <cell r="I191">
            <v>0</v>
          </cell>
          <cell r="J191">
            <v>0</v>
          </cell>
        </row>
        <row r="192">
          <cell r="B192" t="str">
            <v>Preferred Equity (PIK Debt)</v>
          </cell>
          <cell r="E192">
            <v>0</v>
          </cell>
          <cell r="F192">
            <v>0</v>
          </cell>
          <cell r="G192">
            <v>0</v>
          </cell>
          <cell r="H192">
            <v>0</v>
          </cell>
          <cell r="I192">
            <v>0</v>
          </cell>
          <cell r="J192">
            <v>0</v>
          </cell>
        </row>
        <row r="193">
          <cell r="B193" t="str">
            <v>Cash Sweep</v>
          </cell>
          <cell r="F193">
            <v>15.3154702192362</v>
          </cell>
          <cell r="G193">
            <v>26.081604219497201</v>
          </cell>
          <cell r="H193">
            <v>36.434939499219901</v>
          </cell>
          <cell r="I193">
            <v>3.0651289191894602</v>
          </cell>
          <cell r="J193">
            <v>0</v>
          </cell>
        </row>
        <row r="195">
          <cell r="B195" t="str">
            <v>Uses of Funds Subtotal</v>
          </cell>
          <cell r="F195">
            <v>42.458327362093399</v>
          </cell>
          <cell r="G195">
            <v>53.224461362354297</v>
          </cell>
          <cell r="H195">
            <v>63.577796642077097</v>
          </cell>
          <cell r="I195">
            <v>30.207986062046601</v>
          </cell>
          <cell r="J195">
            <v>0</v>
          </cell>
        </row>
        <row r="197">
          <cell r="B197" t="str">
            <v>Excess Cash Added on Balance Sheet</v>
          </cell>
          <cell r="F197">
            <v>0</v>
          </cell>
          <cell r="G197">
            <v>0</v>
          </cell>
          <cell r="H197">
            <v>0</v>
          </cell>
          <cell r="I197">
            <v>30.107774585036701</v>
          </cell>
          <cell r="J197">
            <v>99.7049244603582</v>
          </cell>
        </row>
        <row r="198">
          <cell r="B198" t="str">
            <v>Total Uses of Funds</v>
          </cell>
          <cell r="F198">
            <v>42.458327362093399</v>
          </cell>
          <cell r="G198">
            <v>53.224461362354297</v>
          </cell>
          <cell r="H198">
            <v>63.577796642077097</v>
          </cell>
          <cell r="I198">
            <v>60.315760647083302</v>
          </cell>
          <cell r="J198">
            <v>99.7049244603582</v>
          </cell>
        </row>
        <row r="200">
          <cell r="B200" t="str">
            <v>SOURCES OF FUNDS</v>
          </cell>
        </row>
        <row r="201">
          <cell r="B201" t="str">
            <v>Opening Cash Balance</v>
          </cell>
          <cell r="F201">
            <v>0</v>
          </cell>
          <cell r="G201">
            <v>-0.17714285714286901</v>
          </cell>
          <cell r="H201">
            <v>-0.35428571428573702</v>
          </cell>
          <cell r="I201">
            <v>-0.53142857142859201</v>
          </cell>
          <cell r="J201">
            <v>29.576346013608099</v>
          </cell>
        </row>
        <row r="202">
          <cell r="B202" t="str">
            <v>Cash Available for Debt Repayment</v>
          </cell>
          <cell r="F202">
            <v>42.635470219236197</v>
          </cell>
          <cell r="G202">
            <v>53.401604219497202</v>
          </cell>
          <cell r="H202">
            <v>63.754939499219901</v>
          </cell>
          <cell r="I202">
            <v>60.492903504226199</v>
          </cell>
          <cell r="J202">
            <v>69.597149875321506</v>
          </cell>
        </row>
        <row r="203">
          <cell r="B203" t="str">
            <v>Source of Funds Subtotal</v>
          </cell>
          <cell r="F203">
            <v>42.635470219236197</v>
          </cell>
          <cell r="G203">
            <v>53.224461362354297</v>
          </cell>
          <cell r="H203">
            <v>63.4006537849342</v>
          </cell>
          <cell r="I203">
            <v>59.9614749327976</v>
          </cell>
          <cell r="J203">
            <v>99.173495888929594</v>
          </cell>
        </row>
        <row r="205">
          <cell r="B205" t="str">
            <v>Incremental Revolver Borrowings</v>
          </cell>
          <cell r="F205">
            <v>0</v>
          </cell>
          <cell r="G205">
            <v>0</v>
          </cell>
          <cell r="H205">
            <v>0.177142857142883</v>
          </cell>
          <cell r="I205">
            <v>0</v>
          </cell>
          <cell r="J205">
            <v>0</v>
          </cell>
        </row>
        <row r="206">
          <cell r="B206" t="str">
            <v>Total Sources of Funds</v>
          </cell>
          <cell r="F206">
            <v>42.635470219236197</v>
          </cell>
          <cell r="G206">
            <v>53.224461362354297</v>
          </cell>
          <cell r="H206">
            <v>63.577796642077097</v>
          </cell>
          <cell r="I206">
            <v>59.9614749327976</v>
          </cell>
          <cell r="J206">
            <v>99.173495888929594</v>
          </cell>
        </row>
        <row r="208">
          <cell r="B208" t="str">
            <v>Check</v>
          </cell>
          <cell r="F208">
            <v>0.17714285714286901</v>
          </cell>
          <cell r="G208">
            <v>0.17714285714286901</v>
          </cell>
          <cell r="H208">
            <v>0.17714285714286901</v>
          </cell>
          <cell r="I208">
            <v>0.531428571428606</v>
          </cell>
          <cell r="J208">
            <v>1.06285714285717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sheetData sheetId="100"/>
      <sheetData sheetId="101">
        <row r="1">
          <cell r="B1" t="str">
            <v>© 1999-2002 by DealMaven, Inc</v>
          </cell>
        </row>
      </sheetData>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efreshError="1"/>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refreshError="1"/>
      <sheetData sheetId="175" refreshError="1"/>
      <sheetData sheetId="176" refreshError="1"/>
      <sheetData sheetId="177" refreshError="1"/>
      <sheetData sheetId="178" refreshError="1"/>
      <sheetData sheetId="179" refreshError="1"/>
      <sheetData sheetId="18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E"/>
      <sheetName val="TWO"/>
      <sheetName val="THREE"/>
      <sheetName val="SPREADSH"/>
      <sheetName val="JOB COST"/>
      <sheetName val="SHEET"/>
      <sheetName val="schedule"/>
      <sheetName val="SH_1-3Ba"/>
      <sheetName val="SH_3Bb-3Be"/>
      <sheetName val="SH_3Bf-3Bc"/>
      <sheetName val="SH_3Bc-3D"/>
      <sheetName val="SH_3D-3F"/>
      <sheetName val="SH_3G-5B"/>
      <sheetName val="SH_6-8"/>
      <sheetName val="YARD-LITE"/>
      <sheetName val="STRUCT_GRND"/>
      <sheetName val="EIGHT"/>
      <sheetName val="NINE"/>
      <sheetName val="TEN"/>
      <sheetName val="TOTAL"/>
      <sheetName val="CABLES"/>
      <sheetName val="PRICING"/>
      <sheetName val="ASSMBLYS"/>
      <sheetName val="ASSMBLY_MATRL"/>
      <sheetName val="SCHED"/>
      <sheetName val="MATRL_SUMRY"/>
      <sheetName val="JC_RICHARDS"/>
      <sheetName val="1-28"/>
      <sheetName val="2-4"/>
      <sheetName val="2-11"/>
      <sheetName val="2-18"/>
      <sheetName val="2-25"/>
    </sheetNames>
    <sheetDataSet>
      <sheetData sheetId="0"/>
      <sheetData sheetId="1"/>
      <sheetData sheetId="2"/>
      <sheetData sheetId="3"/>
      <sheetData sheetId="4" refreshError="1">
        <row r="9">
          <cell r="A9">
            <v>1101</v>
          </cell>
        </row>
        <row r="10">
          <cell r="A10">
            <v>1102</v>
          </cell>
        </row>
        <row r="11">
          <cell r="A11">
            <v>1103</v>
          </cell>
        </row>
        <row r="12">
          <cell r="A12">
            <v>1104</v>
          </cell>
        </row>
        <row r="13">
          <cell r="A13">
            <v>1105</v>
          </cell>
        </row>
        <row r="14">
          <cell r="A14">
            <v>1106</v>
          </cell>
        </row>
        <row r="15">
          <cell r="A15">
            <v>1107</v>
          </cell>
        </row>
        <row r="16">
          <cell r="A16">
            <v>1108</v>
          </cell>
        </row>
        <row r="17">
          <cell r="A17">
            <v>1109</v>
          </cell>
        </row>
        <row r="18">
          <cell r="A18">
            <v>1110</v>
          </cell>
        </row>
        <row r="19">
          <cell r="A19">
            <v>1111</v>
          </cell>
        </row>
        <row r="20">
          <cell r="A20">
            <v>1112</v>
          </cell>
        </row>
        <row r="21">
          <cell r="A21">
            <v>1113</v>
          </cell>
        </row>
        <row r="22">
          <cell r="A22">
            <v>1114</v>
          </cell>
        </row>
        <row r="23">
          <cell r="A23">
            <v>1115</v>
          </cell>
        </row>
        <row r="24">
          <cell r="A24">
            <v>1116</v>
          </cell>
        </row>
        <row r="25">
          <cell r="A25">
            <v>1117</v>
          </cell>
        </row>
        <row r="26">
          <cell r="A26">
            <v>1118</v>
          </cell>
        </row>
        <row r="27">
          <cell r="A27">
            <v>1119</v>
          </cell>
        </row>
        <row r="28">
          <cell r="A28">
            <v>1120</v>
          </cell>
        </row>
        <row r="29">
          <cell r="A29">
            <v>1121</v>
          </cell>
        </row>
        <row r="30">
          <cell r="A30">
            <v>1122</v>
          </cell>
        </row>
        <row r="31">
          <cell r="A31">
            <v>1123</v>
          </cell>
        </row>
        <row r="32">
          <cell r="A32">
            <v>1124</v>
          </cell>
        </row>
        <row r="33">
          <cell r="A33">
            <v>1125</v>
          </cell>
        </row>
        <row r="34">
          <cell r="A34">
            <v>1126</v>
          </cell>
        </row>
        <row r="35">
          <cell r="A35">
            <v>1127</v>
          </cell>
        </row>
        <row r="36">
          <cell r="A36">
            <v>1128</v>
          </cell>
        </row>
        <row r="37">
          <cell r="A37">
            <v>1129</v>
          </cell>
        </row>
        <row r="38">
          <cell r="A38">
            <v>1130</v>
          </cell>
        </row>
        <row r="39">
          <cell r="A39">
            <v>1199</v>
          </cell>
        </row>
        <row r="42">
          <cell r="A42" t="str">
            <v>Company STURGEON ELECTRIC CO</v>
          </cell>
        </row>
        <row r="43">
          <cell r="A43" t="str">
            <v>Location: BLUFFDALE, UT</v>
          </cell>
        </row>
        <row r="44">
          <cell r="A44" t="str">
            <v>Contract # 88088</v>
          </cell>
        </row>
        <row r="45">
          <cell r="A45" t="str">
            <v>Project:  CAMP WMS 345/138 SUBST</v>
          </cell>
        </row>
        <row r="46">
          <cell r="A46" t="str">
            <v>Page 2</v>
          </cell>
        </row>
        <row r="48">
          <cell r="A48" t="str">
            <v>Acct/Code</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E"/>
      <sheetName val="TWO"/>
      <sheetName val="THREE"/>
      <sheetName val="SPREADSH"/>
      <sheetName val="JOB COST"/>
      <sheetName val="SHEET"/>
      <sheetName val="schedule"/>
      <sheetName val="SH_1-3Ba"/>
      <sheetName val="SH_3Bb-3Be"/>
      <sheetName val="SH_3Bf-3Bc"/>
      <sheetName val="SH_3Bc-3D"/>
      <sheetName val="SH_3D-3F"/>
      <sheetName val="SH_3G-5B"/>
      <sheetName val="SH_6-8"/>
      <sheetName val="YARD-LITE"/>
      <sheetName val="STRUCT_GRND"/>
      <sheetName val="EIGHT"/>
      <sheetName val="NINE"/>
      <sheetName val="TEN"/>
      <sheetName val="TOTAL"/>
      <sheetName val="CABLES"/>
      <sheetName val="PRICING"/>
      <sheetName val="ASSMBLYS"/>
      <sheetName val="ASSMBLY_MATRL"/>
      <sheetName val="SCHED"/>
      <sheetName val="MATRL_SUMRY"/>
      <sheetName val="JC_RICHARDS"/>
      <sheetName val="1-28"/>
      <sheetName val="2-4"/>
      <sheetName val="2-11"/>
      <sheetName val="2-18"/>
      <sheetName val="2-25"/>
    </sheetNames>
    <sheetDataSet>
      <sheetData sheetId="0"/>
      <sheetData sheetId="1"/>
      <sheetData sheetId="2"/>
      <sheetData sheetId="3"/>
      <sheetData sheetId="4" refreshError="1">
        <row r="9">
          <cell r="A9">
            <v>1101</v>
          </cell>
        </row>
        <row r="10">
          <cell r="A10">
            <v>1102</v>
          </cell>
        </row>
        <row r="11">
          <cell r="A11">
            <v>1103</v>
          </cell>
        </row>
        <row r="12">
          <cell r="A12">
            <v>1104</v>
          </cell>
        </row>
        <row r="13">
          <cell r="A13">
            <v>1105</v>
          </cell>
        </row>
        <row r="14">
          <cell r="A14">
            <v>1106</v>
          </cell>
        </row>
        <row r="15">
          <cell r="A15">
            <v>1107</v>
          </cell>
        </row>
        <row r="16">
          <cell r="A16">
            <v>1108</v>
          </cell>
        </row>
        <row r="17">
          <cell r="A17">
            <v>1109</v>
          </cell>
        </row>
        <row r="18">
          <cell r="A18">
            <v>1110</v>
          </cell>
        </row>
        <row r="19">
          <cell r="A19">
            <v>1111</v>
          </cell>
        </row>
        <row r="20">
          <cell r="A20">
            <v>1112</v>
          </cell>
        </row>
        <row r="21">
          <cell r="A21">
            <v>1113</v>
          </cell>
        </row>
        <row r="22">
          <cell r="A22">
            <v>1114</v>
          </cell>
        </row>
        <row r="23">
          <cell r="A23">
            <v>1115</v>
          </cell>
        </row>
        <row r="24">
          <cell r="A24">
            <v>1116</v>
          </cell>
        </row>
        <row r="25">
          <cell r="A25">
            <v>1117</v>
          </cell>
        </row>
        <row r="26">
          <cell r="A26">
            <v>1118</v>
          </cell>
        </row>
        <row r="27">
          <cell r="A27">
            <v>1119</v>
          </cell>
        </row>
        <row r="28">
          <cell r="A28">
            <v>1120</v>
          </cell>
        </row>
        <row r="29">
          <cell r="A29">
            <v>1121</v>
          </cell>
        </row>
        <row r="30">
          <cell r="A30">
            <v>1122</v>
          </cell>
        </row>
        <row r="31">
          <cell r="A31">
            <v>1123</v>
          </cell>
        </row>
        <row r="32">
          <cell r="A32">
            <v>1124</v>
          </cell>
        </row>
        <row r="33">
          <cell r="A33">
            <v>1125</v>
          </cell>
        </row>
        <row r="34">
          <cell r="A34">
            <v>1126</v>
          </cell>
        </row>
        <row r="35">
          <cell r="A35">
            <v>1127</v>
          </cell>
        </row>
        <row r="36">
          <cell r="A36">
            <v>1128</v>
          </cell>
        </row>
        <row r="37">
          <cell r="A37">
            <v>1129</v>
          </cell>
        </row>
        <row r="38">
          <cell r="A38">
            <v>1130</v>
          </cell>
        </row>
        <row r="39">
          <cell r="A39">
            <v>1199</v>
          </cell>
        </row>
        <row r="42">
          <cell r="A42" t="str">
            <v>Company STURGEON ELECTRIC CO</v>
          </cell>
        </row>
        <row r="43">
          <cell r="A43" t="str">
            <v>Location: BLUFFDALE, UT</v>
          </cell>
        </row>
        <row r="44">
          <cell r="A44" t="str">
            <v>Contract # 88088</v>
          </cell>
        </row>
        <row r="45">
          <cell r="A45" t="str">
            <v>Project:  CAMP WMS 345/138 SUBST</v>
          </cell>
        </row>
        <row r="46">
          <cell r="A46" t="str">
            <v>Page 2</v>
          </cell>
        </row>
        <row r="48">
          <cell r="A48" t="str">
            <v>Acct/Code</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DecJE&amp;APdetail"/>
      <sheetName val="Oct-DecJE&amp;APdetailAD"/>
      <sheetName val="Oct-DecJE&amp;APdetailCOST"/>
      <sheetName val="609 3Q01"/>
      <sheetName val="CostJan-Mar"/>
      <sheetName val="ADJan-Mar"/>
      <sheetName val="MarBals,Cost"/>
      <sheetName val="MarBals,AD"/>
      <sheetName val="Hist"/>
      <sheetName val="DATA"/>
      <sheetName val="SCHEDULE"/>
      <sheetName val="TABLE"/>
      <sheetName val="Sheet1"/>
      <sheetName val="Offtaker Revenue Summaries"/>
      <sheetName val="Assumptions and Inputs"/>
      <sheetName val="Product A"/>
      <sheetName val="Product B"/>
      <sheetName val="Product C"/>
      <sheetName val="Product D"/>
      <sheetName val="Product E"/>
      <sheetName val="Product F"/>
      <sheetName val="Product G"/>
      <sheetName val="Product H"/>
      <sheetName val="Product I"/>
      <sheetName val="Product J"/>
      <sheetName val="Product K"/>
      <sheetName val="Product L"/>
      <sheetName val="Product M"/>
      <sheetName val="Product N"/>
      <sheetName val="Product O"/>
      <sheetName val="Product P"/>
      <sheetName val="Product Q"/>
      <sheetName val="Product R"/>
      <sheetName val="Product S"/>
      <sheetName val="Summary of Values"/>
      <sheetName val="F9_Hidden_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01 Detail information"/>
      <sheetName val="Workpaper Index"/>
      <sheetName val="Companies"/>
      <sheetName val="Data"/>
      <sheetName val="Pickwick Report"/>
      <sheetName val="Model"/>
      <sheetName val="Core Allocation"/>
      <sheetName val="Transaction Inputs"/>
      <sheetName val="SEC_855_CALC"/>
      <sheetName val="General Inputs"/>
      <sheetName val="BS allocation - December"/>
      <sheetName val="SUM"/>
      <sheetName val="AccDil"/>
      <sheetName val="Cash"/>
      <sheetName val="Marge"/>
      <sheetName val="Footnotes"/>
      <sheetName val="shtLookup"/>
      <sheetName val="MFG Capital"/>
      <sheetName val="Deltek-Upload"/>
      <sheetName val="E-YTD"/>
      <sheetName val="assumptions"/>
      <sheetName val="2005"/>
      <sheetName val="Dalton"/>
      <sheetName val="Bloomberg Comp"/>
      <sheetName val="Share Price Data"/>
      <sheetName val="DIVPEP II - US$"/>
      <sheetName val="A4.3d- 6mth ave"/>
      <sheetName val="LONG PUTS"/>
      <sheetName val="Q1 2013 Admin Fee"/>
      <sheetName val="Memo's"/>
      <sheetName val="PR Volume Mac"/>
      <sheetName val="Caricom Local Volume Mac"/>
      <sheetName val="DCF"/>
      <sheetName val="建物概要 (2)"/>
      <sheetName val="Assum"/>
      <sheetName val="A1 - Income Statement"/>
      <sheetName val="Tableau Doc"/>
      <sheetName val="Notionnel-juridique"/>
      <sheetName val="ww-1 capital allocation"/>
      <sheetName val="Contact List"/>
      <sheetName val="member database"/>
      <sheetName val="FAB별"/>
      <sheetName val="Equity"/>
      <sheetName val="P2"/>
      <sheetName val="P1"/>
      <sheetName val="314 A"/>
      <sheetName val="owssvr"/>
      <sheetName val="Fund II - Add-on Piedmont Call"/>
      <sheetName val="DP - FFS Monthly Performance"/>
      <sheetName val=""/>
      <sheetName val="ACQ397SM"/>
      <sheetName val="P-1"/>
      <sheetName val="Occ and Rate"/>
      <sheetName val="Sheet1"/>
      <sheetName val="Sheet2"/>
      <sheetName val="HQ, FM and Mobilisation Costs"/>
      <sheetName val="STEPS Payable"/>
      <sheetName val="STEPS Receivable"/>
      <sheetName val="Treasury Transactions"/>
      <sheetName val="Codes"/>
      <sheetName val="TaxonomyManagerReport"/>
      <sheetName val="JPM Fund List"/>
      <sheetName val="ALL FORMS"/>
      <sheetName val="Drop down options"/>
      <sheetName val="Pass Query"/>
      <sheetName val="Status list"/>
      <sheetName val="price"/>
      <sheetName val="Agent statement"/>
      <sheetName val="Database"/>
      <sheetName val="Definitions"/>
    </sheetNames>
    <sheetDataSet>
      <sheetData sheetId="0">
        <row r="12">
          <cell r="B12">
            <v>0.49</v>
          </cell>
        </row>
      </sheetData>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LQUERY"/>
      <sheetName val="Loc Table"/>
      <sheetName val="supporting worksheet"/>
      <sheetName val="August"/>
      <sheetName val="IRR1295A"/>
      <sheetName val="MASTER MAPPING"/>
      <sheetName val="DT-Adj"/>
      <sheetName val="2007"/>
      <sheetName val="Master Code"/>
      <sheetName val="EY Price Index"/>
      <sheetName val="Detail"/>
      <sheetName val="Tipos cbio"/>
      <sheetName val="ASA_UL"/>
      <sheetName val="July"/>
      <sheetName val="June"/>
      <sheetName val="Sept-Dec Proj"/>
      <sheetName val="XLQUERY.XLA"/>
      <sheetName val="VBA Functions"/>
      <sheetName val="Internal Functions"/>
      <sheetName val="NYT NA"/>
      <sheetName val="Labor"/>
      <sheetName val="Space"/>
      <sheetName val="SBDS"/>
      <sheetName val="Building Location List"/>
      <sheetName val="Assumptions"/>
      <sheetName val="Client Parc"/>
      <sheetName val="CITROEN"/>
      <sheetName val="Annecy"/>
      <sheetName val="Bordeaux"/>
      <sheetName val="Livr Paris"/>
      <sheetName val="Paris"/>
      <sheetName val="Model"/>
      <sheetName val="LBO Output"/>
      <sheetName val="Summary Financial Output"/>
      <sheetName val="Bad Debt Charts"/>
      <sheetName val="Warrants"/>
      <sheetName val="LBO"/>
      <sheetName val="spl_output_dft1"/>
      <sheetName val="Austria"/>
      <sheetName val="Belgium"/>
      <sheetName val="Denmark"/>
      <sheetName val="Ebookers"/>
      <sheetName val="Finland"/>
      <sheetName val="Holland"/>
      <sheetName val="Ireland"/>
      <sheetName val="Italy"/>
      <sheetName val="Madrid"/>
      <sheetName val="Norway"/>
      <sheetName val="Sweden"/>
      <sheetName val="Swiss"/>
      <sheetName val="Lead"/>
      <sheetName val="Links"/>
      <sheetName val="SALES ANYL"/>
      <sheetName val="CFS FS"/>
      <sheetName val="ADS"/>
      <sheetName val="Lamina"/>
      <sheetName val="Rail Released"/>
      <sheetName val="CONS M-1"/>
      <sheetName val="Untitled"/>
      <sheetName val="FORM-16"/>
      <sheetName val="entitlements"/>
      <sheetName val="Contol Sheet"/>
    </sheetNames>
    <definedNames>
      <definedName name="Register.DClick" refersTo="='XLQUERY'!$B$5"/>
    </definedNames>
    <sheetDataSet>
      <sheetData sheetId="0">
        <row r="5">
          <cell r="B5" t="b">
            <v>1</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 NOT FILE"/>
      <sheetName val="Attachment A"/>
      <sheetName val="OpEx Summary"/>
      <sheetName val="Excluded Costs"/>
      <sheetName val="Reg Asset- excluded costs"/>
      <sheetName val="Book1"/>
    </sheetNames>
    <definedNames>
      <definedName name="gIsRef" refersTo="#REF!"/>
      <definedName name="In"/>
    </definedNames>
    <sheetDataSet>
      <sheetData sheetId="0" refreshError="1"/>
      <sheetData sheetId="1" refreshError="1"/>
      <sheetData sheetId="2"/>
      <sheetData sheetId="3" refreshError="1"/>
      <sheetData sheetId="4" refreshError="1"/>
      <sheetData sheetId="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234"/>
      <sheetName val="Page 235"/>
      <sheetName val="Page 262"/>
      <sheetName val="Page 263"/>
      <sheetName val="Page 274"/>
      <sheetName val="Page 275"/>
      <sheetName val="Page 276"/>
      <sheetName val="Page 277"/>
      <sheetName val="Book11"/>
      <sheetName val="Sheet1"/>
      <sheetName val="Sheet2"/>
      <sheetName val="Sheet3"/>
      <sheetName val="Nogra Accretion"/>
      <sheetName val="2015"/>
      <sheetName val="2016"/>
      <sheetName val="2017"/>
      <sheetName val="2018"/>
      <sheetName val="2019"/>
      <sheetName val="NetOps TOP 02"/>
      <sheetName val="Lists"/>
      <sheetName val="ED_Cost"/>
      <sheetName val="CC List"/>
      <sheetName val="HC 3-12-04"/>
      <sheetName val="BalanceSheetDetail"/>
      <sheetName val="TY16 Spansion Intl Inc. LD100"/>
      <sheetName val="JJ-13.10 Eiger Outside Basis"/>
      <sheetName val="312| Fixed Assets"/>
      <sheetName val="SBC summary"/>
      <sheetName val="Criteria"/>
      <sheetName val="YannaWSB"/>
      <sheetName val="Security 1 "/>
      <sheetName val="FAS 157"/>
      <sheetName val="Assets"/>
      <sheetName val="FAS 157 (Disclosure)"/>
      <sheetName val="Security 1"/>
      <sheetName val="Assets (2)"/>
      <sheetName val="Security 2"/>
      <sheetName val=" FASB 157"/>
      <sheetName val="FASB 157"/>
      <sheetName val="5% Disclosure"/>
      <sheetName val="Tax"/>
      <sheetName val="Partners Capital"/>
      <sheetName val="owssvr(1)"/>
      <sheetName val="Cash Flow"/>
      <sheetName val="I"/>
      <sheetName val="Operations"/>
      <sheetName val="FAS 157 "/>
      <sheetName val="5% Test"/>
      <sheetName val="SOI - PEP 04"/>
      <sheetName val="Security 2 (2)"/>
      <sheetName val="Participating SHS"/>
      <sheetName val="TB"/>
      <sheetName val="Equity"/>
      <sheetName val="PPCWPBI"/>
      <sheetName val="023809304"/>
      <sheetName val="SOI - Country"/>
      <sheetName val="new sheet"/>
      <sheetName val="per shr op perf"/>
      <sheetName val="VF III Proj"/>
      <sheetName val="5% Disclosure-commitments"/>
      <sheetName val="Trial Balance"/>
      <sheetName val="Balance Sheet"/>
      <sheetName val="Statement of Assets &amp; Liab."/>
      <sheetName val="Statement of Income "/>
      <sheetName val="Stmnt of Changes in Net Ass (2)"/>
      <sheetName val="Statement of Cash Flows"/>
      <sheetName val="Schedule of Investments"/>
      <sheetName val="Cash Flow Worksheet"/>
      <sheetName val="Allocations"/>
      <sheetName val="9. Investment in Inv. Funds"/>
      <sheetName val="Financial Highlights"/>
      <sheetName val="Investment Schedule"/>
      <sheetName val="affiliates"/>
      <sheetName val="Highlights"/>
      <sheetName val="Net Assets"/>
      <sheetName val="Investments"/>
      <sheetName val="Assets &amp; Liab"/>
      <sheetName val="INCOME STATEMENT"/>
      <sheetName val="instructions"/>
      <sheetName val="#REF"/>
      <sheetName val="PROFIT ALLOCATION"/>
      <sheetName val="SERIES ROLL-UP"/>
      <sheetName val="ADMIN FEES"/>
      <sheetName val="MGMT FEE"/>
      <sheetName val="MGMT ON SUBS"/>
      <sheetName val="PERF FEE"/>
      <sheetName val="Module1"/>
      <sheetName val="Module2"/>
      <sheetName val="Module3"/>
      <sheetName val="Trial Balance 12.31.2005"/>
      <sheetName val="Trial Balance 12.31.2006"/>
      <sheetName val="Stat of Oper"/>
      <sheetName val="Cash Flows 2005"/>
      <sheetName val="Holdings (C) 2006"/>
      <sheetName val="12-31 Forwards (C-1)"/>
      <sheetName val="K1-8 Realized Report"/>
      <sheetName val="Market Data"/>
      <sheetName val="Sch of Inv 2005"/>
      <sheetName val="Sch of Inv (1) 2006"/>
      <sheetName val="Sch of Inv (2) 2005"/>
      <sheetName val="Sch of Inv (2) 2006"/>
      <sheetName val="Sch of Inv (3) 2005"/>
      <sheetName val="Sch of Inv (3) 2006"/>
      <sheetName val="Note 6"/>
      <sheetName val="Note 1"/>
      <sheetName val="Note 9"/>
      <sheetName val="Chart1"/>
      <sheetName val="YTD"/>
      <sheetName val="Chart2"/>
      <sheetName val="Performance"/>
      <sheetName val="CONTENTS"/>
      <sheetName val="CONTROL"/>
      <sheetName val="REVIEW"/>
      <sheetName val="RESTRICTIONS"/>
      <sheetName val="WEEKLY REC"/>
      <sheetName val="INCOME QTR"/>
      <sheetName val="CHANGES (2)"/>
      <sheetName val="INCOME"/>
      <sheetName val="PERCENTAGE OF INTEREST 12-31-03"/>
      <sheetName val="PROFIT ALLOC"/>
      <sheetName val="CHANGES"/>
      <sheetName val="NAV REC"/>
      <sheetName val="ADMIN FEE"/>
      <sheetName val="MISC FEE SUPP"/>
      <sheetName val="FEE SUMM"/>
      <sheetName val="INCENTIVE ALLOCAION"/>
      <sheetName val="PRICES COMPARISON"/>
      <sheetName val="MARKET PRICES"/>
      <sheetName val="ORG COST"/>
      <sheetName val="COST ROLL"/>
      <sheetName val="CASH REC BTFE - USD"/>
      <sheetName val="CASH REC BTFE - JPY"/>
      <sheetName val="CASH RECON SUB "/>
      <sheetName val="CASH REC - CUSTODY"/>
      <sheetName val="HOLDINGS"/>
      <sheetName val="INVT PERF"/>
      <sheetName val="ASSET &amp; PORT"/>
      <sheetName val="CalPERS"/>
      <sheetName val="SIR"/>
      <sheetName val="SPARX Perf Alloc"/>
      <sheetName val="COVER"/>
      <sheetName val="CHECKLIST"/>
      <sheetName val="AVAILABLE CAPITAL 12-24-03"/>
      <sheetName val="PERCENTAGE OF INTEREST 12-23-03"/>
      <sheetName val="TOPIX SUPPORT"/>
      <sheetName val="TRANSACTION FEES"/>
      <sheetName val="CONTR &amp; DISTR"/>
      <sheetName val="FEE &amp; EXP"/>
      <sheetName val="Sept"/>
      <sheetName val="FIXED"/>
      <sheetName val="INCEN ALLOC"/>
      <sheetName val="FEE SUMM 1.15.04"/>
      <sheetName val="FEE SUMM 1.31.04"/>
      <sheetName val="FEE SUMM 2.15.04"/>
      <sheetName val="FEE SUMM 2.29.04"/>
      <sheetName val="FEE SUMM 3.15.04"/>
      <sheetName val="FEE SUMM (3.31.04"/>
      <sheetName val="FEE SUMM 4.15.04"/>
      <sheetName val="FEE SUMM 4.30.04"/>
      <sheetName val="FEE SUMM 5.15.04"/>
      <sheetName val="FEE SUMM 5.31.04"/>
      <sheetName val="FEE SUMM 6.15.04"/>
      <sheetName val="FEE SUMM 6.30.04"/>
      <sheetName val="FEE SUMM 7.15.04"/>
      <sheetName val="FEE SUMM 7.31.04"/>
      <sheetName val="FEE SUMM 8.15.04"/>
      <sheetName val="FEE SUMM 8.31.04"/>
      <sheetName val="FEE SUMM 9.15.04"/>
      <sheetName val="FEE SUMM 9.30.04"/>
      <sheetName val="FEE SUMM 10.15.04"/>
      <sheetName val="FEE SUMM 10.31.04"/>
      <sheetName val="FEE SUMM 11.15.04"/>
      <sheetName val="FEE SUMM 11.30.04"/>
      <sheetName val="FEE SUMM 12.15.04"/>
      <sheetName val="FEE SUMM 12.31.04"/>
      <sheetName val="NAV SUMM"/>
      <sheetName val="FEE SUMMARY"/>
      <sheetName val="ORG COST (2)"/>
      <sheetName val="CASH REC SUB"/>
      <sheetName val="DIRECTOR FEE"/>
      <sheetName val="interest report"/>
      <sheetName val="New Allocations"/>
      <sheetName val="sched of investments"/>
      <sheetName val="loc currency"/>
      <sheetName val="Cash Flow "/>
      <sheetName val="Stmnt of Changes in Net Ass"/>
      <sheetName val="ABF Ltd"/>
      <sheetName val="Country Breakout 2007"/>
      <sheetName val="DEC07 Trial Balance"/>
      <sheetName val="Statement of Assets &amp; Liab07"/>
      <sheetName val="Balance Sheet07"/>
      <sheetName val="Statement of Income07"/>
      <sheetName val="Cash Flow Worksheet07"/>
      <sheetName val="Statement of Cash Flows07"/>
      <sheetName val="Stmt of Changes in Net Assets07"/>
      <sheetName val="Performance07"/>
      <sheetName val="DEC 07 FLASH MSA"/>
      <sheetName val="MSA LTD - Client"/>
      <sheetName val="BS"/>
      <sheetName val="G&amp;L"/>
      <sheetName val="NA"/>
      <sheetName val="DEC07 TB"/>
      <sheetName val="Statement of Income"/>
      <sheetName val="ARV MC total"/>
      <sheetName val="Statement of Cash Flows "/>
      <sheetName val="Stmnt of Changes in Net Assets"/>
      <sheetName val="FX ARV MC "/>
      <sheetName val="Stmnt of Ops"/>
      <sheetName val="Members' Capital"/>
      <sheetName val="Cash Flow Stmnt"/>
      <sheetName val="Note 3"/>
      <sheetName val="Note 3b"/>
      <sheetName val="Note 3c"/>
      <sheetName val="Note 4"/>
      <sheetName val="Note 7"/>
      <sheetName val="Ratios"/>
      <sheetName val="Note "/>
      <sheetName val="IRR"/>
      <sheetName val="Report"/>
      <sheetName val="Statement of Ops"/>
      <sheetName val="Partner's Capital"/>
      <sheetName val="Note 5"/>
      <sheetName val="Note 8"/>
      <sheetName val="Stmt of Operations"/>
      <sheetName val="Partners' Capital"/>
      <sheetName val="Cash Flows"/>
      <sheetName val="RA EPU HOLDINGS"/>
      <sheetName val="Updata II Mason"/>
      <sheetName val="4 (a) (i)"/>
      <sheetName val="4 (a) (ii)"/>
      <sheetName val="4 (b) "/>
      <sheetName val="4 (d)"/>
      <sheetName val="4 (e) (i) Futures"/>
      <sheetName val="4 (e) (i) Forwards"/>
      <sheetName val="4 (e) (i) Forwards cont"/>
      <sheetName val="4 (e) (ii)"/>
      <sheetName val="4 (e) (iii)"/>
      <sheetName val="6"/>
      <sheetName val="7"/>
      <sheetName val="8"/>
      <sheetName val="9"/>
      <sheetName val="10"/>
      <sheetName val="SIGNOFF"/>
      <sheetName val="TR TB  (2)"/>
      <sheetName val="FS Balance Sheet"/>
      <sheetName val="FS Statement of Income"/>
      <sheetName val="Comments"/>
      <sheetName val="Stmt of Financial Cond."/>
      <sheetName val="Stmt of Ops"/>
      <sheetName val="Stmt Chng in Ptrs Capital"/>
      <sheetName val="FS Cash Flows"/>
      <sheetName val="Stmt of Cash Flows"/>
      <sheetName val="2009 FS TB"/>
      <sheetName val="Condensed SOI pg. 1"/>
      <sheetName val="Condensed SOI pg. 2"/>
      <sheetName val="2008 TB"/>
      <sheetName val="Cost Rollforward"/>
      <sheetName val="CF 1"/>
      <sheetName val="CF 2"/>
      <sheetName val="CF Geneva Cost roll"/>
      <sheetName val="UR"/>
      <sheetName val="AJEs"/>
      <sheetName val="BROKER REC (B)"/>
      <sheetName val="LOCATION CHECK (C-4) "/>
      <sheetName val="LONG CONTROL (C-2) "/>
      <sheetName val="SHORT CONTROL (C-2) "/>
      <sheetName val="SHR CALCULATION (C-5)"/>
      <sheetName val="PREPAID EXP(F-1)"/>
      <sheetName val="PRICE COMPARISON(C-8)"/>
      <sheetName val="ACCR EXP PYBL (N)"/>
      <sheetName val="INCOME REC"/>
      <sheetName val="ACCR DIV EXP"/>
      <sheetName val="ACCRUED FEES PAYABLE (N-2)"/>
      <sheetName val="ORG COSTS(F)"/>
      <sheetName val="INCOME-EXPENSE(PL5)"/>
      <sheetName val="DIV ACCRUAL (PL5-1)"/>
      <sheetName val="FEES (PL 40)"/>
      <sheetName val="PL REC(PL50)"/>
      <sheetName val="Stock Borrow(PL5-2)"/>
      <sheetName val="Due from Unit Trust"/>
      <sheetName val="UT's"/>
      <sheetName val="SmithBarney"/>
      <sheetName val="REALIZED(PL50-1)"/>
      <sheetName val="journals"/>
      <sheetName val="BUDGET"/>
      <sheetName val="PriceNA"/>
      <sheetName val="Geneva Extract 2009"/>
      <sheetName val="CAPITAL(S)"/>
      <sheetName val="Allocations- OLD"/>
      <sheetName val="TB 2007"/>
      <sheetName val="TB 2008"/>
      <sheetName val="Condensed SOI"/>
      <sheetName val="12.31.08 Flash"/>
      <sheetName val="COMPLIANCE FEE"/>
      <sheetName val="EQUALIZATION-A"/>
      <sheetName val="EQUALIZATION-B"/>
      <sheetName val="Investment Ratios"/>
      <sheetName val="Client Aug"/>
      <sheetName val="Client Sept"/>
      <sheetName val="Mgr August"/>
      <sheetName val="Mgr Sept"/>
      <sheetName val="Color Key"/>
      <sheetName val="CSOI Pg1"/>
      <sheetName val="CSOI Pg2"/>
      <sheetName val="CSOI Pg3"/>
      <sheetName val="CSOI Pg4"/>
      <sheetName val="Holding Report working"/>
      <sheetName val="Holdings Report"/>
      <sheetName val="csvHJAcra4dR_genssasp1armf"/>
      <sheetName val="SOA&amp;L"/>
      <sheetName val="Pivot"/>
      <sheetName val="C-SHARES Mgmt Fee % Calc "/>
      <sheetName val="NAVREC"/>
      <sheetName val="old finl highlights"/>
      <sheetName val="Instruction Sheet"/>
      <sheetName val="FiHi"/>
      <sheetName val="Offshore Financial Highlights"/>
      <sheetName val="Equity2"/>
      <sheetName val="Equity1"/>
      <sheetName val="Income Break January'09-Dec'09"/>
      <sheetName val="TB Dec"/>
      <sheetName val="TB Jan"/>
      <sheetName val="TB Feb"/>
      <sheetName val="TB Mar"/>
      <sheetName val="TB Apr"/>
      <sheetName val="TB May"/>
      <sheetName val="TB Jun"/>
      <sheetName val="TB Jul"/>
      <sheetName val="TB Aug"/>
      <sheetName val="TB Sept"/>
      <sheetName val="TB Oct"/>
      <sheetName val="TB Nov"/>
      <sheetName val="Transfer Log"/>
      <sheetName val="NewTax"/>
      <sheetName val="SP3A (2)"/>
      <sheetName val="Century Ave Final Flash"/>
      <sheetName val="Sheet4"/>
      <sheetName val="Flash"/>
      <sheetName val="REDS"/>
      <sheetName val="Offshore Masters"/>
      <sheetName val="SOI Detail"/>
      <sheetName val="Unrealized Rec"/>
      <sheetName val="Long"/>
      <sheetName val="SOI Long"/>
      <sheetName val=" Long PG1"/>
      <sheetName val=" Long PG2 "/>
      <sheetName val=" Long PG3"/>
      <sheetName val=" Long PG4"/>
      <sheetName val=" Long PG5"/>
      <sheetName val="Short"/>
      <sheetName val="SOI Shorts"/>
      <sheetName val=" Shorts PG1"/>
      <sheetName val=" Shorts PG1 (2)"/>
      <sheetName val=" Shorts PG1 (3)"/>
      <sheetName val="IqtReport"/>
      <sheetName val="Summary"/>
      <sheetName val="Breakdown"/>
      <sheetName val="Realized Gains"/>
      <sheetName val="2008 options (level 3)"/>
      <sheetName val="Holdings Per Geneva Total"/>
      <sheetName val="TRS ID Lookup"/>
      <sheetName val="Bond FWDS ID Lookup"/>
      <sheetName val="2010 FS TB"/>
      <sheetName val="2010 Condensed SOI pg. 1"/>
      <sheetName val="2010 Condensed SOI pg. 2 "/>
      <sheetName val="2009 Condensed SOI pg. 1"/>
      <sheetName val="2009 Condensed SOI pg. 2"/>
      <sheetName val="Geneva Extract 2010"/>
      <sheetName val="2009 CAPITAL(S)"/>
      <sheetName val="2010 CAPITAL"/>
      <sheetName val="Total"/>
      <sheetName val="Longs"/>
      <sheetName val="FS Longs"/>
      <sheetName val="Fixed Income"/>
      <sheetName val="FS Fixed Income"/>
      <sheetName val="Fixed Income Currency"/>
      <sheetName val="Backup"/>
      <sheetName val="Forwards"/>
      <sheetName val="Bond Fwd"/>
      <sheetName val="$Forwards"/>
      <sheetName val="Options"/>
      <sheetName val="Futures"/>
      <sheetName val="Futures2"/>
      <sheetName val="Swaps"/>
      <sheetName val="Swaps2"/>
      <sheetName val="Sum"/>
      <sheetName val="Repo"/>
      <sheetName val="FS Derivatives"/>
      <sheetName val="MASTER K-1"/>
      <sheetName val="Assumptions"/>
      <sheetName val="IS"/>
      <sheetName val="SCNA"/>
      <sheetName val="CF"/>
      <sheetName val="Inv RF"/>
      <sheetName val="Validation"/>
      <sheetName val="boqxassy"/>
      <sheetName val="yyyM150.1 367(d)_royalty_JSP TR"/>
      <sheetName val="Flux Analysis"/>
      <sheetName val="Slide Support"/>
      <sheetName val="TDO"/>
      <sheetName val="GAAP to Non-GAAP"/>
      <sheetName val="CFO-White"/>
      <sheetName val="W-1A Footnote A"/>
      <sheetName val="W-1B Footnote B"/>
      <sheetName val="W-1C Footnote C"/>
      <sheetName val="W-2 WW Rate Rec"/>
      <sheetName val="P-2.1 US Rate Rec"/>
      <sheetName val="W-3 WW TARF"/>
      <sheetName val="W-4 Worldwide Summary"/>
      <sheetName val="T-2 WW Consolidated TB"/>
      <sheetName val="W5 - Federal and State"/>
      <sheetName val="P-7 Withholding taxes topside"/>
      <sheetName val="P-6.1 FIN 48 reserves topside"/>
      <sheetName val="W-6.1 310 ATI Canada"/>
      <sheetName val="W-6.2 380 AMD Labuan"/>
      <sheetName val="W-6.2 394 AMD India"/>
      <sheetName val="W-6.3 521 AMD Japan"/>
      <sheetName val="W-6.4 661 AMD UK"/>
      <sheetName val="W-6.5 751 AMD Singapore"/>
      <sheetName val="W-6.6 780 AMD China"/>
      <sheetName val="W-6.7 783 AMD Shanghai"/>
      <sheetName val="W-6.8 788 FICE China"/>
      <sheetName val="W-6.9 728 Malaysia"/>
      <sheetName val="W-6.10 641 Italy"/>
      <sheetName val="W-8 ASC 740-10 Summary"/>
      <sheetName val="F-1 Foreign Tax Rates"/>
      <sheetName val="PL"/>
      <sheetName val="Mapping"/>
      <sheetName val="Other Support -&gt;"/>
      <sheetName val="Tax Payable Proof"/>
      <sheetName val="FY20 Q3 ETR"/>
      <sheetName val="Q3 AETR"/>
      <sheetName val="F-5 GmbH Audit Settle 2013-2015"/>
      <sheetName val="F-2 Foreign Exp Booked Locally"/>
    </sheetNames>
    <definedNames>
      <definedName name="MONTH"/>
    </definedNames>
    <sheetDataSet>
      <sheetData sheetId="0"/>
      <sheetData sheetId="1"/>
      <sheetData sheetId="2"/>
      <sheetData sheetId="3"/>
      <sheetData sheetId="4"/>
      <sheetData sheetId="5"/>
      <sheetData sheetId="6"/>
      <sheetData sheetId="7"/>
      <sheetData sheetId="8" refreshError="1"/>
      <sheetData sheetId="9" refreshError="1"/>
      <sheetData sheetId="10">
        <row r="3">
          <cell r="D3">
            <v>425813</v>
          </cell>
        </row>
      </sheetData>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sheetData sheetId="24">
        <row r="180">
          <cell r="K180" t="str">
            <v>(629)</v>
          </cell>
        </row>
      </sheetData>
      <sheetData sheetId="25" refreshError="1"/>
      <sheetData sheetId="26">
        <row r="1">
          <cell r="A1" t="str">
            <v>Aryaka Networks, Inc.</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 sheetId="40" refreshError="1"/>
      <sheetData sheetId="41" refreshError="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sheetData sheetId="173"/>
      <sheetData sheetId="174"/>
      <sheetData sheetId="175"/>
      <sheetData sheetId="176"/>
      <sheetData sheetId="177"/>
      <sheetData sheetId="178"/>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sheetData sheetId="295" refreshError="1"/>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bs"/>
      <sheetName val="Reference_Data"/>
      <sheetName val="Period"/>
      <sheetName val="Opex"/>
      <sheetName val="Disposals"/>
      <sheetName val="Sep-Mar Calculations"/>
      <sheetName val="ANE Deals"/>
      <sheetName val="GasActivity"/>
      <sheetName val="DOER A&amp;G"/>
      <sheetName val="MA data"/>
      <sheetName val="NH data"/>
      <sheetName val="RIGas data"/>
      <sheetName val="RIDist data"/>
      <sheetName val="RegExpenseTypes"/>
      <sheetName val="MAExtExpA&amp;GAlloc"/>
      <sheetName val="NHExtExpA&amp;GAlloc"/>
      <sheetName val="RIGasExtExpA&amp;GAlloc"/>
      <sheetName val="RIDistExtExpA&amp;GAlloc"/>
      <sheetName val="NHOutput"/>
      <sheetName val="DOER A&amp;G Alloc"/>
      <sheetName val="RIDistOutput"/>
      <sheetName val="RIGasOutput"/>
      <sheetName val="RegAcctgMatrix"/>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ook11"/>
    </sheetNames>
    <definedNames>
      <definedName name="MONTH"/>
    </defined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01 Detail information"/>
      <sheetName val="Tableau Doc"/>
      <sheetName val="Notionnel-juridique"/>
      <sheetName val="A1 - Income Statement"/>
      <sheetName val="ww-1 capital allocation"/>
      <sheetName val="Contact List"/>
      <sheetName val="member database"/>
      <sheetName val="FAB별"/>
      <sheetName val="Assumptions"/>
      <sheetName val="Equity"/>
      <sheetName val="Workpaper Index"/>
      <sheetName val="Companies"/>
      <sheetName val="Data"/>
      <sheetName val="Pickwick Report"/>
      <sheetName val="Model"/>
      <sheetName val="Core Allocation"/>
      <sheetName val="Transaction Inputs"/>
      <sheetName val="SEC_855_CALC"/>
      <sheetName val="General Inputs"/>
      <sheetName val="BS allocation - December"/>
      <sheetName val="SUM"/>
      <sheetName val="AccDil"/>
      <sheetName val="Cash"/>
      <sheetName val="Marge"/>
      <sheetName val="Footnotes"/>
      <sheetName val="shtLookup"/>
      <sheetName val="MFG Capital"/>
      <sheetName val="Deltek-Upload"/>
      <sheetName val="E-YTD"/>
      <sheetName val="2005"/>
      <sheetName val="Dalton"/>
      <sheetName val="Bloomberg Comp"/>
      <sheetName val="Share Price Data"/>
      <sheetName val="DIVPEP II - US$"/>
      <sheetName val="A4.3d- 6mth ave"/>
      <sheetName val="LONG PUTS"/>
      <sheetName val="Q1 2013 Admin Fee"/>
      <sheetName val="Memo's"/>
      <sheetName val="PR Volume Mac"/>
      <sheetName val="Caricom Local Volume Mac"/>
      <sheetName val="314 A"/>
      <sheetName val="owssvr"/>
      <sheetName val="Fund II - Add-on Piedmont Call"/>
      <sheetName val="P2"/>
      <sheetName val="P1"/>
      <sheetName val="DP - FFS Monthly Performance"/>
      <sheetName val=""/>
      <sheetName val="ACQ397SM"/>
      <sheetName val="P-1"/>
      <sheetName val="Occ and Rate"/>
      <sheetName val="Sheet1"/>
      <sheetName val="Sheet2"/>
      <sheetName val="HQ, FM and Mobilisation Costs"/>
      <sheetName val="STEPS Payable"/>
      <sheetName val="STEPS Receivable"/>
      <sheetName val="Treasury Transactions"/>
      <sheetName val="Codes"/>
      <sheetName val="TaxonomyManagerReport"/>
      <sheetName val="JPM Fund List"/>
      <sheetName val="ALL FORMS"/>
      <sheetName val="Drop down options"/>
      <sheetName val="Pass Query"/>
      <sheetName val="Status list"/>
      <sheetName val="price"/>
      <sheetName val="Agent statement"/>
      <sheetName val="Database"/>
      <sheetName val="Definitions"/>
      <sheetName val="K-1 Status 5.5.16 for LOOKUP"/>
      <sheetName val="Summary quarterly P&amp;L"/>
      <sheetName val="F"/>
      <sheetName val="Inputs"/>
      <sheetName val="K1DB"/>
      <sheetName val="Menu"/>
      <sheetName val="Description Bank"/>
      <sheetName val="Assum"/>
      <sheetName val="Lists"/>
      <sheetName val="National Comps"/>
      <sheetName val="A.6 Line 16 Foreign Transac."/>
      <sheetName val="MARKS.xls - Inputs"/>
      <sheetName val="Country Codes"/>
      <sheetName val="1.SC II Main TIS"/>
      <sheetName val="1.SC II Main TIS Q4"/>
      <sheetName val="PFIC Summary"/>
      <sheetName val="Recipient and WHA Status Codes"/>
      <sheetName val="Other drop down options"/>
      <sheetName val="Exemption Codes"/>
      <sheetName val="ENE"/>
      <sheetName val="NAV-REC"/>
      <sheetName val="Control"/>
      <sheetName val="Base Info"/>
      <sheetName val="Financing"/>
      <sheetName val="1601_Detail_information"/>
      <sheetName val="Base_Info"/>
      <sheetName val="Settings"/>
      <sheetName val="Controls"/>
      <sheetName val="Summary"/>
      <sheetName val="T2 - ETR-NOT USED"/>
      <sheetName val="Sheet3"/>
      <sheetName val="Month Spend Breakdown"/>
      <sheetName val="IRC Output 1"/>
      <sheetName val="TRANSACTION"/>
      <sheetName val="Auto_Control"/>
      <sheetName val="Hf"/>
      <sheetName val="Income Codes"/>
      <sheetName val="Salary Rate Reference"/>
      <sheetName val="LBO"/>
      <sheetName val="Exemption Codes &amp; LOB Codes"/>
      <sheetName val="Sheet1 (2)"/>
      <sheetName val="E. Form 1118 AMT General 16"/>
      <sheetName val="tstrip"/>
      <sheetName val="MODEL4"/>
      <sheetName val="00000"/>
      <sheetName val="Lookups &amp; Descriptions"/>
      <sheetName val="Salary_Rate_Reference"/>
      <sheetName val="quarterly income and e&amp;p"/>
      <sheetName val="pcQueryData"/>
      <sheetName val="0012SSA"/>
      <sheetName val="Key"/>
      <sheetName val="Apportionment - Output"/>
      <sheetName val="MTD"/>
      <sheetName val="SALT"/>
      <sheetName val="Partner Data"/>
      <sheetName val="Drop Down List"/>
      <sheetName val="K-1 Input"/>
      <sheetName val="Trial Balance"/>
      <sheetName val="IssuerSummary"/>
      <sheetName val="1. Package Details"/>
      <sheetName val="Translation"/>
      <sheetName val="DCF"/>
      <sheetName val="建物概要 (2)"/>
      <sheetName val="INFAnnual"/>
      <sheetName val="Scenario Summary"/>
      <sheetName val="Cash Summary"/>
      <sheetName val="Partnership Total Allocations"/>
      <sheetName val="Fund Ops - USD--Mgmt Fees (002)"/>
      <sheetName val="Fund Ops - USD (302212)"/>
      <sheetName val="Kensington Debt (7887157)"/>
      <sheetName val="Surgery - Consolidation"/>
      <sheetName val="Part"/>
      <sheetName val="DUE FROM &amp; TO"/>
      <sheetName val="Projections"/>
      <sheetName val="Eur-Azeo Report"/>
      <sheetName val="ST Corrections"/>
      <sheetName val="useforqtrlychart"/>
      <sheetName val="Typical Company"/>
      <sheetName val="Model Assumptions"/>
      <sheetName val="Print Controls"/>
      <sheetName val="Venetian"/>
      <sheetName val="List"/>
      <sheetName val="Trading Account"/>
      <sheetName val="Lead"/>
      <sheetName val="CoA"/>
      <sheetName val="Literal Reference"/>
      <sheetName val="Instructions"/>
      <sheetName val="Legend"/>
      <sheetName val="INFO"/>
      <sheetName val="Tax Basis Matrix"/>
      <sheetName val="RCM Penetration"/>
      <sheetName val="Consolidated BS"/>
      <sheetName val="Consolidated IS"/>
      <sheetName val="ECI"/>
      <sheetName val="2013 Carried Interest Calc"/>
      <sheetName val="LONG POSITIONS"/>
      <sheetName val="Summary 1-Ph1"/>
      <sheetName val="Main"/>
      <sheetName val="Detail USG"/>
      <sheetName val="PIVOT 1 (DA NON CAMBIARE)"/>
      <sheetName val="prod_line"/>
      <sheetName val="Standard Costs"/>
      <sheetName val="Req - WW"/>
      <sheetName val="COLinfo"/>
      <sheetName val="Total Payor (B)"/>
      <sheetName val="Pro Forma-H"/>
      <sheetName val="Validations"/>
      <sheetName val="Gen II Team with Contact"/>
      <sheetName val="Gen II Team"/>
      <sheetName val="Gen II Team (2)"/>
      <sheetName val="Summary Statistics"/>
      <sheetName val="HS III"/>
      <sheetName val="HS VI Key Terms"/>
      <sheetName val="SWG Structure Chart"/>
      <sheetName val="SWG Holdings"/>
      <sheetName val="SWG Arlington Corp"/>
      <sheetName val="SWG Griffith Corp"/>
      <sheetName val="SWG Corp Holdings"/>
      <sheetName val="SWG Main Interco"/>
      <sheetName val="SWG Prism Interco "/>
      <sheetName val="SWG IV-A Interco"/>
      <sheetName val="GWF Main Interco"/>
      <sheetName val="GWF Prism&amp;IV-A Interco"/>
      <sheetName val="SWG Arlington Main Blocker"/>
      <sheetName val="SWG Griffith Main Blocker"/>
      <sheetName val="SWG Arlington Prism Blocker"/>
      <sheetName val="SWG Griffith Prism Blocker"/>
      <sheetName val="SWG Arlington IV-A FIV Sub"/>
      <sheetName val="SWG Griffith IV-A FIV Sub"/>
      <sheetName val="GWF Main Blocker"/>
      <sheetName val="GWF Prism&amp;IV-A Blocker"/>
      <sheetName val="SWG Arlington CIV A Blocker"/>
      <sheetName val="SWG Griffith CIV A Blocker"/>
      <sheetName val="SWG Arlington CIV B"/>
      <sheetName val="SWG Griffith CIV B"/>
      <sheetName val="GWF CIV Blocker"/>
      <sheetName val="SWG CIV C"/>
      <sheetName val="SWG Arlington CIV C Blocker"/>
      <sheetName val="SWG Griffith CIV C Blocker"/>
      <sheetName val="GWF CIV Blocker C"/>
      <sheetName val="Dropdowns"/>
      <sheetName val="IDC"/>
      <sheetName val="Prices"/>
      <sheetName val="CRITERIA1"/>
      <sheetName val="Graph"/>
      <sheetName val="Total Direct"/>
      <sheetName val="sales vol."/>
      <sheetName val="Sensitivity Matrix"/>
      <sheetName val="10 Year Cash"/>
      <sheetName val="3800-003"/>
      <sheetName val="3800-004"/>
      <sheetName val="tables"/>
      <sheetName val="Original Plan"/>
      <sheetName val="CA Lab Equp"/>
      <sheetName val="Pass_Query"/>
      <sheetName val="Workpaper_Index"/>
      <sheetName val="Core_Allocation"/>
      <sheetName val="Pickwick_Report"/>
      <sheetName val="Transaction_Inputs"/>
      <sheetName val="General_Inputs"/>
      <sheetName val="BS_allocation_-_December"/>
      <sheetName val="MFG_Capital"/>
      <sheetName val="A4_3d-_6mth_ave"/>
      <sheetName val="LONG_PUTS"/>
      <sheetName val="Bloomberg_Comp"/>
      <sheetName val="Share_Price_Data"/>
      <sheetName val="DIVPEP_II_-_US$"/>
      <sheetName val="Q1_2013_Admin_Fee"/>
      <sheetName val="Fund_II_-_Add-on_Piedmont_Call"/>
      <sheetName val="HQ,_FM_and_Mobilisation_Costs"/>
      <sheetName val="STEPS_Payable"/>
      <sheetName val="STEPS_Receivable"/>
      <sheetName val="Treasury_Transactions"/>
      <sheetName val="JPM_Fund_List"/>
      <sheetName val="ALL_FORMS"/>
      <sheetName val="Drop_down_options"/>
      <sheetName val="Status_list"/>
      <sheetName val="Switch input"/>
      <sheetName val="Cover"/>
      <sheetName val="Validation Table"/>
      <sheetName val="Facility Info"/>
      <sheetName val="Opex_HPC2"/>
      <sheetName val="payor mix"/>
      <sheetName val="Beta"/>
      <sheetName val="MktComps"/>
      <sheetName val="MAP"/>
      <sheetName val="Roll-Up"/>
      <sheetName val="RD"/>
      <sheetName val="cashflowdata"/>
      <sheetName val="Equity Balances"/>
      <sheetName val="1510"/>
      <sheetName val="Considerations"/>
      <sheetName val="restated tecsi and danet"/>
      <sheetName val="Sheet6"/>
      <sheetName val="tieoutsheetinvestments"/>
      <sheetName val="Sheet8"/>
      <sheetName val="Sheet9"/>
      <sheetName val="Sheet10"/>
      <sheetName val="Sheet11"/>
      <sheetName val="Sheet12"/>
      <sheetName val="Sheet13"/>
      <sheetName val="Sheet14"/>
      <sheetName val="Sheet15"/>
      <sheetName val="Sheet16"/>
      <sheetName val="AccrualSummary"/>
      <sheetName val="CIGLInput"/>
      <sheetName val="PAInput"/>
      <sheetName val="Submit"/>
      <sheetName val="Equity_Balances"/>
      <sheetName val="restated_tecsi_and_danet"/>
      <sheetName val="Form19"/>
      <sheetName val="Pricing"/>
      <sheetName val="RATETEMP"/>
      <sheetName val="Control Panel"/>
      <sheetName val="Div 5037"/>
      <sheetName val="Div 6173"/>
      <sheetName val="Div 6280"/>
      <sheetName val="4THQ_COLL"/>
      <sheetName val="FP&amp;A Notes"/>
      <sheetName val="CP Inventory Transfers"/>
      <sheetName val="CP Labor Detail"/>
      <sheetName val="Form5A"/>
      <sheetName val="DivInp"/>
      <sheetName val="UniqueInp"/>
      <sheetName val="Form1"/>
      <sheetName val="Form6"/>
      <sheetName val="Form8"/>
      <sheetName val="Form3"/>
      <sheetName val="Form7"/>
      <sheetName val="Form4"/>
      <sheetName val="Form9"/>
      <sheetName val="Form5"/>
      <sheetName val="Form10"/>
      <sheetName val="RevCalc"/>
      <sheetName val="ProvRates"/>
      <sheetName val="1601_Detail_information1"/>
      <sheetName val="FP&amp;A_Notes"/>
      <sheetName val="Equity_Balances1"/>
      <sheetName val="restated_tecsi_and_danet1"/>
      <sheetName val="Control_Panel"/>
      <sheetName val="Div_5037"/>
      <sheetName val="Div_6173"/>
      <sheetName val="Div_6280"/>
      <sheetName val="CP_Inventory_Transfers"/>
      <sheetName val="CP_Labor_Detail"/>
      <sheetName val="Salary Comparison"/>
      <sheetName val="l&amp;b F"/>
      <sheetName val="1601Period 3 Fy98"/>
      <sheetName val="lookup"/>
      <sheetName val="W-9A|Income Tax"/>
      <sheetName val="Welcome"/>
      <sheetName val="ic"/>
      <sheetName val="Risk"/>
      <sheetName val="M&amp;A Table"/>
      <sheetName val="Datasheet"/>
      <sheetName val="loan"/>
      <sheetName val="Financials"/>
      <sheetName val="Salary_Rate_Reference1"/>
      <sheetName val="Lookups_&amp;_Descriptions"/>
      <sheetName val="Month_Spend_Breakdown"/>
      <sheetName val="IRC_Output_1"/>
      <sheetName val="Exemption_Codes"/>
      <sheetName val="Income_Codes"/>
      <sheetName val="Recipient_and_WHA_Status_Codes"/>
      <sheetName val="Other_drop_down_options"/>
      <sheetName val="August 02 Corrected"/>
      <sheetName val="RD $14.95"/>
      <sheetName val="Wall to Wall"/>
      <sheetName val="Primary rates"/>
      <sheetName val="Proforma"/>
      <sheetName val="Total"/>
      <sheetName val="Graphs"/>
      <sheetName val="Parameters"/>
      <sheetName val="Old Summary"/>
      <sheetName val="1601_Detail_information2"/>
      <sheetName val="Sensetivities"/>
      <sheetName val="MLP IPO Yields vs MLP Index"/>
      <sheetName val="GTFC Consolidated"/>
      <sheetName val="b1 Fed Provision"/>
      <sheetName val="Fed Prov"/>
      <sheetName val="B1. Fed Prov"/>
      <sheetName val="8_Forex"/>
      <sheetName val="Sales"/>
      <sheetName val="ARDetails"/>
      <sheetName val="704(c) Allocations (old)"/>
      <sheetName val="GROCS"/>
      <sheetName val="Financial Assumptions"/>
      <sheetName val="Afford"/>
      <sheetName val="DropZone"/>
      <sheetName val="#REF"/>
      <sheetName val="ValueLink"/>
      <sheetName val="Sales Jan"/>
      <sheetName val="Common Stock"/>
      <sheetName val="M&amp;A Assum"/>
      <sheetName val="closed - equity"/>
      <sheetName val="11202000"/>
      <sheetName val="Finished Goods Movement"/>
      <sheetName val="Rev Fcst Out Years"/>
      <sheetName val="COMB3"/>
      <sheetName val="감가상각누계액"/>
      <sheetName val="XREF"/>
      <sheetName val="ADSALES"/>
      <sheetName val="ValSum"/>
      <sheetName val="JE150697"/>
      <sheetName val="7800 TSG Taxes &amp; License"/>
      <sheetName val="Status by Filing Method"/>
      <sheetName val="2019"/>
      <sheetName val="CostBreakdownSummary"/>
      <sheetName val="NBV (Q1 2006)"/>
      <sheetName val="Recoverable CapEx (Q1 2006)"/>
      <sheetName val="Contributions"/>
      <sheetName val="Denominator"/>
      <sheetName val="Economic Occupancy (Q1 2006)"/>
      <sheetName val="Exiss"/>
      <sheetName val="Corporate"/>
      <sheetName val="(A1) Sched K &amp; K-1"/>
      <sheetName val="CURRENCY"/>
      <sheetName val="LT Equity Prepaid Exp 184020"/>
      <sheetName val="Top level reprt"/>
      <sheetName val="STORAGE W'HOUSE"/>
      <sheetName val="LASER"/>
      <sheetName val="EXT. SUPPLIES"/>
      <sheetName val="AUTOMAIL"/>
      <sheetName val="CSMCU"/>
      <sheetName val="FICHE"/>
      <sheetName val="PF's data"/>
      <sheetName val="PRINTOPOST"/>
      <sheetName val="MANUAL MAILING"/>
      <sheetName val="INPUT SERVICES"/>
      <sheetName val="NORWICH POSTAL"/>
      <sheetName val="PC STORAGE"/>
      <sheetName val="Data Validation"/>
      <sheetName val="OUTPUT"/>
      <sheetName val="Instructions&amp;Navigation"/>
      <sheetName val="Strategic Plan&gt;"/>
      <sheetName val="BD Strategic Plan"/>
      <sheetName val="Competitive Update"/>
      <sheetName val="Budget&gt;"/>
      <sheetName val="Review Check"/>
      <sheetName val="Dashboard"/>
      <sheetName val="Volume Analysis"/>
      <sheetName val="EBITDAbyLocation"/>
      <sheetName val="FTE Comparison"/>
      <sheetName val="Bridge"/>
      <sheetName val="Facility Buildup"/>
      <sheetName val="2019F_IS"/>
      <sheetName val="2020B_IS"/>
      <sheetName val="2020B"/>
      <sheetName val="Rates"/>
      <sheetName val="Staff Matrix"/>
      <sheetName val="Salaries and Wages"/>
      <sheetName val="Taxes"/>
      <sheetName val="Benefits"/>
      <sheetName val="Actuals_Load"/>
      <sheetName val="GP"/>
      <sheetName val="Report Pivot"/>
      <sheetName val="2019B Onsite"/>
      <sheetName val="Pivot Summary"/>
      <sheetName val="Volume"/>
      <sheetName val="MLP Charts"/>
      <sheetName val="MLP_Charts"/>
      <sheetName val="C-Corp vs Upstream"/>
      <sheetName val="GL (BS)"/>
      <sheetName val="Volume (Pre-Conversion)"/>
      <sheetName val="Volume (Post-Conversion)"/>
      <sheetName val="Net Patient Revenue Non-PI"/>
      <sheetName val="Net Patient Revenue PI"/>
      <sheetName val="Other Revenue"/>
      <sheetName val="Total Net Revenue"/>
      <sheetName val="Four Wall EBITDA + Equip Rental"/>
      <sheetName val="Equipment Rental Expense"/>
      <sheetName val="A"/>
      <sheetName val="Location Fields Template"/>
      <sheetName val="Co 36"/>
      <sheetName val="Yearly"/>
      <sheetName val="Investment Names"/>
      <sheetName val="GL Account Master"/>
      <sheetName val="Master Data"/>
      <sheetName val="Lookups"/>
      <sheetName val="List Values"/>
      <sheetName val="Base Charges"/>
      <sheetName val="Validation"/>
      <sheetName val="Fcst 2020"/>
      <sheetName val="Act 2019 Net Suite"/>
      <sheetName val="Subs"/>
      <sheetName val="IS"/>
      <sheetName val="I) FY18 wins comparison"/>
      <sheetName val="Sheet5"/>
      <sheetName val="SALES &amp; UNITS"/>
      <sheetName val="Company Data"/>
      <sheetName val="CP PMO Detail"/>
      <sheetName val="Transfers In"/>
      <sheetName val="WBS"/>
      <sheetName val="Salary_Comparison"/>
      <sheetName val="Pivots"/>
      <sheetName val="Data &amp; Assumptions"/>
      <sheetName val="2019 CLO"/>
      <sheetName val="Marriott Revenue"/>
      <sheetName val="Assumptions (OLD)"/>
      <sheetName val="Pro Forma"/>
      <sheetName val="Revenue Build"/>
      <sheetName val="Assumption"/>
      <sheetName val="Structure Cases"/>
      <sheetName val="Global Assumptions"/>
      <sheetName val="Central Costs"/>
      <sheetName val="P&amp;L Summary Page"/>
      <sheetName val="Dates"/>
      <sheetName val="Ledger Upload GEM"/>
      <sheetName val="MASTER"/>
      <sheetName val="L3 Harris mapped accounts"/>
      <sheetName val="End"/>
      <sheetName val="A1_-_Income_Statement"/>
      <sheetName val="M&amp;A_Table"/>
      <sheetName val="sum of fdc"/>
      <sheetName val="Tax Key"/>
      <sheetName val="2 YR Reg"/>
      <sheetName val="4. QB PL Detail"/>
      <sheetName val="DataValidation"/>
      <sheetName val="2020 Income Summary"/>
      <sheetName val="iPACS ER Template"/>
      <sheetName val="Act &amp; Proj"/>
      <sheetName val="L"/>
      <sheetName val="1 Highlights FY"/>
      <sheetName val="2 Highlights HY - 2F v PY"/>
      <sheetName val="1 pm"/>
      <sheetName val="days data"/>
      <sheetName val="90 Day Inflows"/>
      <sheetName val="Support --&gt;"/>
      <sheetName val="THIS WEEK Payment Log-Week 30"/>
      <sheetName val="Next Week-Week 31"/>
      <sheetName val="THIS WEEK Payment Log-Week  (2)"/>
      <sheetName val="2019 Adj."/>
      <sheetName val="F-1.2 Rover Model"/>
      <sheetName val="AIG 2003 New Investments"/>
      <sheetName val="Tableau_Doc"/>
      <sheetName val="ww-1_capital_allocation"/>
      <sheetName val="Contact_List"/>
      <sheetName val="member_database"/>
      <sheetName val="A1_-_Income_Statement1"/>
      <sheetName val="Tableau_Doc1"/>
      <sheetName val="ww-1_capital_allocation1"/>
      <sheetName val="Contact_List1"/>
      <sheetName val="member_database1"/>
      <sheetName val="A1_-_Income_Statement2"/>
      <sheetName val="Tableau_Doc2"/>
      <sheetName val="ww-1_capital_allocation2"/>
      <sheetName val="Contact_List2"/>
      <sheetName val="member_database2"/>
      <sheetName val="CA"/>
      <sheetName val="Gemstar"/>
      <sheetName val="TransCore Consolidated"/>
      <sheetName val="CREDIT STATS"/>
      <sheetName val="ASSG HR Employee Comp(Working)"/>
      <sheetName val="Surgery_-_Consolidation"/>
      <sheetName val="Total_Payor_(B)"/>
      <sheetName val="GL"/>
      <sheetName val="T2_-_ETR-NOT_USED"/>
      <sheetName val="Base_Info1"/>
      <sheetName val="Exemption_Codes_&amp;_LOB_Codes"/>
      <sheetName val="Sheet1_(2)"/>
      <sheetName val="E__Form_1118_AMT_General_16"/>
      <sheetName val="quarterly_income_and_e&amp;p"/>
      <sheetName val="August_02_Corrected"/>
      <sheetName val="K-1_Status_5_5_16_for_LOOKUP"/>
      <sheetName val="Description_Bank"/>
      <sheetName val="PR_Volume_Mac"/>
      <sheetName val="Caricom_Local_Volume_Mac"/>
      <sheetName val="314_A"/>
      <sheetName val="A_6_Line_16_Foreign_Transac_"/>
      <sheetName val="RD_$14_95"/>
      <sheetName val="Wall_to_Wall"/>
      <sheetName val="Primary_rates"/>
      <sheetName val="CA_Lab_Equp"/>
      <sheetName val="Col Hse  97"/>
      <sheetName val="STATEMENT OF OPERATIONS"/>
      <sheetName val="APSCFOFF - TB"/>
      <sheetName val="Auto_Ctrl"/>
      <sheetName val="1601_Detail_information3"/>
      <sheetName val="Trading_Account"/>
      <sheetName val="RCM_Penetration"/>
      <sheetName val="payor_mix"/>
      <sheetName val="sales_vol_"/>
      <sheetName val="Consolidated_BS"/>
      <sheetName val="Consolidated_IS"/>
      <sheetName val="Old_Summary"/>
      <sheetName val="MLP_IPO_Yields_vs_MLP_Index"/>
      <sheetName val="K-1 TAX ALLOCATIONS"/>
      <sheetName val="INTEREST"/>
      <sheetName val="Auxiliar de Inventarios"/>
      <sheetName val="Mapping"/>
      <sheetName val="5346 Actuals"/>
      <sheetName val="EVA €"/>
      <sheetName val="FCF Proxy"/>
      <sheetName val="1601period 4 fy98"/>
      <sheetName val="Productline Table"/>
      <sheetName val="PXPDailyTotals"/>
      <sheetName val="LBOSHELL"/>
      <sheetName val="MEMBER3"/>
      <sheetName val="Capital leases"/>
      <sheetName val="A3"/>
      <sheetName val="Allocation Ratio"/>
      <sheetName val="Data Validations"/>
      <sheetName val="FOF (K-1 Inv)"/>
      <sheetName val="Summary_1-Ph1"/>
      <sheetName val="Summary_quarterly_P&amp;L"/>
      <sheetName val="National_Comps"/>
      <sheetName val="MARKS_xls_-_Inputs"/>
      <sheetName val="Country_Codes"/>
      <sheetName val="1_SC_II_Main_TIS"/>
      <sheetName val="1_SC_II_Main_TIS_Q4"/>
      <sheetName val="PFIC_Summary"/>
      <sheetName val="DP_-_FFS_Monthly_Performance"/>
      <sheetName val="Occ_and_Rate"/>
      <sheetName val="Agent_statement"/>
      <sheetName val="Apportionment_-_Output"/>
      <sheetName val="Facility_Info"/>
      <sheetName val="Typical_Company"/>
      <sheetName val="Equity_Balances2"/>
      <sheetName val="restated_tecsi_and_danet2"/>
      <sheetName val="Control_Panel1"/>
      <sheetName val="Div_50371"/>
      <sheetName val="Div_61731"/>
      <sheetName val="Div_62801"/>
      <sheetName val="FP&amp;A_Notes1"/>
      <sheetName val="CP_Inventory_Transfers1"/>
      <sheetName val="CP_Labor_Detail1"/>
      <sheetName val="l&amp;b_F"/>
      <sheetName val="1601Period_3_Fy98"/>
      <sheetName val="W-9A|Income_Tax"/>
      <sheetName val="SALES_&amp;_UNITS"/>
      <sheetName val="Incr. Resi Contract #1"/>
      <sheetName val="Employee Census"/>
      <sheetName val="Excel Output-Sep"/>
      <sheetName val="Quarterly"/>
      <sheetName val="CPS Revenue Breakdown"/>
      <sheetName val="CPS Organic Growth"/>
      <sheetName val="Financials (DMRC)"/>
      <sheetName val="Financials (TALX)"/>
      <sheetName val="Financials (LTBG)"/>
      <sheetName val="Financials (EFDS)"/>
      <sheetName val="LT_Equity_Prepaid_Exp_184020"/>
      <sheetName val="Drop_Down_List"/>
      <sheetName val="Partner_Data"/>
      <sheetName val="SP3Q95"/>
      <sheetName val="Exh A-2"/>
      <sheetName val="Exh A-8"/>
      <sheetName val="Exh B-1"/>
      <sheetName val="Exh A-4"/>
      <sheetName val="Exh A-7"/>
      <sheetName val="Exh B-6"/>
      <sheetName val="Exh B-8"/>
      <sheetName val="Exh B-4"/>
      <sheetName val="Exh B-3"/>
      <sheetName val="Exh A-3"/>
      <sheetName val="Exh A-1"/>
      <sheetName val="Exh A-5"/>
      <sheetName val="Exh A-6"/>
      <sheetName val="Production Qty"/>
      <sheetName val="Charts"/>
      <sheetName val="Historical Financial Statements"/>
      <sheetName val="Calculations"/>
      <sheetName val="Ratio Analysis"/>
      <sheetName val="Inc"/>
      <sheetName val="CSFB Merger Model"/>
      <sheetName val="SalaryData"/>
      <sheetName val="TB CAN"/>
      <sheetName val="Price Breakdown"/>
      <sheetName val="Ops KPI"/>
      <sheetName val="2006 Section 902"/>
      <sheetName val="2007 Section 902"/>
      <sheetName val="FY 2008 Section 902"/>
      <sheetName val="SY 2008 Section 902"/>
      <sheetName val="2009 Section 902"/>
      <sheetName val="2010 Sectino 902"/>
      <sheetName val="2011 Section 902"/>
      <sheetName val="B. Cons. Rollforward"/>
      <sheetName val="spread"/>
      <sheetName val="A1_-_Income_Statement3"/>
      <sheetName val="Tableau_Doc3"/>
      <sheetName val="ww-1_capital_allocation3"/>
      <sheetName val="Contact_List3"/>
      <sheetName val="member_database3"/>
      <sheetName val="Workpaper_Index1"/>
      <sheetName val="Pickwick_Report1"/>
      <sheetName val="Core_Allocation1"/>
      <sheetName val="Transaction_Inputs1"/>
      <sheetName val="General_Inputs1"/>
      <sheetName val="BS_allocation_-_December1"/>
      <sheetName val="MFG_Capital1"/>
      <sheetName val="Bloomberg_Comp1"/>
      <sheetName val="Share_Price_Data1"/>
      <sheetName val="DIVPEP_II_-_US$1"/>
      <sheetName val="A4_3d-_6mth_ave1"/>
      <sheetName val="LONG_PUTS1"/>
      <sheetName val="Q1_2013_Admin_Fee1"/>
      <sheetName val="Fund_II_-_Add-on_Piedmont_Call1"/>
      <sheetName val="HQ,_FM_and_Mobilisation_Costs1"/>
      <sheetName val="STEPS_Payable1"/>
      <sheetName val="STEPS_Receivable1"/>
      <sheetName val="Treasury_Transactions1"/>
      <sheetName val="JPM_Fund_List1"/>
      <sheetName val="ALL_FORMS1"/>
      <sheetName val="Drop_down_options1"/>
      <sheetName val="Pass_Query1"/>
      <sheetName val="Status_list1"/>
      <sheetName val="Recipient_and_WHA_Status_Codes1"/>
      <sheetName val="Other_drop_down_options1"/>
      <sheetName val="Exemption_Codes1"/>
      <sheetName val="1__Package_Details"/>
      <sheetName val="建物概要_(2)"/>
      <sheetName val="Trial_Balance"/>
      <sheetName val="Partnership_Total_Allocations"/>
      <sheetName val="Fund_Ops_-_USD--Mgmt_Fees_(002)"/>
      <sheetName val="Fund_Ops_-_USD_(302212)"/>
      <sheetName val="Kensington_Debt_(7887157)"/>
      <sheetName val="Scenario_Summary"/>
      <sheetName val="Cash_Summary"/>
      <sheetName val="Month_Spend_Breakdown1"/>
      <sheetName val="IRC_Output_11"/>
      <sheetName val="DUE_FROM_&amp;_TO"/>
      <sheetName val="Eur-Azeo_Report"/>
      <sheetName val="ST_Corrections"/>
      <sheetName val="Income_Codes1"/>
      <sheetName val="Salary_Rate_Reference2"/>
      <sheetName val="Lookups_&amp;_Descriptions1"/>
      <sheetName val="Model_Assumptions"/>
      <sheetName val="Print_Controls"/>
      <sheetName val="K-1_Input"/>
      <sheetName val="Literal_Reference"/>
      <sheetName val="Surgery_-_Consolidation1"/>
      <sheetName val="Tax_Basis_Matrix"/>
      <sheetName val="2013_Carried_Interest_Calc"/>
      <sheetName val="LONG_POSITIONS"/>
      <sheetName val="Detail_USG"/>
      <sheetName val="Total_Payor_(B)1"/>
      <sheetName val="PIVOT_1_(DA_NON_CAMBIARE)"/>
      <sheetName val="Standard_Costs"/>
      <sheetName val="Req_-_WW"/>
      <sheetName val="Pro_Forma-H"/>
      <sheetName val="Gen_II_Team_with_Contact"/>
      <sheetName val="Gen_II_Team"/>
      <sheetName val="Gen_II_Team_(2)"/>
      <sheetName val="Summary_Statistics"/>
      <sheetName val="HS_III"/>
      <sheetName val="HS_VI_Key_Terms"/>
      <sheetName val="SWG_Structure_Chart"/>
      <sheetName val="SWG_Holdings"/>
      <sheetName val="SWG_Arlington_Corp"/>
      <sheetName val="SWG_Griffith_Corp"/>
      <sheetName val="SWG_Corp_Holdings"/>
      <sheetName val="SWG_Main_Interco"/>
      <sheetName val="SWG_Prism_Interco_"/>
      <sheetName val="SWG_IV-A_Interco"/>
      <sheetName val="GWF_Main_Interco"/>
      <sheetName val="GWF_Prism&amp;IV-A_Interco"/>
      <sheetName val="SWG_Arlington_Main_Blocker"/>
      <sheetName val="SWG_Griffith_Main_Blocker"/>
      <sheetName val="SWG_Arlington_Prism_Blocker"/>
      <sheetName val="SWG_Griffith_Prism_Blocker"/>
      <sheetName val="SWG_Arlington_IV-A_FIV_Sub"/>
      <sheetName val="SWG_Griffith_IV-A_FIV_Sub"/>
      <sheetName val="GWF_Main_Blocker"/>
      <sheetName val="GWF_Prism&amp;IV-A_Blocker"/>
      <sheetName val="SWG_Arlington_CIV_A_Blocker"/>
      <sheetName val="SWG_Griffith_CIV_A_Blocker"/>
      <sheetName val="SWG_Arlington_CIV_B"/>
      <sheetName val="SWG_Griffith_CIV_B"/>
      <sheetName val="GWF_CIV_Blocker"/>
      <sheetName val="SWG_CIV_C"/>
      <sheetName val="SWG_Arlington_CIV_C_Blocker"/>
      <sheetName val="SWG_Griffith_CIV_C_Blocker"/>
      <sheetName val="GWF_CIV_Blocker_C"/>
      <sheetName val="Total_Direct"/>
      <sheetName val="Sensitivity_Matrix"/>
      <sheetName val="10_Year_Cash"/>
      <sheetName val="Original_Plan"/>
      <sheetName val="Switch_input"/>
      <sheetName val="Validation_Table"/>
      <sheetName val="Salary_Comparison1"/>
      <sheetName val="M&amp;A_Table1"/>
      <sheetName val="Financial_Assumptions"/>
      <sheetName val="b1_Fed_Provision"/>
      <sheetName val="Fed_Prov"/>
      <sheetName val="B1__Fed_Prov"/>
      <sheetName val="GTFC_Consolidated"/>
      <sheetName val="704(c)_Allocations_(old)"/>
      <sheetName val="7800_TSG_Taxes_&amp;_License"/>
      <sheetName val="Status_by_Filing_Method"/>
      <sheetName val="NBV_(Q1_2006)"/>
      <sheetName val="Recoverable_CapEx_(Q1_2006)"/>
      <sheetName val="Economic_Occupancy_(Q1_2006)"/>
      <sheetName val="Sales_Jan"/>
      <sheetName val="Common_Stock"/>
      <sheetName val="M&amp;A_Assum"/>
      <sheetName val="closed_-_equity"/>
      <sheetName val="Finished_Goods_Movement"/>
      <sheetName val="Rev_Fcst_Out_Years"/>
      <sheetName val="Data_&amp;_Assumptions"/>
      <sheetName val="2019_CLO"/>
      <sheetName val="I)_FY18_wins_comparison"/>
      <sheetName val="Marriott_Revenue"/>
      <sheetName val="Other_Revenue"/>
      <sheetName val="Assumptions_(OLD)"/>
      <sheetName val="Pro_Forma"/>
      <sheetName val="Data_Validation"/>
      <sheetName val="Strategic_Plan&gt;"/>
      <sheetName val="BD_Strategic_Plan"/>
      <sheetName val="Competitive_Update"/>
      <sheetName val="Review_Check"/>
      <sheetName val="Volume_Analysis"/>
      <sheetName val="FTE_Comparison"/>
      <sheetName val="Facility_Buildup"/>
      <sheetName val="Staff_Matrix"/>
      <sheetName val="Salaries_and_Wages"/>
      <sheetName val="Report_Pivot"/>
      <sheetName val="2019B_Onsite"/>
      <sheetName val="Pivot_Summary"/>
      <sheetName val="Revenue_Build"/>
      <sheetName val="Structure_Cases"/>
      <sheetName val="Global_Assumptions"/>
      <sheetName val="Central_Costs"/>
      <sheetName val="MLP_Charts1"/>
      <sheetName val="C-Corp_vs_Upstream"/>
      <sheetName val="CP_PMO_Detail"/>
      <sheetName val="Transfers_In"/>
      <sheetName val="Company_Data"/>
      <sheetName val="P&amp;L_Summary_Page"/>
      <sheetName val="Ledger_Upload_GEM"/>
      <sheetName val="L3_Harris_mapped_accounts"/>
      <sheetName val="AIG_2003_New_Investments"/>
      <sheetName val="Investment_Names"/>
      <sheetName val="(A1)_Sched_K_&amp;_K-1"/>
      <sheetName val="Top_level_reprt"/>
      <sheetName val="STORAGE_W'HOUSE"/>
      <sheetName val="EXT__SUPPLIES"/>
      <sheetName val="PF's_data"/>
      <sheetName val="MANUAL_MAILING"/>
      <sheetName val="INPUT_SERVICES"/>
      <sheetName val="NORWICH_POSTAL"/>
      <sheetName val="PC_STORAGE"/>
      <sheetName val="Location_Fields_Template"/>
      <sheetName val="Co_36"/>
      <sheetName val="GL_(BS)"/>
      <sheetName val="Volume_(Pre-Conversion)"/>
      <sheetName val="Volume_(Post-Conversion)"/>
      <sheetName val="Net_Patient_Revenue_Non-PI"/>
      <sheetName val="Net_Patient_Revenue_PI"/>
      <sheetName val="Total_Net_Revenue"/>
      <sheetName val="Four_Wall_EBITDA_+_Equip_Rental"/>
      <sheetName val="Equipment_Rental_Expense"/>
      <sheetName val="GL_Account_Master"/>
      <sheetName val="Master_Data"/>
      <sheetName val="List_Values"/>
      <sheetName val="Base_Charges"/>
      <sheetName val="Fcst_2020"/>
      <sheetName val="Act_2019_Net_Suite"/>
      <sheetName val="STATEMENT_OF_OPERATIONS"/>
      <sheetName val="Act_&amp;_Proj"/>
      <sheetName val="TransCore_Consolidated"/>
      <sheetName val="90_Day_Inflows"/>
      <sheetName val="Support_--&gt;"/>
      <sheetName val="THIS_WEEK_Payment_Log-Week_30"/>
      <sheetName val="Next_Week-Week_31"/>
      <sheetName val="THIS_WEEK_Payment_Log-Week__(2)"/>
      <sheetName val="2019_Adj_"/>
      <sheetName val="2020_Income_Summary"/>
      <sheetName val="Tax_Key"/>
      <sheetName val="StockPrice"/>
      <sheetName val="TOC"/>
      <sheetName val="sense"/>
      <sheetName val="disp"/>
      <sheetName val="Op-BS"/>
      <sheetName val="BSCF"/>
      <sheetName val="Ratios"/>
      <sheetName val="Matrix"/>
      <sheetName val="Contrib"/>
      <sheetName val="AlbanyIS"/>
      <sheetName val="AlbanyBSCF"/>
      <sheetName val="AlbanyRat"/>
      <sheetName val="CambridgeIS"/>
      <sheetName val="CambridgeBSCF"/>
      <sheetName val="CambridgeRat"/>
      <sheetName val="AcqBS"/>
      <sheetName val="integrated merger model"/>
      <sheetName val="Rent Per Lynette"/>
      <sheetName val="PU TB"/>
      <sheetName val="PO inv by state"/>
      <sheetName val="PO ltd TB 03"/>
      <sheetName val="Mult"/>
      <sheetName val="Dividend"/>
      <sheetName val="Aug"/>
      <sheetName val="WP S1 - Apportionment - Data"/>
      <sheetName val="Index"/>
      <sheetName val="1130 - US"/>
      <sheetName val="Returns"/>
      <sheetName val="Base Model"/>
      <sheetName val="PAM1211"/>
      <sheetName val="Mánaðaryfirlit"/>
      <sheetName val="SALT Summary Template"/>
      <sheetName val="Entity Maps"/>
      <sheetName val="Drop-Downs"/>
      <sheetName val="1042-S and 8805 Codes -Hidden"/>
      <sheetName val="Capital Detail"/>
      <sheetName val="Available Mappings"/>
      <sheetName val="Margins"/>
      <sheetName val="Master Footnotes "/>
      <sheetName val="Line 16 Scenairos"/>
      <sheetName val="926 Footnote (2)"/>
      <sheetName val="PTP-OZ"/>
      <sheetName val="PTP-Magnetar"/>
      <sheetName val="PTP CHILTON SMALL CAP"/>
      <sheetName val="PFIC (4)"/>
      <sheetName val="MBA Footnote"/>
      <sheetName val="ANNEXURE- A"/>
      <sheetName val="2006-16 FOF"/>
      <sheetName val="2006-16 NOTICE"/>
      <sheetName val="8886"/>
      <sheetName val="Mariner PFIC"/>
      <sheetName val="PFIC (3)"/>
      <sheetName val="PFIC"/>
      <sheetName val="ValueList_Helper"/>
      <sheetName val="Product Sort"/>
      <sheetName val="--LEAD - Acctng Sort--"/>
      <sheetName val="PAM0611"/>
      <sheetName val="199A"/>
      <sheetName val="Static"/>
      <sheetName val="Annual Assumptions"/>
      <sheetName val="B - Tax Basis"/>
      <sheetName val="C1"/>
      <sheetName val="Drop Downs"/>
      <sheetName val="DT-Mappings"/>
      <sheetName val="AGM"/>
      <sheetName val="One day, Seven day, and Seven C"/>
      <sheetName val="E"/>
      <sheetName val="U.S ILD"/>
      <sheetName val="ELECTRIC"/>
      <sheetName val="STEAM"/>
      <sheetName val="WATER"/>
      <sheetName val="2010 Data"/>
      <sheetName val="ECKWERTE alt"/>
      <sheetName val="Quarterly LBO Model"/>
      <sheetName val="Central"/>
      <sheetName val="Investran TB_USD"/>
      <sheetName val="RIAM PR-4_2021"/>
      <sheetName val="Dropdown"/>
      <sheetName val="Budget trial bal"/>
      <sheetName val="Budget_trial_bal"/>
      <sheetName val="Budget_trial_bal2"/>
      <sheetName val="Budget_trial_bal1"/>
      <sheetName val="Budget_trial_bal3"/>
      <sheetName val="KerryExcel"/>
      <sheetName val="Sites"/>
      <sheetName val="Valid Values"/>
      <sheetName val="Budget_trial_bal4"/>
      <sheetName val="Budget_trial_bal5"/>
      <sheetName val="Valid_Values"/>
      <sheetName val="Sales Team Hierarchy 2206"/>
      <sheetName val="Budget_trial_bal6"/>
      <sheetName val="Valid_Values1"/>
      <sheetName val="Sales_Team_Hierarchy_2206"/>
      <sheetName val=" Drop Menus"/>
      <sheetName val="SPT vs PHI"/>
      <sheetName val="ocean voyage"/>
      <sheetName val="Budget_trial_bal7"/>
      <sheetName val="Valid_Values2"/>
      <sheetName val="Sales_Team_Hierarchy_22061"/>
      <sheetName val="_Drop_Menus"/>
      <sheetName val="SPT_vs_PHI"/>
      <sheetName val="ocean_voyage"/>
      <sheetName val="Budget_trial_bal9"/>
      <sheetName val="Valid_Values4"/>
      <sheetName val="Sales_Team_Hierarchy_22063"/>
      <sheetName val="_Drop_Menus2"/>
      <sheetName val="SPT_vs_PHI2"/>
      <sheetName val="ocean_voyage2"/>
      <sheetName val="Budget_trial_bal8"/>
      <sheetName val="Valid_Values3"/>
      <sheetName val="Sales_Team_Hierarchy_22062"/>
      <sheetName val="_Drop_Menus1"/>
      <sheetName val="SPT_vs_PHI1"/>
      <sheetName val="ocean_voyage1"/>
      <sheetName val="B"/>
      <sheetName val="Budget_trial_bal10"/>
      <sheetName val="Valid_Values5"/>
      <sheetName val="Sales_Team_Hierarchy_22064"/>
      <sheetName val="_Drop_Menus3"/>
      <sheetName val="SPT_vs_PHI3"/>
      <sheetName val="ocean_voyage3"/>
      <sheetName val="Budget_trial_bal11"/>
      <sheetName val="Valid_Values6"/>
      <sheetName val="Sales_Team_Hierarchy_22065"/>
      <sheetName val="_Drop_Menus4"/>
      <sheetName val="SPT_vs_PHI4"/>
      <sheetName val="ocean_voyage4"/>
      <sheetName val="integrated_merger_model"/>
      <sheetName val="Rent_Per_Lynette"/>
      <sheetName val="PU_TB"/>
      <sheetName val="PO_inv_by_state"/>
      <sheetName val="PO_ltd_TB_03"/>
      <sheetName val="WP_S1_-_Apportionment_-_Data"/>
      <sheetName val="SALT_Summary_Template"/>
      <sheetName val="Entity_Maps"/>
      <sheetName val="1130_-_US"/>
      <sheetName val="Base_Model"/>
      <sheetName val="1042-S_and_8805_Codes_-Hidden"/>
      <sheetName val="Available_Mappings"/>
      <sheetName val="Capital_Detail"/>
      <sheetName val="Master_Footnotes_"/>
      <sheetName val="Line_16_Scenairos"/>
      <sheetName val="926_Footnote_(2)"/>
      <sheetName val="PTP_CHILTON_SMALL_CAP"/>
      <sheetName val="PFIC_(4)"/>
      <sheetName val="MBA_Footnote"/>
      <sheetName val="ANNEXURE-_A"/>
      <sheetName val="2006-16_FOF"/>
      <sheetName val="2006-16_NOTICE"/>
      <sheetName val="Mariner_PFIC"/>
      <sheetName val="PFIC_(3)"/>
      <sheetName val="Annual_Assumptions"/>
      <sheetName val="Product_Sort"/>
      <sheetName val="--LEAD_-_Acctng_Sort--"/>
      <sheetName val="B_-_Tax_Basis"/>
      <sheetName val="Drop_Downs"/>
      <sheetName val="Budget_trial_bal12"/>
      <sheetName val="Valid_Values7"/>
      <sheetName val="Sales_Team_Hierarchy_22066"/>
      <sheetName val="_Drop_Menus5"/>
      <sheetName val="SPT_vs_PHI5"/>
      <sheetName val="ocean_voyage5"/>
      <sheetName val="integrated_merger_model1"/>
      <sheetName val="Rent_Per_Lynette1"/>
      <sheetName val="PU_TB1"/>
      <sheetName val="PO_inv_by_state1"/>
      <sheetName val="PO_ltd_TB_031"/>
      <sheetName val="WP_S1_-_Apportionment_-_Data1"/>
      <sheetName val="SALT_Summary_Template1"/>
      <sheetName val="Master_Data1"/>
      <sheetName val="Entity_Maps1"/>
      <sheetName val="1130_-_US1"/>
      <sheetName val="Base_Model1"/>
      <sheetName val="1042-S_and_8805_Codes_-Hidden1"/>
      <sheetName val="Exemption_Codes_&amp;_LOB_Codes1"/>
      <sheetName val="Available_Mappings1"/>
      <sheetName val="Capital_Detail1"/>
      <sheetName val="Master_Footnotes_1"/>
      <sheetName val="Line_16_Scenairos1"/>
      <sheetName val="926_Footnote_(2)1"/>
      <sheetName val="PTP_CHILTON_SMALL_CAP1"/>
      <sheetName val="PFIC_(4)1"/>
      <sheetName val="MBA_Footnote1"/>
      <sheetName val="ANNEXURE-_A1"/>
      <sheetName val="2006-16_FOF1"/>
      <sheetName val="2006-16_NOTICE1"/>
      <sheetName val="Mariner_PFIC1"/>
      <sheetName val="PFIC_(3)1"/>
      <sheetName val="Annual_Assumptions1"/>
      <sheetName val="Product_Sort1"/>
      <sheetName val="--LEAD_-_Acctng_Sort--1"/>
      <sheetName val="B_-_Tax_Basis1"/>
      <sheetName val="Drop_Downs1"/>
      <sheetName val="Budget_trial_bal13"/>
      <sheetName val="Valid_Values8"/>
      <sheetName val="Sales_Team_Hierarchy_22067"/>
      <sheetName val="_Drop_Menus6"/>
      <sheetName val="SPT_vs_PHI6"/>
      <sheetName val="ocean_voyage6"/>
      <sheetName val="integrated_merger_model2"/>
      <sheetName val="Rent_Per_Lynette2"/>
      <sheetName val="PU_TB2"/>
      <sheetName val="PO_inv_by_state2"/>
      <sheetName val="PO_ltd_TB_032"/>
      <sheetName val="WP_S1_-_Apportionment_-_Data2"/>
      <sheetName val="SALT_Summary_Template2"/>
      <sheetName val="Master_Data2"/>
      <sheetName val="Entity_Maps2"/>
      <sheetName val="1130_-_US2"/>
      <sheetName val="Base_Model2"/>
      <sheetName val="Recipient_and_WHA_Status_Codes2"/>
      <sheetName val="Other_drop_down_options2"/>
      <sheetName val="Exemption_Codes2"/>
      <sheetName val="Income_Codes2"/>
      <sheetName val="1042-S_and_8805_Codes_-Hidden2"/>
      <sheetName val="Exemption_Codes_&amp;_LOB_Codes2"/>
      <sheetName val="Available_Mappings2"/>
      <sheetName val="Capital_Detail2"/>
      <sheetName val="Master_Footnotes_2"/>
      <sheetName val="Line_16_Scenairos2"/>
      <sheetName val="926_Footnote_(2)2"/>
      <sheetName val="PTP_CHILTON_SMALL_CAP2"/>
      <sheetName val="PFIC_(4)2"/>
      <sheetName val="MBA_Footnote2"/>
      <sheetName val="ANNEXURE-_A2"/>
      <sheetName val="2006-16_FOF2"/>
      <sheetName val="2006-16_NOTICE2"/>
      <sheetName val="Mariner_PFIC2"/>
      <sheetName val="PFIC_(3)2"/>
      <sheetName val="Annual_Assumptions2"/>
      <sheetName val="Product_Sort2"/>
      <sheetName val="--LEAD_-_Acctng_Sort--2"/>
      <sheetName val="B_-_Tax_Basis2"/>
      <sheetName val="Drop_Downs2"/>
      <sheetName val="Trading Statement"/>
      <sheetName val="OLDMAP"/>
      <sheetName val="Budget_trial_bal14"/>
      <sheetName val="Valid_Values9"/>
      <sheetName val="Sales_Team_Hierarchy_22068"/>
      <sheetName val="_Drop_Menus7"/>
      <sheetName val="SPT_vs_PHI7"/>
      <sheetName val="ocean_voyage7"/>
      <sheetName val="integrated_merger_model3"/>
      <sheetName val="Rent_Per_Lynette3"/>
      <sheetName val="PU_TB3"/>
      <sheetName val="PO_inv_by_state3"/>
      <sheetName val="PO_ltd_TB_033"/>
      <sheetName val="WP_S1_-_Apportionment_-_Data3"/>
      <sheetName val="SALT_Summary_Template3"/>
      <sheetName val="Master_Data3"/>
      <sheetName val="Entity_Maps3"/>
      <sheetName val="1130_-_US3"/>
      <sheetName val="Base_Model3"/>
      <sheetName val="Recipient_and_WHA_Status_Codes3"/>
      <sheetName val="Other_drop_down_options3"/>
      <sheetName val="Exemption_Codes3"/>
      <sheetName val="Income_Codes3"/>
      <sheetName val="1042-S_and_8805_Codes_-Hidden3"/>
      <sheetName val="Exemption_Codes_&amp;_LOB_Codes3"/>
      <sheetName val="Available_Mappings3"/>
      <sheetName val="Capital_Detail3"/>
      <sheetName val="Master_Footnotes_3"/>
      <sheetName val="Line_16_Scenairos3"/>
      <sheetName val="926_Footnote_(2)3"/>
      <sheetName val="PTP_CHILTON_SMALL_CAP3"/>
      <sheetName val="PFIC_(4)3"/>
      <sheetName val="MBA_Footnote3"/>
      <sheetName val="ANNEXURE-_A3"/>
      <sheetName val="2006-16_FOF3"/>
      <sheetName val="2006-16_NOTICE3"/>
      <sheetName val="Mariner_PFIC3"/>
      <sheetName val="PFIC_(3)3"/>
      <sheetName val="Annual_Assumptions3"/>
      <sheetName val="Product_Sort3"/>
      <sheetName val="--LEAD_-_Acctng_Sort--3"/>
      <sheetName val="B_-_Tax_Basis3"/>
      <sheetName val="Drop_Downs3"/>
      <sheetName val="Budget_trial_bal15"/>
      <sheetName val="Valid_Values10"/>
      <sheetName val="Sales_Team_Hierarchy_22069"/>
      <sheetName val="_Drop_Menus8"/>
      <sheetName val="SPT_vs_PHI8"/>
      <sheetName val="ocean_voyage8"/>
      <sheetName val="integrated_merger_model4"/>
      <sheetName val="Rent_Per_Lynette4"/>
      <sheetName val="PU_TB4"/>
      <sheetName val="PO_inv_by_state4"/>
      <sheetName val="PO_ltd_TB_034"/>
      <sheetName val="WP_S1_-_Apportionment_-_Data4"/>
      <sheetName val="SALT_Summary_Template4"/>
      <sheetName val="Master_Data4"/>
      <sheetName val="Entity_Maps4"/>
      <sheetName val="1601_Detail_information4"/>
      <sheetName val="1130_-_US4"/>
      <sheetName val="Base_Model4"/>
      <sheetName val="Recipient_and_WHA_Status_Codes4"/>
      <sheetName val="Other_drop_down_options4"/>
      <sheetName val="Exemption_Codes4"/>
      <sheetName val="Income_Codes4"/>
      <sheetName val="1042-S_and_8805_Codes_-Hidden4"/>
      <sheetName val="Exemption_Codes_&amp;_LOB_Codes4"/>
      <sheetName val="Available_Mappings4"/>
      <sheetName val="Capital_Detail4"/>
      <sheetName val="Master_Footnotes_4"/>
      <sheetName val="Line_16_Scenairos4"/>
      <sheetName val="926_Footnote_(2)4"/>
      <sheetName val="PTP_CHILTON_SMALL_CAP4"/>
      <sheetName val="PFIC_(4)4"/>
      <sheetName val="MBA_Footnote4"/>
      <sheetName val="ANNEXURE-_A4"/>
      <sheetName val="2006-16_FOF4"/>
      <sheetName val="2006-16_NOTICE4"/>
      <sheetName val="Mariner_PFIC4"/>
      <sheetName val="PFIC_(3)4"/>
      <sheetName val="Annual_Assumptions4"/>
      <sheetName val="Product_Sort4"/>
      <sheetName val="--LEAD_-_Acctng_Sort--4"/>
      <sheetName val="B_-_Tax_Basis4"/>
      <sheetName val="Drop_Downs4"/>
      <sheetName val="Trading_Statement"/>
      <sheetName val="DB FC"/>
      <sheetName val="CE300610PrivatiLombardia"/>
      <sheetName val="D&amp;A b"/>
      <sheetName val="One_day,_Seven_day,_and_Seven_C"/>
      <sheetName val="U_S_ILD"/>
      <sheetName val="2010_Data"/>
      <sheetName val="ECKWERTE_alt"/>
      <sheetName val="Quarterly_LBO_Model"/>
      <sheetName val="Investran_TB_USD"/>
      <sheetName val="DNU"/>
      <sheetName val="Name Reference"/>
      <sheetName val="Liquor Inventory"/>
      <sheetName val="Formula_Data"/>
      <sheetName val="Drivers "/>
      <sheetName val="K-1_Status_5_5_16_for_LOOKUP1"/>
      <sheetName val="A_6_Line_16_Foreign_Transac_1"/>
      <sheetName val="Description_Bank1"/>
      <sheetName val="PR_Volume_Mac1"/>
      <sheetName val="Caricom_Local_Volume_Mac1"/>
      <sheetName val="314_A1"/>
      <sheetName val="MARKS_xls_-_Inputs1"/>
      <sheetName val="Country_Codes1"/>
      <sheetName val="PFIC_Summary1"/>
      <sheetName val="1_SC_II_Main_TIS1"/>
      <sheetName val="1_SC_II_Main_TIS_Q41"/>
      <sheetName val="National_Comps1"/>
      <sheetName val="DP_-_FFS_Monthly_Performance1"/>
      <sheetName val="Apportionment_-_Output1"/>
      <sheetName val="Summary_quarterly_P&amp;L1"/>
      <sheetName val="Partner_Data1"/>
      <sheetName val="DUE_FROM_&amp;_TO1"/>
      <sheetName val="Trial_Balance1"/>
      <sheetName val="Eur-Azeo_Report1"/>
      <sheetName val="ST_Corrections1"/>
      <sheetName val="Summary_1-Ph11"/>
      <sheetName val="RCM_Penetration1"/>
      <sheetName val="Scenario_Summary1"/>
      <sheetName val="Cash_Summary1"/>
      <sheetName val="Detail_USG1"/>
      <sheetName val="F-11 Property 172 FAS OLD"/>
      <sheetName val="F-10 Property 169 FAS"/>
      <sheetName val="Business Unit"/>
      <sheetName val="EU Comps"/>
      <sheetName val="EU_Comps"/>
      <sheetName val="TB Source"/>
      <sheetName val="IS - Consolidated"/>
      <sheetName val="Jun21"/>
      <sheetName val="Mar21"/>
      <sheetName val="Dec21"/>
      <sheetName val="&lt;Booking pivot&gt; - OLD"/>
      <sheetName val="0900"/>
      <sheetName val="Herramientas para análisis-VBA"/>
    </sheetNames>
    <sheetDataSet>
      <sheetData sheetId="0">
        <row r="12">
          <cell r="B12">
            <v>0.49</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sheetData sheetId="134"/>
      <sheetData sheetId="135"/>
      <sheetData sheetId="136"/>
      <sheetData sheetId="137" refreshError="1"/>
      <sheetData sheetId="138" refreshError="1"/>
      <sheetData sheetId="139" refreshError="1"/>
      <sheetData sheetId="140" refreshError="1"/>
      <sheetData sheetId="141" refreshError="1"/>
      <sheetData sheetId="142" refreshError="1"/>
      <sheetData sheetId="143"/>
      <sheetData sheetId="144"/>
      <sheetData sheetId="145"/>
      <sheetData sheetId="146"/>
      <sheetData sheetId="147"/>
      <sheetData sheetId="148"/>
      <sheetData sheetId="149"/>
      <sheetData sheetId="150"/>
      <sheetData sheetId="151"/>
      <sheetData sheetId="152"/>
      <sheetData sheetId="153"/>
      <sheetData sheetId="154"/>
      <sheetData sheetId="155" refreshError="1"/>
      <sheetData sheetId="156" refreshError="1"/>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row r="12">
          <cell r="B12">
            <v>0.49</v>
          </cell>
        </row>
      </sheetData>
      <sheetData sheetId="175"/>
      <sheetData sheetId="176"/>
      <sheetData sheetId="177"/>
      <sheetData sheetId="178">
        <row r="12">
          <cell r="B12">
            <v>0.49</v>
          </cell>
        </row>
      </sheetData>
      <sheetData sheetId="179">
        <row r="12">
          <cell r="B12">
            <v>0.49</v>
          </cell>
        </row>
      </sheetData>
      <sheetData sheetId="180">
        <row r="12">
          <cell r="B12">
            <v>0.49</v>
          </cell>
        </row>
      </sheetData>
      <sheetData sheetId="181">
        <row r="12">
          <cell r="B12">
            <v>0.49</v>
          </cell>
        </row>
      </sheetData>
      <sheetData sheetId="182"/>
      <sheetData sheetId="183"/>
      <sheetData sheetId="184">
        <row r="12">
          <cell r="B12">
            <v>0.49</v>
          </cell>
        </row>
      </sheetData>
      <sheetData sheetId="185">
        <row r="12">
          <cell r="B12">
            <v>0.49</v>
          </cell>
        </row>
      </sheetData>
      <sheetData sheetId="186">
        <row r="12">
          <cell r="B12">
            <v>0.49</v>
          </cell>
        </row>
      </sheetData>
      <sheetData sheetId="187"/>
      <sheetData sheetId="188"/>
      <sheetData sheetId="189"/>
      <sheetData sheetId="190"/>
      <sheetData sheetId="191">
        <row r="12">
          <cell r="B12">
            <v>0.49</v>
          </cell>
        </row>
      </sheetData>
      <sheetData sheetId="192">
        <row r="12">
          <cell r="B12">
            <v>0.49</v>
          </cell>
        </row>
      </sheetData>
      <sheetData sheetId="193">
        <row r="12">
          <cell r="B12">
            <v>0.49</v>
          </cell>
        </row>
      </sheetData>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ow r="12">
          <cell r="B12">
            <v>0.49</v>
          </cell>
        </row>
      </sheetData>
      <sheetData sheetId="303">
        <row r="12">
          <cell r="B12">
            <v>0.49</v>
          </cell>
        </row>
      </sheetData>
      <sheetData sheetId="304">
        <row r="12">
          <cell r="B12">
            <v>0.49</v>
          </cell>
        </row>
      </sheetData>
      <sheetData sheetId="305"/>
      <sheetData sheetId="306"/>
      <sheetData sheetId="307"/>
      <sheetData sheetId="308"/>
      <sheetData sheetId="309">
        <row r="12">
          <cell r="B12">
            <v>0.49</v>
          </cell>
        </row>
      </sheetData>
      <sheetData sheetId="310"/>
      <sheetData sheetId="311"/>
      <sheetData sheetId="312" refreshError="1"/>
      <sheetData sheetId="313" refreshError="1"/>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refreshError="1"/>
      <sheetData sheetId="324"/>
      <sheetData sheetId="325">
        <row r="98">
          <cell r="H98">
            <v>797321</v>
          </cell>
        </row>
      </sheetData>
      <sheetData sheetId="326">
        <row r="98">
          <cell r="H98">
            <v>797321</v>
          </cell>
        </row>
      </sheetData>
      <sheetData sheetId="327"/>
      <sheetData sheetId="328">
        <row r="98">
          <cell r="H98">
            <v>797321</v>
          </cell>
        </row>
      </sheetData>
      <sheetData sheetId="329"/>
      <sheetData sheetId="330"/>
      <sheetData sheetId="33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ow r="12">
          <cell r="B12">
            <v>0.49</v>
          </cell>
        </row>
      </sheetData>
      <sheetData sheetId="342" refreshError="1"/>
      <sheetData sheetId="343" refreshError="1"/>
      <sheetData sheetId="344" refreshError="1"/>
      <sheetData sheetId="345" refreshError="1"/>
      <sheetData sheetId="346" refreshError="1"/>
      <sheetData sheetId="347" refreshError="1"/>
      <sheetData sheetId="348"/>
      <sheetData sheetId="349"/>
      <sheetData sheetId="350"/>
      <sheetData sheetId="351"/>
      <sheetData sheetId="352"/>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row r="107">
          <cell r="H107">
            <v>0</v>
          </cell>
        </row>
      </sheetData>
      <sheetData sheetId="415"/>
      <sheetData sheetId="416"/>
      <sheetData sheetId="417"/>
      <sheetData sheetId="418"/>
      <sheetData sheetId="419"/>
      <sheetData sheetId="420"/>
      <sheetData sheetId="421"/>
      <sheetData sheetId="422"/>
      <sheetData sheetId="423"/>
      <sheetData sheetId="424"/>
      <sheetData sheetId="425"/>
      <sheetData sheetId="426" refreshError="1"/>
      <sheetData sheetId="427"/>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sheetData sheetId="450"/>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sheetData sheetId="479"/>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sheetData sheetId="496"/>
      <sheetData sheetId="497"/>
      <sheetData sheetId="498" refreshError="1"/>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sheetData sheetId="52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refreshError="1"/>
      <sheetData sheetId="541" refreshError="1"/>
      <sheetData sheetId="542" refreshError="1"/>
      <sheetData sheetId="543" refreshError="1"/>
      <sheetData sheetId="544">
        <row r="12">
          <cell r="B12">
            <v>0.49</v>
          </cell>
        </row>
      </sheetData>
      <sheetData sheetId="545"/>
      <sheetData sheetId="546"/>
      <sheetData sheetId="547"/>
      <sheetData sheetId="548"/>
      <sheetData sheetId="549"/>
      <sheetData sheetId="550"/>
      <sheetData sheetId="551"/>
      <sheetData sheetId="552"/>
      <sheetData sheetId="553"/>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sheetData sheetId="608"/>
      <sheetData sheetId="609"/>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refreshError="1"/>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sheetData sheetId="861"/>
      <sheetData sheetId="862"/>
      <sheetData sheetId="863"/>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refreshError="1"/>
      <sheetData sheetId="1157"/>
      <sheetData sheetId="1158"/>
      <sheetData sheetId="1159"/>
      <sheetData sheetId="1160"/>
      <sheetData sheetId="1161"/>
      <sheetData sheetId="1162"/>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refreshError="1"/>
      <sheetData sheetId="1194" refreshError="1"/>
      <sheetData sheetId="1195" refreshError="1"/>
      <sheetData sheetId="1196" refreshError="1"/>
      <sheetData sheetId="1197"/>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l RFE"/>
      <sheetName val="Model Setup"/>
      <sheetName val="Output"/>
      <sheetName val="Assumptions"/>
      <sheetName val="Menu Data"/>
      <sheetName val="Huntley Plant Data"/>
      <sheetName val="Dunkirk Plant Data"/>
      <sheetName val="Oswego Plant Data"/>
      <sheetName val="Arthur Kill Plant Data"/>
      <sheetName val="Astoria Plant Data"/>
      <sheetName val="Branford Plant Data"/>
      <sheetName val="Devon Plant Data"/>
      <sheetName val="Middletown Plant Data"/>
      <sheetName val="Cos Cob Plant Data"/>
      <sheetName val="Franklin Drive Plant Data"/>
      <sheetName val="Montville Plant Data"/>
      <sheetName val="Norwalk Harbor Plant Data"/>
      <sheetName val="Somerset Plant Data"/>
      <sheetName val="Torrington Plant Data"/>
      <sheetName val="Active Plant Data"/>
      <sheetName val="Active Dispatch Data"/>
      <sheetName val="Market Price Dispatch Data"/>
      <sheetName val="Market Load Data"/>
      <sheetName val="Average Market Price"/>
      <sheetName val="Market Price Percentages"/>
      <sheetName val="Market Price Data"/>
      <sheetName val="Inputs"/>
      <sheetName val="Project Calcs"/>
      <sheetName val="Base Calcs"/>
      <sheetName val="Graph Data"/>
      <sheetName val="Cash Flow Chart"/>
      <sheetName val="Cash flow pro forma"/>
      <sheetName val="Earnings Pro forma"/>
      <sheetName val="Initial_RFE"/>
      <sheetName val="Model_Setup"/>
      <sheetName val="Menu_Data"/>
      <sheetName val="Huntley_Plant_Data"/>
      <sheetName val="Dunkirk_Plant_Data"/>
      <sheetName val="Oswego_Plant_Data"/>
      <sheetName val="Arthur_Kill_Plant_Data"/>
      <sheetName val="Astoria_Plant_Data"/>
      <sheetName val="Branford_Plant_Data"/>
      <sheetName val="Devon_Plant_Data"/>
      <sheetName val="Middletown_Plant_Data"/>
      <sheetName val="Cos_Cob_Plant_Data"/>
      <sheetName val="Franklin_Drive_Plant_Data"/>
      <sheetName val="Montville_Plant_Data"/>
      <sheetName val="Norwalk_Harbor_Plant_Data"/>
      <sheetName val="Somerset_Plant_Data"/>
      <sheetName val="Torrington_Plant_Data"/>
      <sheetName val="Active_Plant_Data"/>
      <sheetName val="Active_Dispatch_Data"/>
      <sheetName val="Market_Price_Dispatch_Data"/>
      <sheetName val="Market_Load_Data"/>
      <sheetName val="Average_Market_Price"/>
      <sheetName val="Market_Price_Percentages"/>
      <sheetName val="Market_Price_Data"/>
      <sheetName val="Project_Calcs"/>
      <sheetName val="Base_Calcs"/>
      <sheetName val="Graph_Data"/>
      <sheetName val="Cash_Flow_Chart"/>
      <sheetName val="Cash_flow_pro_forma"/>
      <sheetName val="Earnings_Pro_forma"/>
      <sheetName val="ASS"/>
      <sheetName val="Drop Downs"/>
      <sheetName val="Assumptions 1"/>
      <sheetName val="Initial_RFE1"/>
      <sheetName val="Model_Setup1"/>
      <sheetName val="Menu_Data1"/>
      <sheetName val="Huntley_Plant_Data1"/>
      <sheetName val="Dunkirk_Plant_Data1"/>
      <sheetName val="Oswego_Plant_Data1"/>
      <sheetName val="Arthur_Kill_Plant_Data1"/>
      <sheetName val="Astoria_Plant_Data1"/>
      <sheetName val="Branford_Plant_Data1"/>
      <sheetName val="Devon_Plant_Data1"/>
      <sheetName val="Middletown_Plant_Data1"/>
      <sheetName val="Cos_Cob_Plant_Data1"/>
      <sheetName val="Franklin_Drive_Plant_Data1"/>
      <sheetName val="Montville_Plant_Data1"/>
      <sheetName val="Norwalk_Harbor_Plant_Data1"/>
      <sheetName val="Somerset_Plant_Data1"/>
      <sheetName val="Torrington_Plant_Data1"/>
      <sheetName val="Active_Plant_Data1"/>
      <sheetName val="Active_Dispatch_Data1"/>
      <sheetName val="Market_Price_Dispatch_Data1"/>
      <sheetName val="Market_Load_Data1"/>
      <sheetName val="Average_Market_Price1"/>
      <sheetName val="Market_Price_Percentages1"/>
      <sheetName val="Market_Price_Data1"/>
      <sheetName val="Project_Calcs1"/>
      <sheetName val="Base_Calcs1"/>
      <sheetName val="Graph_Data1"/>
      <sheetName val="Cash_Flow_Chart1"/>
      <sheetName val="Cash_flow_pro_forma1"/>
      <sheetName val="Earnings_Pro_forma1"/>
      <sheetName val="Cost Approach"/>
      <sheetName val="Sensitivity Control"/>
      <sheetName val="Retail Rate Summary- VA resi"/>
      <sheetName val="Initial_RFE2"/>
      <sheetName val="Model_Setup2"/>
      <sheetName val="Menu_Data2"/>
      <sheetName val="Huntley_Plant_Data2"/>
      <sheetName val="Dunkirk_Plant_Data2"/>
      <sheetName val="Oswego_Plant_Data2"/>
      <sheetName val="Arthur_Kill_Plant_Data2"/>
      <sheetName val="Astoria_Plant_Data2"/>
      <sheetName val="Branford_Plant_Data2"/>
      <sheetName val="Devon_Plant_Data2"/>
      <sheetName val="Middletown_Plant_Data2"/>
      <sheetName val="Cos_Cob_Plant_Data2"/>
      <sheetName val="Franklin_Drive_Plant_Data2"/>
      <sheetName val="Montville_Plant_Data2"/>
      <sheetName val="Norwalk_Harbor_Plant_Data2"/>
      <sheetName val="Somerset_Plant_Data2"/>
      <sheetName val="Torrington_Plant_Data2"/>
      <sheetName val="Active_Plant_Data2"/>
      <sheetName val="Active_Dispatch_Data2"/>
      <sheetName val="Market_Price_Dispatch_Data2"/>
      <sheetName val="Market_Load_Data2"/>
      <sheetName val="Average_Market_Price2"/>
      <sheetName val="Market_Price_Percentages2"/>
      <sheetName val="Market_Price_Data2"/>
      <sheetName val="Project_Calcs2"/>
      <sheetName val="Base_Calcs2"/>
      <sheetName val="Graph_Data2"/>
      <sheetName val="Cash_Flow_Chart2"/>
      <sheetName val="Cash_flow_pro_forma2"/>
      <sheetName val="Earnings_Pro_forma2"/>
      <sheetName val="Drop_Downs"/>
      <sheetName val="Assumptions_1"/>
      <sheetName val="Sensitivity_Control"/>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refreshError="1"/>
      <sheetData sheetId="30" refreshError="1"/>
      <sheetData sheetId="31"/>
      <sheetData sheetId="32"/>
      <sheetData sheetId="33"/>
      <sheetData sheetId="34"/>
      <sheetData sheetId="35">
        <row r="7">
          <cell r="C7" t="str">
            <v>Both</v>
          </cell>
        </row>
      </sheetData>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sheetData sheetId="67"/>
      <sheetData sheetId="68">
        <row r="7">
          <cell r="C7" t="str">
            <v>Both</v>
          </cell>
        </row>
      </sheetData>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efreshError="1"/>
      <sheetData sheetId="97" refreshError="1"/>
      <sheetData sheetId="98" refreshError="1"/>
      <sheetData sheetId="99"/>
      <sheetData sheetId="100"/>
      <sheetData sheetId="101">
        <row r="7">
          <cell r="C7" t="str">
            <v>Both</v>
          </cell>
        </row>
      </sheetData>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XREF"/>
      <sheetName val="Tickmarks"/>
    </sheetNames>
    <sheetDataSet>
      <sheetData sheetId="0" refreshError="1"/>
      <sheetData sheetId="1">
        <row r="1">
          <cell r="F1" t="str">
            <v>Preliminary</v>
          </cell>
        </row>
      </sheetData>
      <sheetData sheetId="2">
        <row r="2">
          <cell r="E2" t="str">
            <v>!</v>
          </cell>
        </row>
      </sheetData>
      <sheetData sheetId="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st Qtr Cons 04 Global"/>
      <sheetName val="13 Pd Fcst"/>
      <sheetName val="1st Qtr Cons 04"/>
      <sheetName val="1st Qtr Cons 03 (2)"/>
      <sheetName val="2nd Qtr Cons 03"/>
      <sheetName val="Driver Fcst BU"/>
      <sheetName val="4th Qtr Cons 03"/>
      <sheetName val="2nd Qtr Cons 03 Global"/>
      <sheetName val="4th Qtr Cons 03 Global"/>
      <sheetName val="3rd Qtr Cons 03 Global"/>
      <sheetName val="3rd Qtr Cons 03"/>
      <sheetName val="13 Pd Fcst Base"/>
      <sheetName val="Comp Sales Adj Base"/>
      <sheetName val="13 Pd Fcst Pinetree"/>
      <sheetName val="13 Pd Fcst Cajun Concepts"/>
      <sheetName val="Comp Sales Adj PT"/>
      <sheetName val="Comp 2003"/>
      <sheetName val="Pre-Open Plan"/>
      <sheetName val="Pre-Open Act-Fcst"/>
      <sheetName val="Pre-Open Var"/>
      <sheetName val="PT Closures 4402"/>
      <sheetName val="PT Closures 4403"/>
      <sheetName val="PT Closures 4405"/>
      <sheetName val="PT Closures 4413"/>
      <sheetName val="PT Closures"/>
      <sheetName val="PT Closures 4436"/>
      <sheetName val="PT Closures 4446"/>
      <sheetName val="PT Closures 4428"/>
      <sheetName val="Closures 4640"/>
      <sheetName val="Rest Adj"/>
      <sheetName val="Closures Adj"/>
      <sheetName val="3441"/>
      <sheetName val="3677"/>
      <sheetName val="3689"/>
      <sheetName val="3761"/>
      <sheetName val="3243"/>
      <sheetName val="3695"/>
      <sheetName val="4974"/>
      <sheetName val="2113 Plan"/>
      <sheetName val="2113 Fcst"/>
      <sheetName val="2113 adj"/>
      <sheetName val="2018-7433 Plan"/>
      <sheetName val="2018 Plan"/>
      <sheetName val="2018-7433 Fcst"/>
      <sheetName val="2018-7433 var"/>
      <sheetName val="Transcon"/>
      <sheetName val="Transcon Downtime"/>
      <sheetName val="New Rest Miss"/>
      <sheetName val="Query"/>
      <sheetName val="Query Plan"/>
      <sheetName val="Rental Plan"/>
      <sheetName val="Rental Actuals"/>
      <sheetName val="Rental Actuals (2)"/>
      <sheetName val="Rental Actuals (3)"/>
      <sheetName val="Rental Prior"/>
      <sheetName val="4772 P"/>
      <sheetName val="Depr Adj"/>
      <sheetName val="2404"/>
      <sheetName val="2402 - 03"/>
      <sheetName val="Comp Sales Adj Base risk"/>
      <sheetName val="7303 P"/>
      <sheetName val="Comp 2003 Scen"/>
      <sheetName val="Comp 2003 Scen (1%)"/>
      <sheetName val="Comp 2003 Scen 1%"/>
      <sheetName val="Openings Scen"/>
      <sheetName val="7277 P"/>
      <sheetName val="7277 P (2)"/>
      <sheetName val="7255 P"/>
      <sheetName val="Citrus Adj"/>
      <sheetName val="Citrus Est"/>
      <sheetName val="2113 old"/>
      <sheetName val="2113 new"/>
      <sheetName val="2018 a"/>
      <sheetName val="5973 P"/>
      <sheetName val="5973 A"/>
      <sheetName val="2485 P"/>
      <sheetName val="2485 A"/>
      <sheetName val="4772 Act"/>
      <sheetName val="7199 P"/>
      <sheetName val="Roy Adj"/>
      <sheetName val="roy ws"/>
      <sheetName val="ROY &amp; Fr Fees"/>
      <sheetName val="7255 plan"/>
      <sheetName val="7277 plan"/>
      <sheetName val="7037 plan"/>
      <sheetName val="7036 plan"/>
      <sheetName val="Total Non-Comp plan"/>
      <sheetName val="7255 Act"/>
      <sheetName val="7277 Act"/>
      <sheetName val="7037 Act"/>
      <sheetName val="7036 Act"/>
      <sheetName val="Total Non-Comp act"/>
      <sheetName val="Total Non-Comp var"/>
      <sheetName val="Fr Ops"/>
      <sheetName val="Domestic OH 03 FINAL"/>
      <sheetName val="8211"/>
      <sheetName val="Comp 2002"/>
      <sheetName val="Misc Rest Adj"/>
      <sheetName val="2024"/>
      <sheetName val="2018"/>
      <sheetName val="4975"/>
      <sheetName val="2021"/>
      <sheetName val="Miss 02 New"/>
      <sheetName val="S&amp;R Downtime"/>
      <sheetName val="2nd Qtr Cons 02 "/>
      <sheetName val="3rd Qtr Cons 02 "/>
      <sheetName val="4th Qtr Cons 02 "/>
      <sheetName val="4th Qtr Cons 02  (2)"/>
      <sheetName val="Stone Mountain"/>
      <sheetName val="Roswell Rd"/>
      <sheetName val="Old Milton"/>
      <sheetName val="Monica E"/>
      <sheetName val="S&amp;R &amp; Reimage Downtime Adj"/>
      <sheetName val="Read Road"/>
      <sheetName val="Lee Street"/>
      <sheetName val="2nd Qtr Cons 02 oh alloc"/>
      <sheetName val="2001 Non-Cash Plan Rest Lev "/>
      <sheetName val="Sheet3"/>
      <sheetName val="Rental Actual"/>
      <sheetName val="Comp 2002 (2)"/>
      <sheetName val="Domestic Overhead 02 FINAL  (7)"/>
      <sheetName val="Sheet1"/>
      <sheetName val="Domestic Overhead 02 FINAL  (5)"/>
      <sheetName val="Domestic Overhead 02 FINAL  (6)"/>
      <sheetName val="Domestic Overhead 02 FINAL  (4)"/>
      <sheetName val="Domestic Overhead 02 FINAL  (2)"/>
      <sheetName val="Domestic Overhead 02 FINAL  (3)"/>
      <sheetName val="Intl 02 FINAL"/>
      <sheetName val="Intl 02 FINAL (2)"/>
      <sheetName val="Intl 02 FINAL (3)"/>
      <sheetName val="Domestic Overhead WS"/>
      <sheetName val="Base &amp; CC"/>
      <sheetName val="Sheet6"/>
      <sheetName val="Dom OH"/>
      <sheetName val="Dom OH (2)"/>
      <sheetName val="Domestic Overhead 02 FINAL"/>
      <sheetName val="2402"/>
      <sheetName val="2402 (2)"/>
      <sheetName val="PT"/>
      <sheetName val="CK"/>
      <sheetName val="Intl Non-Cash"/>
      <sheetName val="Base uplanned"/>
      <sheetName val="S&amp;R + Reimages"/>
      <sheetName val="Qtr#1 Actuals Commentary"/>
      <sheetName val="Reimage Commentary"/>
      <sheetName val="Notes"/>
      <sheetName val="Global Comp"/>
      <sheetName val="4520 Arlington"/>
      <sheetName val="370 Arlington"/>
      <sheetName val="3584 Arlington"/>
      <sheetName val="4626 Airport"/>
      <sheetName val="5614-Broad"/>
      <sheetName val="5614-Broad Act"/>
      <sheetName val="4421-Bel Act "/>
      <sheetName val="4749-NC"/>
      <sheetName val="4756-NC"/>
      <sheetName val="Brainerd"/>
      <sheetName val="East-West"/>
      <sheetName val="PT uplanned"/>
      <sheetName val="4422"/>
      <sheetName val="4421"/>
      <sheetName val="Domestic Overhead 02"/>
      <sheetName val="Domestic Overhead 02 (2)"/>
      <sheetName val="Domestic Overhead 01 (2)"/>
      <sheetName val="Intl Overhead"/>
      <sheetName val="Non-Cash OH (2)"/>
      <sheetName val="Non-Cash Rest level"/>
      <sheetName val="Non-Cash Rest level (2)"/>
      <sheetName val="CK 01"/>
      <sheetName val="Backup sheets"/>
      <sheetName val="00 Overhead"/>
      <sheetName val="2000 Base"/>
      <sheetName val="2000 NCR"/>
      <sheetName val="end of updated sheets "/>
      <sheetName val="Old Sheets"/>
      <sheetName val="2nd Quarter Fcst Base"/>
      <sheetName val="2nd Quarter Fcst Cons 00"/>
      <sheetName val="3rd Qtr Cons 00"/>
      <sheetName val="4th Qtr Cons 00(2)"/>
      <sheetName val="4th Qtr Cons 00"/>
      <sheetName val="1st Qtr Cons "/>
      <sheetName val="2nd Qtr Cons 00"/>
      <sheetName val="Non-Cash Rest Act (2)"/>
      <sheetName val="2nd Qtr Cons 01"/>
      <sheetName val="3rd Qtr Cons 01"/>
      <sheetName val="4th Qtr Cons 01"/>
      <sheetName val="1st Qtr Cons 01"/>
      <sheetName val="1st Qtr Cons 03"/>
      <sheetName val="PT Closures 4640"/>
      <sheetName val="Income Statement"/>
      <sheetName val="EXRPTS"/>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sheetData sheetId="188"/>
      <sheetData sheetId="189" refreshError="1"/>
      <sheetData sheetId="19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elbudg"/>
      <sheetName val="RPT02"/>
      <sheetName val="SO2RPT"/>
      <sheetName val="NOXRPT"/>
      <sheetName val="jbilaton02"/>
      <sheetName val="jbilatof02"/>
      <sheetName val="Annual Sales &amp; Load Forecast"/>
      <sheetName val="2001-2003susq1"/>
      <sheetName val="2001-2003susq2"/>
      <sheetName val="Gen Budg"/>
      <sheetName val="GB On Peak"/>
      <sheetName val="GB Off Peak"/>
      <sheetName val="Year 2001-11_20-Un2"/>
      <sheetName val="Year 2001-11_20-Un1"/>
      <sheetName val="Cost_SummarySheet"/>
      <sheetName val="RPT04"/>
      <sheetName val="Gen Budg 2002"/>
      <sheetName val="GB On Peak (2)"/>
      <sheetName val="GB Off Peak (2)"/>
      <sheetName val="2001-2005 budget"/>
      <sheetName val="PLR FERC worksheet"/>
      <sheetName val="Gen_SummarySheet"/>
      <sheetName val="GB Off Peak new"/>
      <sheetName val="Gen Budg new"/>
      <sheetName val="GB On Peak new"/>
      <sheetName val="Total MWHs-2002"/>
      <sheetName val="On-peak MWH"/>
      <sheetName val="Off-peak MWH"/>
      <sheetName val="Gen Budg 10_11"/>
      <sheetName val="GB On Peak 10_11"/>
      <sheetName val="GB Off Peak 10_11"/>
      <sheetName val="Bilat_Spot_Sales"/>
      <sheetName val="PJM Expected"/>
      <sheetName val="Bilat_Spot_Purch."/>
      <sheetName val="PJM"/>
      <sheetName val="Scheduled Load (with Losses)"/>
      <sheetName val="Detail"/>
      <sheetName val="Comp1"/>
      <sheetName val="Sheet2"/>
      <sheetName val="Sheet3"/>
      <sheetName val="Tables"/>
      <sheetName val="DualData"/>
      <sheetName val="Chart of Account"/>
      <sheetName val="log"/>
      <sheetName val="Sheet1"/>
      <sheetName val="F9_Hidden_Lists"/>
    </sheetNames>
    <sheetDataSet>
      <sheetData sheetId="0" refreshError="1">
        <row r="1">
          <cell r="A1" t="str">
            <v>BLUE = MANUAL ENTRY</v>
          </cell>
          <cell r="C1" t="str">
            <v xml:space="preserve"> </v>
          </cell>
          <cell r="F1" t="str">
            <v>SUMMARY SHEET</v>
          </cell>
          <cell r="O1" t="str">
            <v>FUELBUDG.XLS</v>
          </cell>
        </row>
        <row r="2">
          <cell r="F2" t="str">
            <v>TOTAL GENERATION</v>
          </cell>
          <cell r="L2" t="str">
            <v>CASE:2001 FORECAST</v>
          </cell>
          <cell r="P2" t="str">
            <v>1</v>
          </cell>
        </row>
        <row r="3">
          <cell r="F3" t="str">
            <v xml:space="preserve">                   </v>
          </cell>
          <cell r="L3">
            <v>36851</v>
          </cell>
          <cell r="M3" t="str">
            <v xml:space="preserve">    </v>
          </cell>
        </row>
        <row r="4">
          <cell r="F4" t="str">
            <v>(OUTPUT &amp; INTERCHANGE - MILLIONS OF KWH)</v>
          </cell>
        </row>
        <row r="6">
          <cell r="A6" t="str">
            <v>STEAM STATIONS</v>
          </cell>
          <cell r="C6" t="str">
            <v>JANUARY</v>
          </cell>
          <cell r="D6" t="str">
            <v>FEBRUARY</v>
          </cell>
          <cell r="E6" t="str">
            <v>MARCH</v>
          </cell>
          <cell r="F6" t="str">
            <v>APRIL</v>
          </cell>
          <cell r="G6" t="str">
            <v>MAY</v>
          </cell>
          <cell r="H6" t="str">
            <v>JUNE</v>
          </cell>
          <cell r="I6" t="str">
            <v>JULY</v>
          </cell>
          <cell r="J6" t="str">
            <v>AUGUST</v>
          </cell>
          <cell r="K6" t="str">
            <v>SEPTEMBER</v>
          </cell>
          <cell r="L6" t="str">
            <v>OCTOBER</v>
          </cell>
          <cell r="M6" t="str">
            <v>NOVEMBER</v>
          </cell>
          <cell r="N6" t="str">
            <v>DECEMBER</v>
          </cell>
          <cell r="O6" t="str">
            <v>TOTAL</v>
          </cell>
        </row>
        <row r="7">
          <cell r="A7" t="str">
            <v xml:space="preserve">  COAL-FIRED</v>
          </cell>
        </row>
        <row r="8">
          <cell r="A8" t="str">
            <v xml:space="preserve">    Brunner Island</v>
          </cell>
          <cell r="C8">
            <v>814</v>
          </cell>
          <cell r="D8">
            <v>770</v>
          </cell>
          <cell r="E8">
            <v>840</v>
          </cell>
          <cell r="F8">
            <v>540</v>
          </cell>
          <cell r="G8">
            <v>557</v>
          </cell>
          <cell r="H8">
            <v>764</v>
          </cell>
          <cell r="I8">
            <v>826</v>
          </cell>
          <cell r="J8">
            <v>830</v>
          </cell>
          <cell r="K8">
            <v>524.79999999999995</v>
          </cell>
          <cell r="L8">
            <v>523.19999999999993</v>
          </cell>
          <cell r="M8">
            <v>497.2</v>
          </cell>
          <cell r="N8">
            <v>747.7</v>
          </cell>
          <cell r="O8">
            <v>8234</v>
          </cell>
        </row>
        <row r="9">
          <cell r="A9" t="str">
            <v xml:space="preserve">    Martins Creek 1-2</v>
          </cell>
          <cell r="C9">
            <v>124</v>
          </cell>
          <cell r="D9">
            <v>117</v>
          </cell>
          <cell r="E9">
            <v>93</v>
          </cell>
          <cell r="F9">
            <v>98</v>
          </cell>
          <cell r="G9">
            <v>61.6</v>
          </cell>
          <cell r="H9">
            <v>88.2</v>
          </cell>
          <cell r="I9">
            <v>91.3</v>
          </cell>
          <cell r="J9">
            <v>98.7</v>
          </cell>
          <cell r="K9">
            <v>34.924999999999997</v>
          </cell>
          <cell r="L9">
            <v>134.1</v>
          </cell>
          <cell r="M9">
            <v>75.099999999999994</v>
          </cell>
          <cell r="N9">
            <v>94</v>
          </cell>
          <cell r="O9">
            <v>1110</v>
          </cell>
        </row>
        <row r="10">
          <cell r="A10" t="str">
            <v xml:space="preserve">    Sunbury</v>
          </cell>
          <cell r="C10">
            <v>0</v>
          </cell>
          <cell r="D10">
            <v>0</v>
          </cell>
          <cell r="E10">
            <v>0</v>
          </cell>
          <cell r="F10">
            <v>0</v>
          </cell>
          <cell r="G10">
            <v>0</v>
          </cell>
          <cell r="H10">
            <v>0</v>
          </cell>
          <cell r="I10">
            <v>0</v>
          </cell>
          <cell r="J10">
            <v>0</v>
          </cell>
          <cell r="K10">
            <v>0</v>
          </cell>
          <cell r="L10">
            <v>0</v>
          </cell>
          <cell r="M10">
            <v>0</v>
          </cell>
          <cell r="N10">
            <v>0</v>
          </cell>
          <cell r="O10">
            <v>0</v>
          </cell>
        </row>
        <row r="11">
          <cell r="A11" t="str">
            <v xml:space="preserve">    Holtwood</v>
          </cell>
          <cell r="C11">
            <v>0</v>
          </cell>
          <cell r="D11">
            <v>0</v>
          </cell>
          <cell r="E11">
            <v>0</v>
          </cell>
          <cell r="F11">
            <v>0</v>
          </cell>
          <cell r="G11">
            <v>0</v>
          </cell>
          <cell r="H11">
            <v>0</v>
          </cell>
          <cell r="I11">
            <v>0</v>
          </cell>
          <cell r="J11">
            <v>0</v>
          </cell>
          <cell r="K11">
            <v>0</v>
          </cell>
          <cell r="L11">
            <v>0</v>
          </cell>
          <cell r="M11">
            <v>0</v>
          </cell>
          <cell r="N11">
            <v>0</v>
          </cell>
          <cell r="O11">
            <v>0</v>
          </cell>
        </row>
        <row r="12">
          <cell r="A12" t="str">
            <v xml:space="preserve">    Keystone</v>
          </cell>
          <cell r="C12">
            <v>138</v>
          </cell>
          <cell r="D12">
            <v>128</v>
          </cell>
          <cell r="E12">
            <v>138</v>
          </cell>
          <cell r="F12">
            <v>114.7</v>
          </cell>
          <cell r="G12">
            <v>69</v>
          </cell>
          <cell r="H12">
            <v>132</v>
          </cell>
          <cell r="I12">
            <v>138</v>
          </cell>
          <cell r="J12">
            <v>138</v>
          </cell>
          <cell r="K12">
            <v>132</v>
          </cell>
          <cell r="L12">
            <v>138</v>
          </cell>
          <cell r="M12">
            <v>132</v>
          </cell>
          <cell r="N12">
            <v>138</v>
          </cell>
          <cell r="O12">
            <v>1536</v>
          </cell>
        </row>
        <row r="13">
          <cell r="A13" t="str">
            <v xml:space="preserve">    Conemaugh</v>
          </cell>
          <cell r="C13">
            <v>168.5</v>
          </cell>
          <cell r="D13">
            <v>157.80000000000001</v>
          </cell>
          <cell r="E13">
            <v>168.8</v>
          </cell>
          <cell r="F13">
            <v>163.19999999999999</v>
          </cell>
          <cell r="G13">
            <v>168.8</v>
          </cell>
          <cell r="H13">
            <v>163.19999999999999</v>
          </cell>
          <cell r="I13">
            <v>168.8</v>
          </cell>
          <cell r="J13">
            <v>168.8</v>
          </cell>
          <cell r="K13">
            <v>103.39999999999999</v>
          </cell>
          <cell r="L13">
            <v>84.4</v>
          </cell>
          <cell r="M13">
            <v>108.8</v>
          </cell>
          <cell r="N13">
            <v>148.9</v>
          </cell>
          <cell r="O13">
            <v>1773</v>
          </cell>
        </row>
        <row r="14">
          <cell r="A14" t="str">
            <v xml:space="preserve">    Montour</v>
          </cell>
          <cell r="C14">
            <v>816</v>
          </cell>
          <cell r="D14">
            <v>766.7</v>
          </cell>
          <cell r="E14">
            <v>689</v>
          </cell>
          <cell r="F14">
            <v>395</v>
          </cell>
          <cell r="G14">
            <v>496</v>
          </cell>
          <cell r="H14">
            <v>860</v>
          </cell>
          <cell r="I14">
            <v>937.6</v>
          </cell>
          <cell r="J14">
            <v>916.4</v>
          </cell>
          <cell r="K14">
            <v>773.2</v>
          </cell>
          <cell r="L14">
            <v>686</v>
          </cell>
          <cell r="M14">
            <v>673.75</v>
          </cell>
          <cell r="N14">
            <v>789.9</v>
          </cell>
          <cell r="O14">
            <v>8800</v>
          </cell>
        </row>
        <row r="15">
          <cell r="A15" t="str">
            <v xml:space="preserve">    TOTAL COAL-FIRED</v>
          </cell>
          <cell r="C15">
            <v>2060.5</v>
          </cell>
          <cell r="D15">
            <v>1939.5</v>
          </cell>
          <cell r="E15">
            <v>1928.8</v>
          </cell>
          <cell r="F15">
            <v>1310.9</v>
          </cell>
          <cell r="G15">
            <v>1352.4</v>
          </cell>
          <cell r="H15">
            <v>2007.4</v>
          </cell>
          <cell r="I15">
            <v>2161.6999999999998</v>
          </cell>
          <cell r="J15">
            <v>2151.9</v>
          </cell>
          <cell r="K15">
            <v>1568.3</v>
          </cell>
          <cell r="L15">
            <v>1565.7</v>
          </cell>
          <cell r="M15">
            <v>1486.8999999999999</v>
          </cell>
          <cell r="N15">
            <v>1918.5</v>
          </cell>
          <cell r="O15">
            <v>21453</v>
          </cell>
        </row>
        <row r="16">
          <cell r="A16" t="str">
            <v xml:space="preserve">    Martins Creek 3-4</v>
          </cell>
          <cell r="C16">
            <v>95.8</v>
          </cell>
          <cell r="D16">
            <v>95.8</v>
          </cell>
          <cell r="E16">
            <v>34.799999999999997</v>
          </cell>
          <cell r="F16">
            <v>23.8</v>
          </cell>
          <cell r="G16">
            <v>73.2</v>
          </cell>
          <cell r="H16">
            <v>250.2</v>
          </cell>
          <cell r="I16">
            <v>400.4</v>
          </cell>
          <cell r="J16">
            <v>400.4</v>
          </cell>
          <cell r="K16">
            <v>146.4</v>
          </cell>
          <cell r="L16">
            <v>32.299999999999997</v>
          </cell>
          <cell r="M16">
            <v>34.799999999999997</v>
          </cell>
          <cell r="N16">
            <v>80.599999999999994</v>
          </cell>
          <cell r="O16">
            <v>1669</v>
          </cell>
        </row>
        <row r="17">
          <cell r="A17" t="str">
            <v xml:space="preserve">      TOTAL FOSSIL STEAM</v>
          </cell>
          <cell r="C17">
            <v>2156.3000000000002</v>
          </cell>
          <cell r="D17">
            <v>2035.3</v>
          </cell>
          <cell r="E17">
            <v>1963.6</v>
          </cell>
          <cell r="F17">
            <v>1334.7</v>
          </cell>
          <cell r="G17">
            <v>1425.6000000000001</v>
          </cell>
          <cell r="H17">
            <v>2257.6</v>
          </cell>
          <cell r="I17">
            <v>2562.1</v>
          </cell>
          <cell r="J17">
            <v>2552.3000000000002</v>
          </cell>
          <cell r="K17">
            <v>1714.7</v>
          </cell>
          <cell r="L17">
            <v>1598</v>
          </cell>
          <cell r="M17">
            <v>1521.7</v>
          </cell>
          <cell r="N17">
            <v>1999.1</v>
          </cell>
          <cell r="O17">
            <v>23121</v>
          </cell>
        </row>
        <row r="19">
          <cell r="A19" t="str">
            <v xml:space="preserve">  NUCLEAR</v>
          </cell>
        </row>
        <row r="20">
          <cell r="A20" t="str">
            <v xml:space="preserve">    Susquehanna 1 (PL 90% Share)</v>
          </cell>
          <cell r="C20">
            <v>713.1</v>
          </cell>
          <cell r="D20">
            <v>644.1</v>
          </cell>
          <cell r="E20">
            <v>713.1</v>
          </cell>
          <cell r="F20">
            <v>690.1</v>
          </cell>
          <cell r="G20">
            <v>447.2</v>
          </cell>
          <cell r="H20">
            <v>690.1</v>
          </cell>
          <cell r="I20">
            <v>713.1</v>
          </cell>
          <cell r="J20">
            <v>713.1</v>
          </cell>
          <cell r="K20">
            <v>690.1</v>
          </cell>
          <cell r="L20">
            <v>713.1</v>
          </cell>
          <cell r="M20">
            <v>690.1</v>
          </cell>
          <cell r="N20">
            <v>713.1</v>
          </cell>
          <cell r="O20">
            <v>8130</v>
          </cell>
        </row>
        <row r="21">
          <cell r="A21" t="str">
            <v xml:space="preserve">    Susquehanna 2 (PL 90% Share)</v>
          </cell>
          <cell r="C21">
            <v>715</v>
          </cell>
          <cell r="D21">
            <v>636.79999999999995</v>
          </cell>
          <cell r="E21">
            <v>176.2</v>
          </cell>
          <cell r="F21">
            <v>41.4</v>
          </cell>
          <cell r="G21">
            <v>710.9</v>
          </cell>
          <cell r="H21">
            <v>698.8</v>
          </cell>
          <cell r="I21">
            <v>722.1</v>
          </cell>
          <cell r="J21">
            <v>722.1</v>
          </cell>
          <cell r="K21">
            <v>698.8</v>
          </cell>
          <cell r="L21">
            <v>722.1</v>
          </cell>
          <cell r="M21">
            <v>698.8</v>
          </cell>
          <cell r="N21">
            <v>722.1</v>
          </cell>
          <cell r="O21">
            <v>7265</v>
          </cell>
        </row>
        <row r="23">
          <cell r="A23" t="str">
            <v xml:space="preserve">    TOTAL NUCLEAR</v>
          </cell>
          <cell r="C23">
            <v>1428.1</v>
          </cell>
          <cell r="D23">
            <v>1280.9000000000001</v>
          </cell>
          <cell r="E23">
            <v>889.3</v>
          </cell>
          <cell r="F23">
            <v>731.5</v>
          </cell>
          <cell r="G23">
            <v>1158.0999999999999</v>
          </cell>
          <cell r="H23">
            <v>1388.9</v>
          </cell>
          <cell r="I23">
            <v>1435.2</v>
          </cell>
          <cell r="J23">
            <v>1435.2</v>
          </cell>
          <cell r="K23">
            <v>1388.9</v>
          </cell>
          <cell r="L23">
            <v>1435.2</v>
          </cell>
          <cell r="M23">
            <v>1388.9</v>
          </cell>
          <cell r="N23">
            <v>1435.2</v>
          </cell>
          <cell r="O23">
            <v>15395</v>
          </cell>
        </row>
        <row r="25">
          <cell r="A25" t="str">
            <v>COMBUSTION TURBINES</v>
          </cell>
          <cell r="C25">
            <v>0.5</v>
          </cell>
          <cell r="D25">
            <v>0.9</v>
          </cell>
          <cell r="E25">
            <v>0.1</v>
          </cell>
          <cell r="F25">
            <v>0.2</v>
          </cell>
          <cell r="G25">
            <v>0.5</v>
          </cell>
          <cell r="H25">
            <v>0.5</v>
          </cell>
          <cell r="I25">
            <v>5</v>
          </cell>
          <cell r="J25">
            <v>1.6</v>
          </cell>
          <cell r="K25">
            <v>2.4</v>
          </cell>
          <cell r="L25">
            <v>0.2</v>
          </cell>
          <cell r="M25">
            <v>0.2</v>
          </cell>
          <cell r="N25">
            <v>0.2</v>
          </cell>
          <cell r="O25">
            <v>12</v>
          </cell>
        </row>
        <row r="27">
          <cell r="A27" t="str">
            <v>DIESELS</v>
          </cell>
          <cell r="C27">
            <v>0.1</v>
          </cell>
          <cell r="D27">
            <v>0.1</v>
          </cell>
          <cell r="E27">
            <v>0.1</v>
          </cell>
          <cell r="F27">
            <v>0.1</v>
          </cell>
          <cell r="G27">
            <v>0.2</v>
          </cell>
          <cell r="H27">
            <v>0.2</v>
          </cell>
          <cell r="I27">
            <v>0.1</v>
          </cell>
          <cell r="J27">
            <v>0.1</v>
          </cell>
          <cell r="K27">
            <v>0.1</v>
          </cell>
          <cell r="L27">
            <v>0.1</v>
          </cell>
          <cell r="M27">
            <v>0.1</v>
          </cell>
          <cell r="N27">
            <v>0.1</v>
          </cell>
          <cell r="O27">
            <v>1</v>
          </cell>
        </row>
        <row r="29">
          <cell r="A29" t="str">
            <v>HYDRO STATIONS</v>
          </cell>
        </row>
        <row r="30">
          <cell r="A30" t="str">
            <v xml:space="preserve">  Holtwood</v>
          </cell>
          <cell r="C30">
            <v>53</v>
          </cell>
          <cell r="D30">
            <v>52</v>
          </cell>
          <cell r="E30">
            <v>70</v>
          </cell>
          <cell r="F30">
            <v>67</v>
          </cell>
          <cell r="G30">
            <v>65</v>
          </cell>
          <cell r="H30">
            <v>48</v>
          </cell>
          <cell r="I30">
            <v>36</v>
          </cell>
          <cell r="J30">
            <v>28</v>
          </cell>
          <cell r="K30">
            <v>25.3</v>
          </cell>
          <cell r="L30">
            <v>31</v>
          </cell>
          <cell r="M30">
            <v>45</v>
          </cell>
          <cell r="N30">
            <v>54</v>
          </cell>
          <cell r="O30">
            <v>574</v>
          </cell>
        </row>
        <row r="31">
          <cell r="A31" t="str">
            <v xml:space="preserve">  Wallenpaupack</v>
          </cell>
          <cell r="C31">
            <v>8.1999999999999993</v>
          </cell>
          <cell r="D31">
            <v>7.4</v>
          </cell>
          <cell r="E31">
            <v>7.3</v>
          </cell>
          <cell r="F31">
            <v>8.3000000000000007</v>
          </cell>
          <cell r="G31">
            <v>6.2</v>
          </cell>
          <cell r="H31">
            <v>6.7</v>
          </cell>
          <cell r="I31">
            <v>6.3</v>
          </cell>
          <cell r="J31">
            <v>5.7</v>
          </cell>
          <cell r="K31">
            <v>5.9</v>
          </cell>
          <cell r="L31">
            <v>5.0999999999999996</v>
          </cell>
          <cell r="M31">
            <v>4.7</v>
          </cell>
          <cell r="N31">
            <v>6.6</v>
          </cell>
          <cell r="O31">
            <v>78</v>
          </cell>
        </row>
        <row r="33">
          <cell r="A33" t="str">
            <v xml:space="preserve">  TOTAL HYDRO</v>
          </cell>
          <cell r="C33">
            <v>61.2</v>
          </cell>
          <cell r="D33">
            <v>59.4</v>
          </cell>
          <cell r="E33">
            <v>77.3</v>
          </cell>
          <cell r="F33">
            <v>75.3</v>
          </cell>
          <cell r="G33">
            <v>71.2</v>
          </cell>
          <cell r="H33">
            <v>54.7</v>
          </cell>
          <cell r="I33">
            <v>42.3</v>
          </cell>
          <cell r="J33">
            <v>33.700000000000003</v>
          </cell>
          <cell r="K33">
            <v>31.200000000000003</v>
          </cell>
          <cell r="L33">
            <v>36.1</v>
          </cell>
          <cell r="M33">
            <v>49.7</v>
          </cell>
          <cell r="N33">
            <v>60.6</v>
          </cell>
          <cell r="O33">
            <v>653</v>
          </cell>
        </row>
        <row r="35">
          <cell r="A35" t="str">
            <v xml:space="preserve">      TOTAL GENERATION</v>
          </cell>
          <cell r="C35">
            <v>3646.2</v>
          </cell>
          <cell r="D35">
            <v>3376.6</v>
          </cell>
          <cell r="E35">
            <v>2930.3999999999996</v>
          </cell>
          <cell r="F35">
            <v>2141.7999999999997</v>
          </cell>
          <cell r="G35">
            <v>2655.5999999999995</v>
          </cell>
          <cell r="H35">
            <v>3701.8999999999996</v>
          </cell>
          <cell r="I35">
            <v>4044.7000000000003</v>
          </cell>
          <cell r="J35">
            <v>4022.8999999999996</v>
          </cell>
          <cell r="K35">
            <v>3137.3</v>
          </cell>
          <cell r="L35">
            <v>3069.5999999999995</v>
          </cell>
          <cell r="M35">
            <v>2960.6</v>
          </cell>
          <cell r="N35">
            <v>3495.2</v>
          </cell>
          <cell r="O35">
            <v>39183</v>
          </cell>
        </row>
        <row r="37">
          <cell r="A37" t="str">
            <v>POWER PURCHASES</v>
          </cell>
        </row>
        <row r="38">
          <cell r="A38" t="str">
            <v xml:space="preserve">  Short-term - Other Utilities</v>
          </cell>
          <cell r="C38">
            <v>2677.4303711799671</v>
          </cell>
          <cell r="D38">
            <v>2156.8887812305543</v>
          </cell>
          <cell r="E38">
            <v>2825.6782031233347</v>
          </cell>
          <cell r="F38">
            <v>2659.7924305566653</v>
          </cell>
          <cell r="G38">
            <v>3160.3783543079885</v>
          </cell>
          <cell r="H38">
            <v>3948.8673394166985</v>
          </cell>
          <cell r="I38">
            <v>4831.6930868202444</v>
          </cell>
          <cell r="J38">
            <v>4679.7051982400199</v>
          </cell>
          <cell r="K38">
            <v>3348.0084327590603</v>
          </cell>
          <cell r="L38">
            <v>2547.4139125659799</v>
          </cell>
          <cell r="M38">
            <v>1966.3050553543999</v>
          </cell>
          <cell r="N38">
            <v>2837.4045029406398</v>
          </cell>
          <cell r="O38">
            <v>37640</v>
          </cell>
        </row>
        <row r="39">
          <cell r="A39" t="str">
            <v xml:space="preserve">  Non-utility Generation</v>
          </cell>
          <cell r="C39">
            <v>205.8</v>
          </cell>
          <cell r="D39">
            <v>229.3</v>
          </cell>
          <cell r="E39">
            <v>211.1</v>
          </cell>
          <cell r="F39">
            <v>204.3</v>
          </cell>
          <cell r="G39">
            <v>201.5</v>
          </cell>
          <cell r="H39">
            <v>233.6</v>
          </cell>
          <cell r="I39">
            <v>211.1</v>
          </cell>
          <cell r="J39">
            <v>200.2</v>
          </cell>
          <cell r="K39">
            <v>186.3</v>
          </cell>
          <cell r="L39">
            <v>201.7</v>
          </cell>
          <cell r="M39">
            <v>213.2</v>
          </cell>
          <cell r="N39">
            <v>239.2</v>
          </cell>
          <cell r="O39">
            <v>2537</v>
          </cell>
        </row>
        <row r="40">
          <cell r="A40" t="str">
            <v xml:space="preserve">  Safe Harbor</v>
          </cell>
          <cell r="C40">
            <v>31.4</v>
          </cell>
          <cell r="D40">
            <v>32.700000000000003</v>
          </cell>
          <cell r="E40">
            <v>57.5</v>
          </cell>
          <cell r="F40">
            <v>56.9</v>
          </cell>
          <cell r="G40">
            <v>41.8</v>
          </cell>
          <cell r="H40">
            <v>23.5</v>
          </cell>
          <cell r="I40">
            <v>15.6</v>
          </cell>
          <cell r="J40">
            <v>11.2</v>
          </cell>
          <cell r="K40">
            <v>10.3</v>
          </cell>
          <cell r="L40">
            <v>15.8</v>
          </cell>
          <cell r="M40">
            <v>25.4</v>
          </cell>
          <cell r="N40">
            <v>33.200000000000003</v>
          </cell>
          <cell r="O40">
            <v>355</v>
          </cell>
        </row>
        <row r="41">
          <cell r="A41" t="str">
            <v xml:space="preserve">  PJM Interchange</v>
          </cell>
          <cell r="C41">
            <v>0</v>
          </cell>
          <cell r="D41">
            <v>0</v>
          </cell>
          <cell r="E41">
            <v>0</v>
          </cell>
          <cell r="F41">
            <v>0</v>
          </cell>
          <cell r="G41">
            <v>0</v>
          </cell>
          <cell r="H41">
            <v>0</v>
          </cell>
          <cell r="I41">
            <v>0</v>
          </cell>
          <cell r="J41">
            <v>0</v>
          </cell>
          <cell r="K41">
            <v>0</v>
          </cell>
          <cell r="L41">
            <v>0</v>
          </cell>
          <cell r="M41">
            <v>0</v>
          </cell>
          <cell r="N41">
            <v>0</v>
          </cell>
          <cell r="O41">
            <v>0</v>
          </cell>
        </row>
        <row r="42">
          <cell r="A42" t="str">
            <v xml:space="preserve">  PASNY </v>
          </cell>
          <cell r="C42">
            <v>2.4</v>
          </cell>
          <cell r="D42">
            <v>2.4</v>
          </cell>
          <cell r="E42">
            <v>2.4</v>
          </cell>
          <cell r="F42">
            <v>2.4</v>
          </cell>
          <cell r="G42">
            <v>2.4</v>
          </cell>
          <cell r="H42">
            <v>2.4</v>
          </cell>
          <cell r="I42">
            <v>2.4</v>
          </cell>
          <cell r="J42">
            <v>2.4</v>
          </cell>
          <cell r="K42">
            <v>2.4</v>
          </cell>
          <cell r="L42">
            <v>2.4</v>
          </cell>
          <cell r="M42">
            <v>2.4</v>
          </cell>
          <cell r="N42">
            <v>2.4</v>
          </cell>
          <cell r="O42">
            <v>29</v>
          </cell>
        </row>
        <row r="43">
          <cell r="A43" t="str">
            <v xml:space="preserve">  Borderline</v>
          </cell>
          <cell r="C43">
            <v>0.1</v>
          </cell>
          <cell r="D43">
            <v>0.1</v>
          </cell>
          <cell r="E43">
            <v>0.1</v>
          </cell>
          <cell r="F43">
            <v>0.1</v>
          </cell>
          <cell r="G43">
            <v>0.1</v>
          </cell>
          <cell r="H43">
            <v>0.1</v>
          </cell>
          <cell r="I43">
            <v>0.1</v>
          </cell>
          <cell r="J43">
            <v>0.1</v>
          </cell>
          <cell r="K43">
            <v>0.1</v>
          </cell>
          <cell r="L43">
            <v>0.1</v>
          </cell>
          <cell r="M43">
            <v>0.1</v>
          </cell>
          <cell r="N43">
            <v>0.1</v>
          </cell>
          <cell r="O43">
            <v>1</v>
          </cell>
        </row>
        <row r="45">
          <cell r="A45" t="str">
            <v xml:space="preserve">    TOTAL POWER PURCHASES</v>
          </cell>
          <cell r="C45">
            <v>2917.1</v>
          </cell>
          <cell r="D45">
            <v>2421.4</v>
          </cell>
          <cell r="E45">
            <v>3096.7999999999997</v>
          </cell>
          <cell r="F45">
            <v>2923.5</v>
          </cell>
          <cell r="G45">
            <v>3406.2000000000003</v>
          </cell>
          <cell r="H45">
            <v>4208.5</v>
          </cell>
          <cell r="I45">
            <v>5060.8999999999996</v>
          </cell>
          <cell r="J45">
            <v>4893.5999999999995</v>
          </cell>
          <cell r="K45">
            <v>3547.1</v>
          </cell>
          <cell r="L45">
            <v>2767.4</v>
          </cell>
          <cell r="M45">
            <v>2207.4</v>
          </cell>
          <cell r="N45">
            <v>3112.3</v>
          </cell>
          <cell r="O45">
            <v>40562</v>
          </cell>
        </row>
        <row r="47">
          <cell r="A47" t="str">
            <v>TOTAL ENERGY AVAILABLE</v>
          </cell>
          <cell r="C47">
            <v>6563.2999999999993</v>
          </cell>
          <cell r="D47">
            <v>5798</v>
          </cell>
          <cell r="E47">
            <v>6027.1999999999989</v>
          </cell>
          <cell r="F47">
            <v>5065.2999999999993</v>
          </cell>
          <cell r="G47">
            <v>6061.7999999999993</v>
          </cell>
          <cell r="H47">
            <v>7910.4</v>
          </cell>
          <cell r="I47">
            <v>9105.6</v>
          </cell>
          <cell r="J47">
            <v>8916.5</v>
          </cell>
          <cell r="K47">
            <v>6684.4</v>
          </cell>
          <cell r="L47">
            <v>5837</v>
          </cell>
          <cell r="M47">
            <v>5168</v>
          </cell>
          <cell r="N47">
            <v>6607.5</v>
          </cell>
          <cell r="O47">
            <v>79745</v>
          </cell>
        </row>
        <row r="49">
          <cell r="A49" t="str">
            <v>NON-SYSTEM ENERGY SALES</v>
          </cell>
        </row>
        <row r="50">
          <cell r="A50" t="str">
            <v xml:space="preserve">  Sales to ACE </v>
          </cell>
          <cell r="C50">
            <v>0</v>
          </cell>
          <cell r="D50">
            <v>0</v>
          </cell>
          <cell r="E50">
            <v>0</v>
          </cell>
          <cell r="F50">
            <v>0</v>
          </cell>
          <cell r="G50">
            <v>0</v>
          </cell>
          <cell r="H50">
            <v>0</v>
          </cell>
          <cell r="I50">
            <v>0</v>
          </cell>
          <cell r="J50">
            <v>0</v>
          </cell>
          <cell r="K50">
            <v>0</v>
          </cell>
          <cell r="L50">
            <v>0</v>
          </cell>
          <cell r="M50">
            <v>0</v>
          </cell>
          <cell r="N50">
            <v>0</v>
          </cell>
          <cell r="O50">
            <v>0</v>
          </cell>
        </row>
        <row r="51">
          <cell r="A51" t="str">
            <v xml:space="preserve">  Sales to JCP&amp;L </v>
          </cell>
          <cell r="C51">
            <v>0</v>
          </cell>
          <cell r="D51">
            <v>0</v>
          </cell>
          <cell r="E51">
            <v>0</v>
          </cell>
          <cell r="F51">
            <v>0</v>
          </cell>
          <cell r="G51">
            <v>0</v>
          </cell>
          <cell r="H51">
            <v>0</v>
          </cell>
          <cell r="I51">
            <v>0</v>
          </cell>
          <cell r="J51">
            <v>0</v>
          </cell>
          <cell r="K51">
            <v>0</v>
          </cell>
          <cell r="L51">
            <v>0</v>
          </cell>
          <cell r="M51">
            <v>0</v>
          </cell>
          <cell r="N51">
            <v>0</v>
          </cell>
          <cell r="O51">
            <v>0</v>
          </cell>
        </row>
        <row r="52">
          <cell r="A52" t="str">
            <v xml:space="preserve">  Sales to BG&amp;E</v>
          </cell>
          <cell r="C52">
            <v>-92.7</v>
          </cell>
          <cell r="D52">
            <v>-83.1</v>
          </cell>
          <cell r="E52">
            <v>-57.7</v>
          </cell>
          <cell r="F52">
            <v>-47.4</v>
          </cell>
          <cell r="G52">
            <v>-75.099999999999994</v>
          </cell>
          <cell r="H52">
            <v>0</v>
          </cell>
          <cell r="I52">
            <v>0</v>
          </cell>
          <cell r="J52">
            <v>0</v>
          </cell>
          <cell r="K52">
            <v>0</v>
          </cell>
          <cell r="L52">
            <v>0</v>
          </cell>
          <cell r="M52">
            <v>0</v>
          </cell>
          <cell r="N52">
            <v>0</v>
          </cell>
          <cell r="O52">
            <v>-356</v>
          </cell>
        </row>
        <row r="53">
          <cell r="A53" t="str">
            <v xml:space="preserve">  Sales to JCP&amp;L</v>
          </cell>
          <cell r="C53">
            <v>-223.2</v>
          </cell>
          <cell r="D53">
            <v>-201.6</v>
          </cell>
          <cell r="E53">
            <v>-223.2</v>
          </cell>
          <cell r="F53">
            <v>-215.7</v>
          </cell>
          <cell r="G53">
            <v>-223.2</v>
          </cell>
          <cell r="H53">
            <v>-216</v>
          </cell>
          <cell r="I53">
            <v>-223.2</v>
          </cell>
          <cell r="J53">
            <v>-223.2</v>
          </cell>
          <cell r="K53">
            <v>-216</v>
          </cell>
          <cell r="L53">
            <v>-223.5</v>
          </cell>
          <cell r="M53">
            <v>-216</v>
          </cell>
          <cell r="N53">
            <v>-223.2</v>
          </cell>
          <cell r="O53">
            <v>-2628</v>
          </cell>
        </row>
        <row r="54">
          <cell r="A54" t="str">
            <v xml:space="preserve">  PJM Interchange </v>
          </cell>
          <cell r="C54">
            <v>-883.36962882003309</v>
          </cell>
          <cell r="D54">
            <v>-835.9112187694459</v>
          </cell>
          <cell r="E54">
            <v>-421.42179687666521</v>
          </cell>
          <cell r="F54">
            <v>-0.60756944333479623</v>
          </cell>
          <cell r="G54">
            <v>-507.32164569201177</v>
          </cell>
          <cell r="H54">
            <v>-1564.4326605833003</v>
          </cell>
          <cell r="I54">
            <v>-1618.9069131797551</v>
          </cell>
          <cell r="J54">
            <v>-1625.99480175998</v>
          </cell>
          <cell r="K54">
            <v>-1005.9915672409397</v>
          </cell>
          <cell r="L54">
            <v>-855.98608743401974</v>
          </cell>
          <cell r="M54">
            <v>-677.09494464560021</v>
          </cell>
          <cell r="N54">
            <v>-844.79549705936051</v>
          </cell>
          <cell r="O54">
            <v>-10842</v>
          </cell>
        </row>
        <row r="55">
          <cell r="A55" t="str">
            <v xml:space="preserve">  Additional Gen Avail. For Sale</v>
          </cell>
          <cell r="C55">
            <v>0</v>
          </cell>
          <cell r="D55">
            <v>0</v>
          </cell>
          <cell r="E55">
            <v>0</v>
          </cell>
          <cell r="F55">
            <v>0</v>
          </cell>
          <cell r="G55">
            <v>0</v>
          </cell>
          <cell r="H55">
            <v>0</v>
          </cell>
          <cell r="I55">
            <v>0</v>
          </cell>
          <cell r="J55">
            <v>0</v>
          </cell>
          <cell r="K55">
            <v>0</v>
          </cell>
          <cell r="L55">
            <v>0</v>
          </cell>
          <cell r="M55">
            <v>0</v>
          </cell>
          <cell r="N55">
            <v>0</v>
          </cell>
          <cell r="O55">
            <v>0</v>
          </cell>
        </row>
        <row r="56">
          <cell r="A56" t="str">
            <v xml:space="preserve">  Sales to Other</v>
          </cell>
          <cell r="C56">
            <v>-2777.4303711799671</v>
          </cell>
          <cell r="D56">
            <v>-2256.8887812305543</v>
          </cell>
          <cell r="E56">
            <v>-2925.6782031233347</v>
          </cell>
          <cell r="F56">
            <v>-2759.7924305566653</v>
          </cell>
          <cell r="G56">
            <v>-3260.3783543079885</v>
          </cell>
          <cell r="H56">
            <v>-4048.867339416699</v>
          </cell>
          <cell r="I56">
            <v>-4931.6930868202444</v>
          </cell>
          <cell r="J56">
            <v>-4779.7051982400199</v>
          </cell>
          <cell r="K56">
            <v>-3448.0084327590603</v>
          </cell>
          <cell r="L56">
            <v>-2647.4139125659799</v>
          </cell>
          <cell r="M56">
            <v>-2066.3050553543999</v>
          </cell>
          <cell r="N56">
            <v>-2937.4045029406398</v>
          </cell>
          <cell r="O56">
            <v>-38840</v>
          </cell>
        </row>
        <row r="57">
          <cell r="A57" t="str">
            <v>PUC CUST. NON-SYSTEM ENERGY SALES</v>
          </cell>
          <cell r="C57">
            <v>-3976.7000000000003</v>
          </cell>
          <cell r="D57">
            <v>-3377.5</v>
          </cell>
          <cell r="E57">
            <v>-3628</v>
          </cell>
          <cell r="F57">
            <v>-3023.5</v>
          </cell>
          <cell r="G57">
            <v>-4066</v>
          </cell>
          <cell r="H57">
            <v>-5829.2999999999993</v>
          </cell>
          <cell r="I57">
            <v>-6773.7999999999993</v>
          </cell>
          <cell r="J57">
            <v>-6628.9</v>
          </cell>
          <cell r="K57">
            <v>-4670</v>
          </cell>
          <cell r="L57">
            <v>-3726.8999999999996</v>
          </cell>
          <cell r="M57">
            <v>-2959.4</v>
          </cell>
          <cell r="N57">
            <v>-4005.4000000000005</v>
          </cell>
          <cell r="O57">
            <v>-52665</v>
          </cell>
        </row>
        <row r="59">
          <cell r="A59" t="str">
            <v>The low system output estimate is due to excluding Energy Plus acquired load.</v>
          </cell>
        </row>
        <row r="60">
          <cell r="A60" t="str">
            <v xml:space="preserve">SYSTEM OUTPUT (incl UGI supply)      </v>
          </cell>
          <cell r="C60">
            <v>2586.6</v>
          </cell>
          <cell r="D60">
            <v>2420.5</v>
          </cell>
          <cell r="E60">
            <v>2399.1999999999998</v>
          </cell>
          <cell r="F60">
            <v>2041.8</v>
          </cell>
          <cell r="G60">
            <v>1995.8</v>
          </cell>
          <cell r="H60">
            <v>2081.1</v>
          </cell>
          <cell r="I60">
            <v>2331.8000000000002</v>
          </cell>
          <cell r="J60">
            <v>2287.6</v>
          </cell>
          <cell r="K60">
            <v>2014.4</v>
          </cell>
          <cell r="L60">
            <v>2110.1</v>
          </cell>
          <cell r="M60">
            <v>2208.6</v>
          </cell>
          <cell r="N60">
            <v>2602.1</v>
          </cell>
          <cell r="O60">
            <v>27080</v>
          </cell>
        </row>
        <row r="61">
          <cell r="C61" t="str">
            <v xml:space="preserve"> ========</v>
          </cell>
          <cell r="D61" t="str">
            <v xml:space="preserve"> ========</v>
          </cell>
          <cell r="E61" t="str">
            <v xml:space="preserve"> ========</v>
          </cell>
          <cell r="F61" t="str">
            <v xml:space="preserve"> ========</v>
          </cell>
          <cell r="G61" t="str">
            <v xml:space="preserve"> ========</v>
          </cell>
          <cell r="H61" t="str">
            <v xml:space="preserve"> ========</v>
          </cell>
          <cell r="I61" t="str">
            <v xml:space="preserve"> ========</v>
          </cell>
          <cell r="J61" t="str">
            <v xml:space="preserve"> ========</v>
          </cell>
          <cell r="K61" t="str">
            <v xml:space="preserve"> ========</v>
          </cell>
          <cell r="L61" t="str">
            <v xml:space="preserve"> ========</v>
          </cell>
          <cell r="M61" t="str">
            <v xml:space="preserve"> ========</v>
          </cell>
          <cell r="N61" t="str">
            <v xml:space="preserve"> ========</v>
          </cell>
          <cell r="O61" t="str">
            <v xml:space="preserve"> =========</v>
          </cell>
        </row>
        <row r="62">
          <cell r="F62" t="str">
            <v xml:space="preserve">                   PP&amp;L UNIT GENERATION </v>
          </cell>
          <cell r="L62" t="str">
            <v>CASE:2001 FORECAST</v>
          </cell>
          <cell r="P62" t="str">
            <v>2</v>
          </cell>
        </row>
        <row r="63">
          <cell r="F63" t="str">
            <v xml:space="preserve">                 </v>
          </cell>
          <cell r="L63">
            <v>36851</v>
          </cell>
        </row>
        <row r="64">
          <cell r="F64" t="str">
            <v xml:space="preserve">                                  (Millions of KWH)</v>
          </cell>
        </row>
        <row r="66">
          <cell r="A66" t="str">
            <v>PP&amp;L TOTAL GENERATION</v>
          </cell>
          <cell r="C66" t="str">
            <v>JANUARY</v>
          </cell>
          <cell r="D66" t="str">
            <v>FEBRUARY</v>
          </cell>
          <cell r="E66" t="str">
            <v>MARCH</v>
          </cell>
          <cell r="F66" t="str">
            <v>APRIL</v>
          </cell>
          <cell r="G66" t="str">
            <v>MAY</v>
          </cell>
          <cell r="H66" t="str">
            <v>JUNE</v>
          </cell>
          <cell r="I66" t="str">
            <v>JULY</v>
          </cell>
          <cell r="J66" t="str">
            <v>AUGUST</v>
          </cell>
          <cell r="K66" t="str">
            <v>SEPTEMBER</v>
          </cell>
          <cell r="L66" t="str">
            <v>OCTOBER</v>
          </cell>
          <cell r="M66" t="str">
            <v>NOVEMBER</v>
          </cell>
          <cell r="N66" t="str">
            <v>DECEMBER</v>
          </cell>
          <cell r="O66" t="str">
            <v>TOTAL</v>
          </cell>
        </row>
        <row r="68">
          <cell r="A68" t="str">
            <v xml:space="preserve">    Brunner Is. #1</v>
          </cell>
          <cell r="C68">
            <v>185</v>
          </cell>
          <cell r="D68">
            <v>170</v>
          </cell>
          <cell r="E68">
            <v>180</v>
          </cell>
          <cell r="F68">
            <v>160</v>
          </cell>
          <cell r="G68">
            <v>128</v>
          </cell>
          <cell r="H68">
            <v>168</v>
          </cell>
          <cell r="I68">
            <v>185</v>
          </cell>
          <cell r="J68">
            <v>190</v>
          </cell>
          <cell r="K68">
            <v>156</v>
          </cell>
          <cell r="L68">
            <v>181.7</v>
          </cell>
          <cell r="M68">
            <v>97.3</v>
          </cell>
          <cell r="N68">
            <v>164.9</v>
          </cell>
          <cell r="O68">
            <v>1966</v>
          </cell>
        </row>
        <row r="69">
          <cell r="A69" t="str">
            <v xml:space="preserve">    Brunner Is. #2</v>
          </cell>
          <cell r="C69">
            <v>219</v>
          </cell>
          <cell r="D69">
            <v>200</v>
          </cell>
          <cell r="E69">
            <v>200</v>
          </cell>
          <cell r="F69">
            <v>170</v>
          </cell>
          <cell r="G69">
            <v>119</v>
          </cell>
          <cell r="H69">
            <v>186</v>
          </cell>
          <cell r="I69">
            <v>211</v>
          </cell>
          <cell r="J69">
            <v>220</v>
          </cell>
          <cell r="K69">
            <v>38.799999999999997</v>
          </cell>
          <cell r="L69">
            <v>17.100000000000001</v>
          </cell>
          <cell r="M69">
            <v>162.6</v>
          </cell>
          <cell r="N69">
            <v>191.7</v>
          </cell>
          <cell r="O69">
            <v>1935</v>
          </cell>
        </row>
        <row r="70">
          <cell r="A70" t="str">
            <v xml:space="preserve">    Brunner Is. #3</v>
          </cell>
          <cell r="C70">
            <v>410</v>
          </cell>
          <cell r="D70">
            <v>400</v>
          </cell>
          <cell r="E70">
            <v>460</v>
          </cell>
          <cell r="F70">
            <v>210</v>
          </cell>
          <cell r="G70">
            <v>310</v>
          </cell>
          <cell r="H70">
            <v>410</v>
          </cell>
          <cell r="I70">
            <v>430</v>
          </cell>
          <cell r="J70">
            <v>420</v>
          </cell>
          <cell r="K70">
            <v>330</v>
          </cell>
          <cell r="L70">
            <v>324.39999999999998</v>
          </cell>
          <cell r="M70">
            <v>237.3</v>
          </cell>
          <cell r="N70">
            <v>391.1</v>
          </cell>
          <cell r="O70">
            <v>4333</v>
          </cell>
        </row>
        <row r="72">
          <cell r="A72" t="str">
            <v xml:space="preserve">        TOTAL</v>
          </cell>
          <cell r="C72">
            <v>814</v>
          </cell>
          <cell r="D72">
            <v>770</v>
          </cell>
          <cell r="E72">
            <v>840</v>
          </cell>
          <cell r="F72">
            <v>540</v>
          </cell>
          <cell r="G72">
            <v>557</v>
          </cell>
          <cell r="H72">
            <v>764</v>
          </cell>
          <cell r="I72">
            <v>826</v>
          </cell>
          <cell r="J72">
            <v>830</v>
          </cell>
          <cell r="K72">
            <v>524.79999999999995</v>
          </cell>
          <cell r="L72">
            <v>523.19999999999993</v>
          </cell>
          <cell r="M72">
            <v>497.2</v>
          </cell>
          <cell r="N72">
            <v>747.7</v>
          </cell>
          <cell r="O72">
            <v>8234</v>
          </cell>
        </row>
        <row r="74">
          <cell r="A74" t="str">
            <v xml:space="preserve">    Martins Creek #1</v>
          </cell>
          <cell r="C74">
            <v>399.8</v>
          </cell>
          <cell r="D74">
            <v>381.7</v>
          </cell>
          <cell r="E74">
            <v>385</v>
          </cell>
          <cell r="F74">
            <v>0</v>
          </cell>
          <cell r="G74">
            <v>121</v>
          </cell>
          <cell r="H74">
            <v>430</v>
          </cell>
          <cell r="I74">
            <v>466.8</v>
          </cell>
          <cell r="J74">
            <v>456.8</v>
          </cell>
          <cell r="K74">
            <v>385.3</v>
          </cell>
          <cell r="L74">
            <v>388</v>
          </cell>
          <cell r="M74">
            <v>288.8</v>
          </cell>
          <cell r="N74">
            <v>385.4</v>
          </cell>
          <cell r="O74">
            <v>4089</v>
          </cell>
        </row>
        <row r="75">
          <cell r="A75" t="str">
            <v xml:space="preserve">    Martins Creek #2</v>
          </cell>
          <cell r="C75">
            <v>416.2</v>
          </cell>
          <cell r="D75">
            <v>385</v>
          </cell>
          <cell r="E75">
            <v>304</v>
          </cell>
          <cell r="F75">
            <v>395</v>
          </cell>
          <cell r="G75">
            <v>375</v>
          </cell>
          <cell r="H75">
            <v>430</v>
          </cell>
          <cell r="I75">
            <v>470.8</v>
          </cell>
          <cell r="J75">
            <v>459.6</v>
          </cell>
          <cell r="K75">
            <v>387.9</v>
          </cell>
          <cell r="L75">
            <v>298</v>
          </cell>
          <cell r="M75">
            <v>385</v>
          </cell>
          <cell r="N75">
            <v>404.5</v>
          </cell>
          <cell r="O75">
            <v>4711</v>
          </cell>
        </row>
        <row r="77">
          <cell r="A77" t="str">
            <v xml:space="preserve">        TOTAL</v>
          </cell>
          <cell r="C77">
            <v>124</v>
          </cell>
          <cell r="D77">
            <v>117</v>
          </cell>
          <cell r="E77">
            <v>93</v>
          </cell>
          <cell r="F77">
            <v>98</v>
          </cell>
          <cell r="G77">
            <v>61.6</v>
          </cell>
          <cell r="H77">
            <v>88.2</v>
          </cell>
          <cell r="I77">
            <v>91.3</v>
          </cell>
          <cell r="J77">
            <v>98.7</v>
          </cell>
          <cell r="K77">
            <v>34.924999999999997</v>
          </cell>
          <cell r="L77">
            <v>134.1</v>
          </cell>
          <cell r="M77">
            <v>75.099999999999994</v>
          </cell>
          <cell r="N77">
            <v>94</v>
          </cell>
          <cell r="O77">
            <v>8800</v>
          </cell>
        </row>
        <row r="79">
          <cell r="A79" t="str">
            <v xml:space="preserve">    Sunbury #1-2</v>
          </cell>
          <cell r="C79">
            <v>0</v>
          </cell>
          <cell r="D79">
            <v>0</v>
          </cell>
          <cell r="E79">
            <v>0</v>
          </cell>
          <cell r="F79">
            <v>0</v>
          </cell>
          <cell r="G79">
            <v>0</v>
          </cell>
          <cell r="H79">
            <v>0</v>
          </cell>
          <cell r="I79">
            <v>0</v>
          </cell>
          <cell r="J79">
            <v>0</v>
          </cell>
          <cell r="K79">
            <v>0</v>
          </cell>
          <cell r="L79">
            <v>0</v>
          </cell>
          <cell r="M79">
            <v>0</v>
          </cell>
          <cell r="N79">
            <v>0</v>
          </cell>
          <cell r="O79">
            <v>0</v>
          </cell>
        </row>
        <row r="80">
          <cell r="A80" t="str">
            <v xml:space="preserve">    Sunbury #3</v>
          </cell>
          <cell r="C80">
            <v>0</v>
          </cell>
          <cell r="D80">
            <v>0</v>
          </cell>
          <cell r="E80">
            <v>0</v>
          </cell>
          <cell r="F80">
            <v>0</v>
          </cell>
          <cell r="G80">
            <v>0</v>
          </cell>
          <cell r="H80">
            <v>0</v>
          </cell>
          <cell r="I80">
            <v>0</v>
          </cell>
          <cell r="J80">
            <v>0</v>
          </cell>
          <cell r="K80">
            <v>0</v>
          </cell>
          <cell r="L80">
            <v>0</v>
          </cell>
          <cell r="M80">
            <v>0</v>
          </cell>
          <cell r="N80">
            <v>0</v>
          </cell>
          <cell r="O80">
            <v>0</v>
          </cell>
        </row>
        <row r="81">
          <cell r="A81" t="str">
            <v xml:space="preserve">    Sunbury #4</v>
          </cell>
          <cell r="C81">
            <v>0</v>
          </cell>
          <cell r="D81">
            <v>0</v>
          </cell>
          <cell r="E81">
            <v>0</v>
          </cell>
          <cell r="F81">
            <v>0</v>
          </cell>
          <cell r="G81">
            <v>0</v>
          </cell>
          <cell r="H81">
            <v>0</v>
          </cell>
          <cell r="I81">
            <v>0</v>
          </cell>
          <cell r="J81">
            <v>0</v>
          </cell>
          <cell r="K81">
            <v>0</v>
          </cell>
          <cell r="L81">
            <v>0</v>
          </cell>
          <cell r="M81">
            <v>0</v>
          </cell>
          <cell r="N81">
            <v>0</v>
          </cell>
          <cell r="O81">
            <v>0</v>
          </cell>
        </row>
        <row r="83">
          <cell r="A83" t="str">
            <v xml:space="preserve">        TOTAL</v>
          </cell>
          <cell r="C83">
            <v>0</v>
          </cell>
          <cell r="D83">
            <v>0</v>
          </cell>
          <cell r="E83">
            <v>0</v>
          </cell>
          <cell r="F83">
            <v>0</v>
          </cell>
          <cell r="G83">
            <v>0</v>
          </cell>
          <cell r="H83">
            <v>0</v>
          </cell>
          <cell r="I83">
            <v>0</v>
          </cell>
          <cell r="J83">
            <v>0</v>
          </cell>
          <cell r="K83">
            <v>0</v>
          </cell>
          <cell r="L83">
            <v>0</v>
          </cell>
          <cell r="M83">
            <v>0</v>
          </cell>
          <cell r="N83">
            <v>0</v>
          </cell>
          <cell r="O83">
            <v>0</v>
          </cell>
        </row>
        <row r="85">
          <cell r="A85" t="str">
            <v xml:space="preserve">    Holtwood #17</v>
          </cell>
          <cell r="C85">
            <v>0</v>
          </cell>
          <cell r="D85">
            <v>0</v>
          </cell>
          <cell r="E85">
            <v>0</v>
          </cell>
          <cell r="F85">
            <v>0</v>
          </cell>
          <cell r="G85">
            <v>0</v>
          </cell>
          <cell r="H85">
            <v>0</v>
          </cell>
          <cell r="I85">
            <v>0</v>
          </cell>
          <cell r="J85">
            <v>0</v>
          </cell>
          <cell r="K85">
            <v>0</v>
          </cell>
          <cell r="L85">
            <v>0</v>
          </cell>
          <cell r="M85">
            <v>0</v>
          </cell>
          <cell r="N85">
            <v>0</v>
          </cell>
          <cell r="O85">
            <v>0</v>
          </cell>
        </row>
        <row r="87">
          <cell r="A87" t="str">
            <v xml:space="preserve">    Keystone #1 (PL Share)</v>
          </cell>
          <cell r="C87">
            <v>69</v>
          </cell>
          <cell r="D87">
            <v>64</v>
          </cell>
          <cell r="E87">
            <v>69</v>
          </cell>
          <cell r="F87">
            <v>66</v>
          </cell>
          <cell r="G87">
            <v>69</v>
          </cell>
          <cell r="H87">
            <v>66</v>
          </cell>
          <cell r="I87">
            <v>69</v>
          </cell>
          <cell r="J87">
            <v>69</v>
          </cell>
          <cell r="K87">
            <v>66</v>
          </cell>
          <cell r="L87">
            <v>69</v>
          </cell>
          <cell r="M87">
            <v>66</v>
          </cell>
          <cell r="N87">
            <v>69</v>
          </cell>
          <cell r="O87">
            <v>811</v>
          </cell>
        </row>
        <row r="88">
          <cell r="A88" t="str">
            <v xml:space="preserve">    Keystone #2 (PL Share)</v>
          </cell>
          <cell r="C88">
            <v>69</v>
          </cell>
          <cell r="D88">
            <v>64</v>
          </cell>
          <cell r="E88">
            <v>69</v>
          </cell>
          <cell r="F88">
            <v>48.7</v>
          </cell>
          <cell r="G88">
            <v>0</v>
          </cell>
          <cell r="H88">
            <v>66</v>
          </cell>
          <cell r="I88">
            <v>69</v>
          </cell>
          <cell r="J88">
            <v>69</v>
          </cell>
          <cell r="K88">
            <v>66</v>
          </cell>
          <cell r="L88">
            <v>69</v>
          </cell>
          <cell r="M88">
            <v>66</v>
          </cell>
          <cell r="N88">
            <v>69</v>
          </cell>
          <cell r="O88">
            <v>725</v>
          </cell>
        </row>
        <row r="90">
          <cell r="A90" t="str">
            <v xml:space="preserve">        TOTAL</v>
          </cell>
          <cell r="C90">
            <v>138</v>
          </cell>
          <cell r="D90">
            <v>128</v>
          </cell>
          <cell r="E90">
            <v>138</v>
          </cell>
          <cell r="F90">
            <v>114.7</v>
          </cell>
          <cell r="G90">
            <v>69</v>
          </cell>
          <cell r="H90">
            <v>132</v>
          </cell>
          <cell r="I90">
            <v>138</v>
          </cell>
          <cell r="J90">
            <v>138</v>
          </cell>
          <cell r="K90">
            <v>132</v>
          </cell>
          <cell r="L90">
            <v>138</v>
          </cell>
          <cell r="M90">
            <v>132</v>
          </cell>
          <cell r="N90">
            <v>138</v>
          </cell>
          <cell r="O90">
            <v>1536</v>
          </cell>
        </row>
        <row r="92">
          <cell r="A92" t="str">
            <v xml:space="preserve">    Conemaugh #1 (PL Share)</v>
          </cell>
          <cell r="C92">
            <v>84.4</v>
          </cell>
          <cell r="D92">
            <v>78.900000000000006</v>
          </cell>
          <cell r="E92">
            <v>84.4</v>
          </cell>
          <cell r="F92">
            <v>81.599999999999994</v>
          </cell>
          <cell r="G92">
            <v>84.4</v>
          </cell>
          <cell r="H92">
            <v>81.599999999999994</v>
          </cell>
          <cell r="I92">
            <v>84.4</v>
          </cell>
          <cell r="J92">
            <v>84.4</v>
          </cell>
          <cell r="K92">
            <v>21.8</v>
          </cell>
          <cell r="L92">
            <v>0</v>
          </cell>
          <cell r="M92">
            <v>27.2</v>
          </cell>
          <cell r="N92">
            <v>84.4</v>
          </cell>
          <cell r="O92">
            <v>798</v>
          </cell>
        </row>
        <row r="93">
          <cell r="A93" t="str">
            <v xml:space="preserve">    Conemaugh #2 (PL Share)</v>
          </cell>
          <cell r="C93">
            <v>84.1</v>
          </cell>
          <cell r="D93">
            <v>78.900000000000006</v>
          </cell>
          <cell r="E93">
            <v>84.4</v>
          </cell>
          <cell r="F93">
            <v>81.599999999999994</v>
          </cell>
          <cell r="G93">
            <v>84.4</v>
          </cell>
          <cell r="H93">
            <v>81.599999999999994</v>
          </cell>
          <cell r="I93">
            <v>84.4</v>
          </cell>
          <cell r="J93">
            <v>84.4</v>
          </cell>
          <cell r="K93">
            <v>81.599999999999994</v>
          </cell>
          <cell r="L93">
            <v>84.4</v>
          </cell>
          <cell r="M93">
            <v>81.599999999999994</v>
          </cell>
          <cell r="N93">
            <v>64.5</v>
          </cell>
          <cell r="O93">
            <v>976</v>
          </cell>
        </row>
        <row r="95">
          <cell r="A95" t="str">
            <v xml:space="preserve">        TOTAL</v>
          </cell>
          <cell r="C95">
            <v>168.5</v>
          </cell>
          <cell r="D95">
            <v>157.80000000000001</v>
          </cell>
          <cell r="E95">
            <v>168.8</v>
          </cell>
          <cell r="F95">
            <v>163.19999999999999</v>
          </cell>
          <cell r="G95">
            <v>168.8</v>
          </cell>
          <cell r="H95">
            <v>163.19999999999999</v>
          </cell>
          <cell r="I95">
            <v>168.8</v>
          </cell>
          <cell r="J95">
            <v>168.8</v>
          </cell>
          <cell r="K95">
            <v>103.39999999999999</v>
          </cell>
          <cell r="L95">
            <v>84.4</v>
          </cell>
          <cell r="M95">
            <v>108.8</v>
          </cell>
          <cell r="N95">
            <v>148.9</v>
          </cell>
          <cell r="O95">
            <v>1774</v>
          </cell>
        </row>
        <row r="97">
          <cell r="A97" t="str">
            <v xml:space="preserve">    Montour #1</v>
          </cell>
          <cell r="C97">
            <v>399.8</v>
          </cell>
          <cell r="D97">
            <v>381.7</v>
          </cell>
          <cell r="E97">
            <v>385</v>
          </cell>
          <cell r="F97">
            <v>0</v>
          </cell>
          <cell r="G97">
            <v>121</v>
          </cell>
          <cell r="H97">
            <v>430</v>
          </cell>
          <cell r="I97">
            <v>466.8</v>
          </cell>
          <cell r="J97">
            <v>456.8</v>
          </cell>
          <cell r="K97">
            <v>385.3</v>
          </cell>
          <cell r="L97">
            <v>388</v>
          </cell>
          <cell r="M97">
            <v>288.8</v>
          </cell>
          <cell r="N97">
            <v>385.4</v>
          </cell>
          <cell r="O97">
            <v>4089</v>
          </cell>
        </row>
        <row r="98">
          <cell r="A98" t="str">
            <v xml:space="preserve">    Montour #2</v>
          </cell>
          <cell r="C98">
            <v>416.2</v>
          </cell>
          <cell r="D98">
            <v>385</v>
          </cell>
          <cell r="E98">
            <v>304</v>
          </cell>
          <cell r="F98">
            <v>395</v>
          </cell>
          <cell r="G98">
            <v>375</v>
          </cell>
          <cell r="H98">
            <v>430</v>
          </cell>
          <cell r="I98">
            <v>470.8</v>
          </cell>
          <cell r="J98">
            <v>459.6</v>
          </cell>
          <cell r="K98">
            <v>387.9</v>
          </cell>
          <cell r="L98">
            <v>298</v>
          </cell>
          <cell r="M98">
            <v>385</v>
          </cell>
          <cell r="N98">
            <v>404.5</v>
          </cell>
          <cell r="O98">
            <v>4711</v>
          </cell>
        </row>
        <row r="100">
          <cell r="A100" t="str">
            <v xml:space="preserve">        TOTAL</v>
          </cell>
          <cell r="C100">
            <v>816</v>
          </cell>
          <cell r="D100">
            <v>766.7</v>
          </cell>
          <cell r="E100">
            <v>689</v>
          </cell>
          <cell r="F100">
            <v>395</v>
          </cell>
          <cell r="G100">
            <v>496</v>
          </cell>
          <cell r="H100">
            <v>860</v>
          </cell>
          <cell r="I100">
            <v>937.6</v>
          </cell>
          <cell r="J100">
            <v>916.40000000000009</v>
          </cell>
          <cell r="K100">
            <v>773.2</v>
          </cell>
          <cell r="L100">
            <v>686</v>
          </cell>
          <cell r="M100">
            <v>673.8</v>
          </cell>
          <cell r="N100">
            <v>789.9</v>
          </cell>
          <cell r="O100">
            <v>8800</v>
          </cell>
        </row>
        <row r="101">
          <cell r="C101" t="str">
            <v xml:space="preserve"> =========</v>
          </cell>
          <cell r="D101" t="str">
            <v xml:space="preserve"> =========</v>
          </cell>
          <cell r="E101" t="str">
            <v xml:space="preserve"> =========</v>
          </cell>
          <cell r="F101" t="str">
            <v xml:space="preserve"> =========</v>
          </cell>
          <cell r="G101" t="str">
            <v xml:space="preserve"> =========</v>
          </cell>
          <cell r="H101" t="str">
            <v xml:space="preserve"> =========</v>
          </cell>
          <cell r="I101" t="str">
            <v xml:space="preserve"> =========</v>
          </cell>
          <cell r="J101" t="str">
            <v xml:space="preserve"> =========</v>
          </cell>
          <cell r="K101" t="str">
            <v xml:space="preserve"> =========</v>
          </cell>
          <cell r="L101" t="str">
            <v xml:space="preserve"> =========</v>
          </cell>
          <cell r="M101" t="str">
            <v xml:space="preserve"> =========</v>
          </cell>
          <cell r="N101" t="str">
            <v xml:space="preserve"> =========</v>
          </cell>
          <cell r="O101" t="str">
            <v xml:space="preserve"> =========</v>
          </cell>
        </row>
        <row r="102">
          <cell r="A102" t="str">
            <v xml:space="preserve"> TOTAL COAL FIRED</v>
          </cell>
          <cell r="C102">
            <v>2060.5</v>
          </cell>
          <cell r="D102">
            <v>1939.5</v>
          </cell>
          <cell r="E102">
            <v>1928.8</v>
          </cell>
          <cell r="F102">
            <v>1310.9</v>
          </cell>
          <cell r="G102">
            <v>1352.4</v>
          </cell>
          <cell r="H102">
            <v>2007.4</v>
          </cell>
          <cell r="I102">
            <v>2161.6999999999998</v>
          </cell>
          <cell r="J102">
            <v>2151.9</v>
          </cell>
          <cell r="K102">
            <v>1568.3</v>
          </cell>
          <cell r="L102">
            <v>1565.7</v>
          </cell>
          <cell r="M102">
            <v>1486.8999999999999</v>
          </cell>
          <cell r="N102">
            <v>1918.5</v>
          </cell>
          <cell r="O102">
            <v>29144</v>
          </cell>
        </row>
        <row r="104">
          <cell r="A104" t="str">
            <v xml:space="preserve">    Martins Creek #3</v>
          </cell>
          <cell r="C104">
            <v>47.9</v>
          </cell>
          <cell r="D104">
            <v>47.9</v>
          </cell>
          <cell r="E104">
            <v>17.399999999999999</v>
          </cell>
          <cell r="F104">
            <v>11.9</v>
          </cell>
          <cell r="G104">
            <v>36.6</v>
          </cell>
          <cell r="H104">
            <v>125.1</v>
          </cell>
          <cell r="I104">
            <v>200.2</v>
          </cell>
          <cell r="J104">
            <v>200.2</v>
          </cell>
          <cell r="K104">
            <v>73.2</v>
          </cell>
          <cell r="L104">
            <v>0</v>
          </cell>
          <cell r="M104">
            <v>17.399999999999999</v>
          </cell>
          <cell r="N104">
            <v>40.299999999999997</v>
          </cell>
          <cell r="O104">
            <v>818</v>
          </cell>
        </row>
        <row r="105">
          <cell r="A105" t="str">
            <v xml:space="preserve">    Martins Creek #4</v>
          </cell>
          <cell r="C105">
            <v>47.9</v>
          </cell>
          <cell r="D105">
            <v>47.9</v>
          </cell>
          <cell r="E105">
            <v>17.399999999999999</v>
          </cell>
          <cell r="F105">
            <v>11.9</v>
          </cell>
          <cell r="G105">
            <v>36.6</v>
          </cell>
          <cell r="H105">
            <v>125.1</v>
          </cell>
          <cell r="I105">
            <v>200.2</v>
          </cell>
          <cell r="J105">
            <v>200.2</v>
          </cell>
          <cell r="K105">
            <v>73.2</v>
          </cell>
          <cell r="L105">
            <v>32.299999999999997</v>
          </cell>
          <cell r="M105">
            <v>17.399999999999999</v>
          </cell>
          <cell r="N105">
            <v>40.299999999999997</v>
          </cell>
          <cell r="O105">
            <v>850</v>
          </cell>
        </row>
        <row r="107">
          <cell r="A107" t="str">
            <v xml:space="preserve"> TOTAL HEAVY OIL FIRED</v>
          </cell>
          <cell r="C107">
            <v>95.8</v>
          </cell>
          <cell r="D107">
            <v>95.8</v>
          </cell>
          <cell r="E107">
            <v>34.799999999999997</v>
          </cell>
          <cell r="F107">
            <v>23.8</v>
          </cell>
          <cell r="G107">
            <v>73.2</v>
          </cell>
          <cell r="H107">
            <v>250.2</v>
          </cell>
          <cell r="I107">
            <v>400.4</v>
          </cell>
          <cell r="J107">
            <v>400.4</v>
          </cell>
          <cell r="K107">
            <v>146.4</v>
          </cell>
          <cell r="L107">
            <v>32.299999999999997</v>
          </cell>
          <cell r="M107">
            <v>34.799999999999997</v>
          </cell>
          <cell r="N107">
            <v>80.599999999999994</v>
          </cell>
          <cell r="O107">
            <v>1668</v>
          </cell>
        </row>
        <row r="109">
          <cell r="A109" t="str">
            <v xml:space="preserve">    Susquehanna #1 (PL 90% Share)</v>
          </cell>
          <cell r="C109">
            <v>713.1</v>
          </cell>
          <cell r="D109">
            <v>644.1</v>
          </cell>
          <cell r="E109">
            <v>713.1</v>
          </cell>
          <cell r="F109">
            <v>690.1</v>
          </cell>
          <cell r="G109">
            <v>447.2</v>
          </cell>
          <cell r="H109">
            <v>690.1</v>
          </cell>
          <cell r="I109">
            <v>713.1</v>
          </cell>
          <cell r="J109">
            <v>713.1</v>
          </cell>
          <cell r="K109">
            <v>690.1</v>
          </cell>
          <cell r="L109">
            <v>713.1</v>
          </cell>
          <cell r="M109">
            <v>690.1</v>
          </cell>
          <cell r="N109">
            <v>713.1</v>
          </cell>
          <cell r="O109">
            <v>8130</v>
          </cell>
        </row>
        <row r="110">
          <cell r="A110" t="str">
            <v xml:space="preserve">    Susquehanna #2 (PL 90% Share)</v>
          </cell>
          <cell r="C110">
            <v>715</v>
          </cell>
          <cell r="D110">
            <v>636.79999999999995</v>
          </cell>
          <cell r="E110">
            <v>176.2</v>
          </cell>
          <cell r="F110">
            <v>41.4</v>
          </cell>
          <cell r="G110">
            <v>710.9</v>
          </cell>
          <cell r="H110">
            <v>698.8</v>
          </cell>
          <cell r="I110">
            <v>722.1</v>
          </cell>
          <cell r="J110">
            <v>722.1</v>
          </cell>
          <cell r="K110">
            <v>698.8</v>
          </cell>
          <cell r="L110">
            <v>722.1</v>
          </cell>
          <cell r="M110">
            <v>698.8</v>
          </cell>
          <cell r="N110">
            <v>722.1</v>
          </cell>
          <cell r="O110">
            <v>7265</v>
          </cell>
        </row>
        <row r="112">
          <cell r="A112" t="str">
            <v xml:space="preserve"> TOTAL PL SHARE NUCLEAR</v>
          </cell>
          <cell r="C112">
            <v>1428.1</v>
          </cell>
          <cell r="D112">
            <v>1280.9000000000001</v>
          </cell>
          <cell r="E112">
            <v>889.3</v>
          </cell>
          <cell r="F112">
            <v>731.5</v>
          </cell>
          <cell r="G112">
            <v>1158.0999999999999</v>
          </cell>
          <cell r="H112">
            <v>1388.9</v>
          </cell>
          <cell r="I112">
            <v>1435.2</v>
          </cell>
          <cell r="J112">
            <v>1435.2</v>
          </cell>
          <cell r="K112">
            <v>1388.9</v>
          </cell>
          <cell r="L112">
            <v>1435.2</v>
          </cell>
          <cell r="M112">
            <v>1388.9</v>
          </cell>
          <cell r="N112">
            <v>1435.2</v>
          </cell>
          <cell r="O112">
            <v>15395</v>
          </cell>
        </row>
        <row r="114">
          <cell r="A114" t="str">
            <v xml:space="preserve"> COMBUSTION TURBINES</v>
          </cell>
          <cell r="C114">
            <v>0.5</v>
          </cell>
          <cell r="D114">
            <v>0.9</v>
          </cell>
          <cell r="E114">
            <v>0.1</v>
          </cell>
          <cell r="F114">
            <v>0.2</v>
          </cell>
          <cell r="G114">
            <v>0.5</v>
          </cell>
          <cell r="H114">
            <v>0.5</v>
          </cell>
          <cell r="I114">
            <v>5</v>
          </cell>
          <cell r="J114">
            <v>1.6</v>
          </cell>
          <cell r="K114">
            <v>2.4</v>
          </cell>
          <cell r="L114">
            <v>0.2</v>
          </cell>
          <cell r="M114">
            <v>0.2</v>
          </cell>
          <cell r="N114">
            <v>0.2</v>
          </cell>
          <cell r="O114">
            <v>12</v>
          </cell>
        </row>
        <row r="115">
          <cell r="A115" t="str">
            <v xml:space="preserve"> </v>
          </cell>
        </row>
        <row r="116">
          <cell r="A116" t="str">
            <v xml:space="preserve"> DIESELS</v>
          </cell>
          <cell r="C116">
            <v>0.1</v>
          </cell>
          <cell r="D116">
            <v>0.1</v>
          </cell>
          <cell r="E116">
            <v>0.1</v>
          </cell>
          <cell r="F116">
            <v>0.1</v>
          </cell>
          <cell r="G116">
            <v>0.2</v>
          </cell>
          <cell r="H116">
            <v>0.2</v>
          </cell>
          <cell r="I116">
            <v>0.1</v>
          </cell>
          <cell r="J116">
            <v>0.1</v>
          </cell>
          <cell r="K116">
            <v>0.1</v>
          </cell>
          <cell r="L116">
            <v>0.1</v>
          </cell>
          <cell r="M116">
            <v>0.1</v>
          </cell>
          <cell r="N116">
            <v>0.1</v>
          </cell>
          <cell r="O116">
            <v>1</v>
          </cell>
        </row>
        <row r="118">
          <cell r="A118" t="str">
            <v xml:space="preserve">    Holtwood Hydro</v>
          </cell>
          <cell r="C118">
            <v>53</v>
          </cell>
          <cell r="D118">
            <v>52</v>
          </cell>
          <cell r="E118">
            <v>70</v>
          </cell>
          <cell r="F118">
            <v>67</v>
          </cell>
          <cell r="G118">
            <v>65</v>
          </cell>
          <cell r="H118">
            <v>48</v>
          </cell>
          <cell r="I118">
            <v>36</v>
          </cell>
          <cell r="J118">
            <v>28</v>
          </cell>
          <cell r="K118">
            <v>25.3</v>
          </cell>
          <cell r="L118">
            <v>31</v>
          </cell>
          <cell r="M118">
            <v>45</v>
          </cell>
          <cell r="N118">
            <v>54</v>
          </cell>
          <cell r="O118">
            <v>574</v>
          </cell>
        </row>
        <row r="119">
          <cell r="A119" t="str">
            <v xml:space="preserve">    Wallenpaupack</v>
          </cell>
          <cell r="C119">
            <v>8.1999999999999993</v>
          </cell>
          <cell r="D119">
            <v>7.4</v>
          </cell>
          <cell r="E119">
            <v>7.3</v>
          </cell>
          <cell r="F119">
            <v>8.3000000000000007</v>
          </cell>
          <cell r="G119">
            <v>6.2</v>
          </cell>
          <cell r="H119">
            <v>6.7</v>
          </cell>
          <cell r="I119">
            <v>6.3</v>
          </cell>
          <cell r="J119">
            <v>5.7</v>
          </cell>
          <cell r="K119">
            <v>5.9</v>
          </cell>
          <cell r="L119">
            <v>5.0999999999999996</v>
          </cell>
          <cell r="M119">
            <v>4.7</v>
          </cell>
          <cell r="N119">
            <v>6.6</v>
          </cell>
          <cell r="O119">
            <v>78</v>
          </cell>
        </row>
        <row r="121">
          <cell r="A121" t="str">
            <v xml:space="preserve"> TOTAL HYDRO</v>
          </cell>
          <cell r="C121">
            <v>61.2</v>
          </cell>
          <cell r="D121">
            <v>59.4</v>
          </cell>
          <cell r="E121">
            <v>77.3</v>
          </cell>
          <cell r="F121">
            <v>75.3</v>
          </cell>
          <cell r="G121">
            <v>71.2</v>
          </cell>
          <cell r="H121">
            <v>54.7</v>
          </cell>
          <cell r="I121">
            <v>42.3</v>
          </cell>
          <cell r="J121">
            <v>33.700000000000003</v>
          </cell>
          <cell r="K121">
            <v>31.200000000000003</v>
          </cell>
          <cell r="L121">
            <v>36.1</v>
          </cell>
          <cell r="M121">
            <v>49.7</v>
          </cell>
          <cell r="N121">
            <v>60.6</v>
          </cell>
          <cell r="O121">
            <v>652</v>
          </cell>
        </row>
        <row r="122">
          <cell r="C122" t="str">
            <v xml:space="preserve"> =========</v>
          </cell>
          <cell r="D122" t="str">
            <v xml:space="preserve"> =========</v>
          </cell>
          <cell r="E122" t="str">
            <v xml:space="preserve"> =========</v>
          </cell>
          <cell r="F122" t="str">
            <v xml:space="preserve"> =========</v>
          </cell>
          <cell r="G122" t="str">
            <v xml:space="preserve"> =========</v>
          </cell>
          <cell r="H122" t="str">
            <v xml:space="preserve"> =========</v>
          </cell>
          <cell r="I122" t="str">
            <v xml:space="preserve"> =========</v>
          </cell>
          <cell r="J122" t="str">
            <v xml:space="preserve"> =========</v>
          </cell>
          <cell r="K122" t="str">
            <v xml:space="preserve"> =========</v>
          </cell>
          <cell r="L122" t="str">
            <v xml:space="preserve"> =========</v>
          </cell>
          <cell r="M122" t="str">
            <v xml:space="preserve"> =========</v>
          </cell>
          <cell r="N122" t="str">
            <v xml:space="preserve"> =========</v>
          </cell>
          <cell r="O122" t="str">
            <v xml:space="preserve"> =========</v>
          </cell>
        </row>
        <row r="123">
          <cell r="A123" t="str">
            <v>TOTAL PP&amp;L GENERATION</v>
          </cell>
          <cell r="C123">
            <v>3646.2</v>
          </cell>
          <cell r="D123">
            <v>3376.6</v>
          </cell>
          <cell r="E123">
            <v>2930.3999999999996</v>
          </cell>
          <cell r="F123">
            <v>2141.7999999999997</v>
          </cell>
          <cell r="G123">
            <v>2655.5999999999995</v>
          </cell>
          <cell r="H123">
            <v>3701.8999999999996</v>
          </cell>
          <cell r="I123">
            <v>4044.7000000000003</v>
          </cell>
          <cell r="J123">
            <v>4022.8999999999996</v>
          </cell>
          <cell r="K123">
            <v>3137.3</v>
          </cell>
          <cell r="L123">
            <v>3069.5999999999995</v>
          </cell>
          <cell r="M123">
            <v>2960.6</v>
          </cell>
          <cell r="N123">
            <v>3495.2</v>
          </cell>
          <cell r="O123">
            <v>46872</v>
          </cell>
        </row>
        <row r="130">
          <cell r="F130" t="str">
            <v>TWO-PARTY SALES</v>
          </cell>
          <cell r="L130" t="str">
            <v>CASE:2001 FORECAST</v>
          </cell>
          <cell r="P130" t="str">
            <v>3</v>
          </cell>
        </row>
        <row r="131">
          <cell r="L131">
            <v>36851</v>
          </cell>
        </row>
        <row r="133">
          <cell r="A133" t="str">
            <v xml:space="preserve">                                 </v>
          </cell>
        </row>
        <row r="134">
          <cell r="A134" t="str">
            <v xml:space="preserve">                                    </v>
          </cell>
          <cell r="C134" t="str">
            <v>JANUARY</v>
          </cell>
          <cell r="D134" t="str">
            <v>FEBRUARY</v>
          </cell>
          <cell r="E134" t="str">
            <v>MARCH</v>
          </cell>
          <cell r="F134" t="str">
            <v>APRIL</v>
          </cell>
          <cell r="G134" t="str">
            <v>MAY</v>
          </cell>
          <cell r="H134" t="str">
            <v>JUNE</v>
          </cell>
          <cell r="I134" t="str">
            <v>JULY</v>
          </cell>
          <cell r="J134" t="str">
            <v>AUGUST</v>
          </cell>
          <cell r="K134" t="str">
            <v>SEPTEMBER</v>
          </cell>
          <cell r="L134" t="str">
            <v>OCTOBER</v>
          </cell>
          <cell r="M134" t="str">
            <v>NOVEMBER</v>
          </cell>
          <cell r="N134" t="str">
            <v>DECEMBER</v>
          </cell>
          <cell r="O134" t="str">
            <v>TOTAL</v>
          </cell>
        </row>
        <row r="136">
          <cell r="A136" t="str">
            <v xml:space="preserve">    Brunner Is. #1</v>
          </cell>
          <cell r="C136">
            <v>0</v>
          </cell>
          <cell r="D136">
            <v>0</v>
          </cell>
          <cell r="E136">
            <v>0</v>
          </cell>
          <cell r="F136">
            <v>0</v>
          </cell>
          <cell r="G136">
            <v>0</v>
          </cell>
          <cell r="H136">
            <v>0</v>
          </cell>
          <cell r="I136">
            <v>0</v>
          </cell>
          <cell r="J136">
            <v>0</v>
          </cell>
          <cell r="K136">
            <v>0</v>
          </cell>
          <cell r="L136">
            <v>0</v>
          </cell>
          <cell r="M136">
            <v>0</v>
          </cell>
          <cell r="N136">
            <v>0</v>
          </cell>
          <cell r="O136">
            <v>0</v>
          </cell>
        </row>
        <row r="137">
          <cell r="A137" t="str">
            <v xml:space="preserve">    Brunner Is. #2</v>
          </cell>
          <cell r="C137">
            <v>0</v>
          </cell>
          <cell r="D137">
            <v>0</v>
          </cell>
          <cell r="E137">
            <v>0</v>
          </cell>
          <cell r="F137">
            <v>0</v>
          </cell>
          <cell r="G137">
            <v>0</v>
          </cell>
          <cell r="H137">
            <v>0</v>
          </cell>
          <cell r="I137">
            <v>0</v>
          </cell>
          <cell r="J137">
            <v>0</v>
          </cell>
          <cell r="K137">
            <v>0</v>
          </cell>
          <cell r="L137">
            <v>0</v>
          </cell>
          <cell r="M137">
            <v>0</v>
          </cell>
          <cell r="N137">
            <v>0</v>
          </cell>
          <cell r="O137">
            <v>0</v>
          </cell>
        </row>
        <row r="138">
          <cell r="A138" t="str">
            <v xml:space="preserve">    Brunner Is. #3</v>
          </cell>
          <cell r="C138">
            <v>0</v>
          </cell>
          <cell r="D138">
            <v>0</v>
          </cell>
          <cell r="E138">
            <v>0</v>
          </cell>
          <cell r="F138">
            <v>0</v>
          </cell>
          <cell r="G138">
            <v>0</v>
          </cell>
          <cell r="H138">
            <v>0</v>
          </cell>
          <cell r="I138">
            <v>0</v>
          </cell>
          <cell r="J138">
            <v>0</v>
          </cell>
          <cell r="K138">
            <v>0</v>
          </cell>
          <cell r="L138">
            <v>0</v>
          </cell>
          <cell r="M138">
            <v>0</v>
          </cell>
          <cell r="N138">
            <v>0</v>
          </cell>
          <cell r="O138">
            <v>0</v>
          </cell>
        </row>
        <row r="140">
          <cell r="A140" t="str">
            <v xml:space="preserve">        TOTAL</v>
          </cell>
          <cell r="C140">
            <v>0</v>
          </cell>
          <cell r="D140">
            <v>0</v>
          </cell>
          <cell r="E140">
            <v>0</v>
          </cell>
          <cell r="F140">
            <v>0</v>
          </cell>
          <cell r="G140">
            <v>0</v>
          </cell>
          <cell r="H140">
            <v>0</v>
          </cell>
          <cell r="I140">
            <v>0</v>
          </cell>
          <cell r="J140">
            <v>0</v>
          </cell>
          <cell r="K140">
            <v>0</v>
          </cell>
          <cell r="L140">
            <v>0</v>
          </cell>
          <cell r="M140">
            <v>0</v>
          </cell>
          <cell r="N140">
            <v>0</v>
          </cell>
          <cell r="O140">
            <v>0</v>
          </cell>
        </row>
        <row r="142">
          <cell r="A142" t="str">
            <v xml:space="preserve">    Martins Creek #1</v>
          </cell>
          <cell r="C142">
            <v>0</v>
          </cell>
          <cell r="D142">
            <v>0</v>
          </cell>
          <cell r="E142">
            <v>0</v>
          </cell>
          <cell r="F142">
            <v>0</v>
          </cell>
          <cell r="G142">
            <v>0</v>
          </cell>
          <cell r="H142">
            <v>0</v>
          </cell>
          <cell r="I142">
            <v>0</v>
          </cell>
          <cell r="J142">
            <v>0</v>
          </cell>
          <cell r="K142">
            <v>0</v>
          </cell>
          <cell r="L142">
            <v>0</v>
          </cell>
          <cell r="M142">
            <v>0</v>
          </cell>
          <cell r="N142">
            <v>0</v>
          </cell>
          <cell r="O142">
            <v>0</v>
          </cell>
        </row>
        <row r="143">
          <cell r="A143" t="str">
            <v xml:space="preserve">    Martins Creek #2</v>
          </cell>
          <cell r="C143">
            <v>0</v>
          </cell>
          <cell r="D143">
            <v>0</v>
          </cell>
          <cell r="E143">
            <v>0</v>
          </cell>
          <cell r="F143">
            <v>0</v>
          </cell>
          <cell r="G143">
            <v>0</v>
          </cell>
          <cell r="H143">
            <v>0</v>
          </cell>
          <cell r="I143">
            <v>0</v>
          </cell>
          <cell r="J143">
            <v>0</v>
          </cell>
          <cell r="K143">
            <v>0</v>
          </cell>
          <cell r="L143">
            <v>0</v>
          </cell>
          <cell r="M143">
            <v>0</v>
          </cell>
          <cell r="N143">
            <v>0</v>
          </cell>
          <cell r="O143">
            <v>0</v>
          </cell>
        </row>
        <row r="145">
          <cell r="A145" t="str">
            <v xml:space="preserve">        TOTAL</v>
          </cell>
          <cell r="C145">
            <v>0</v>
          </cell>
          <cell r="D145">
            <v>0</v>
          </cell>
          <cell r="E145">
            <v>0</v>
          </cell>
          <cell r="F145">
            <v>0</v>
          </cell>
          <cell r="G145">
            <v>0</v>
          </cell>
          <cell r="H145">
            <v>0</v>
          </cell>
          <cell r="I145">
            <v>0</v>
          </cell>
          <cell r="J145">
            <v>0</v>
          </cell>
          <cell r="K145">
            <v>0</v>
          </cell>
          <cell r="L145">
            <v>0</v>
          </cell>
          <cell r="M145">
            <v>0</v>
          </cell>
          <cell r="N145">
            <v>0</v>
          </cell>
          <cell r="O145">
            <v>0</v>
          </cell>
        </row>
        <row r="147">
          <cell r="A147" t="str">
            <v xml:space="preserve">    Sunbury #1-2</v>
          </cell>
          <cell r="C147">
            <v>0</v>
          </cell>
          <cell r="D147">
            <v>0</v>
          </cell>
          <cell r="E147">
            <v>0</v>
          </cell>
          <cell r="F147">
            <v>0</v>
          </cell>
          <cell r="G147">
            <v>0</v>
          </cell>
          <cell r="H147">
            <v>0</v>
          </cell>
          <cell r="I147">
            <v>0</v>
          </cell>
          <cell r="J147">
            <v>0</v>
          </cell>
          <cell r="K147">
            <v>0</v>
          </cell>
          <cell r="L147">
            <v>0</v>
          </cell>
          <cell r="M147">
            <v>0</v>
          </cell>
          <cell r="N147">
            <v>0</v>
          </cell>
          <cell r="O147">
            <v>0</v>
          </cell>
        </row>
        <row r="148">
          <cell r="A148" t="str">
            <v xml:space="preserve">    Sunbury #3</v>
          </cell>
          <cell r="C148">
            <v>0</v>
          </cell>
          <cell r="D148">
            <v>0</v>
          </cell>
          <cell r="E148">
            <v>0</v>
          </cell>
          <cell r="F148">
            <v>0</v>
          </cell>
          <cell r="G148">
            <v>0</v>
          </cell>
          <cell r="H148">
            <v>0</v>
          </cell>
          <cell r="I148">
            <v>0</v>
          </cell>
          <cell r="J148">
            <v>0</v>
          </cell>
          <cell r="K148">
            <v>0</v>
          </cell>
          <cell r="L148">
            <v>0</v>
          </cell>
          <cell r="M148">
            <v>0</v>
          </cell>
          <cell r="N148">
            <v>0</v>
          </cell>
          <cell r="O148">
            <v>0</v>
          </cell>
        </row>
        <row r="149">
          <cell r="A149" t="str">
            <v xml:space="preserve">    Sunbury #4</v>
          </cell>
          <cell r="C149">
            <v>0</v>
          </cell>
          <cell r="D149">
            <v>0</v>
          </cell>
          <cell r="E149">
            <v>0</v>
          </cell>
          <cell r="F149">
            <v>0</v>
          </cell>
          <cell r="G149">
            <v>0</v>
          </cell>
          <cell r="H149">
            <v>0</v>
          </cell>
          <cell r="I149">
            <v>0</v>
          </cell>
          <cell r="J149">
            <v>0</v>
          </cell>
          <cell r="K149">
            <v>0</v>
          </cell>
          <cell r="L149">
            <v>0</v>
          </cell>
          <cell r="M149">
            <v>0</v>
          </cell>
          <cell r="N149">
            <v>0</v>
          </cell>
          <cell r="O149">
            <v>0</v>
          </cell>
        </row>
        <row r="151">
          <cell r="A151" t="str">
            <v xml:space="preserve">        TOTAL</v>
          </cell>
          <cell r="C151">
            <v>0</v>
          </cell>
          <cell r="D151">
            <v>0</v>
          </cell>
          <cell r="E151">
            <v>0</v>
          </cell>
          <cell r="F151">
            <v>0</v>
          </cell>
          <cell r="G151">
            <v>0</v>
          </cell>
          <cell r="H151">
            <v>0</v>
          </cell>
          <cell r="I151">
            <v>0</v>
          </cell>
          <cell r="J151">
            <v>0</v>
          </cell>
          <cell r="K151">
            <v>0</v>
          </cell>
          <cell r="L151">
            <v>0</v>
          </cell>
          <cell r="M151">
            <v>0</v>
          </cell>
          <cell r="N151">
            <v>0</v>
          </cell>
          <cell r="O151">
            <v>0</v>
          </cell>
        </row>
        <row r="153">
          <cell r="A153" t="str">
            <v xml:space="preserve">    Holtwood #17</v>
          </cell>
          <cell r="C153">
            <v>0</v>
          </cell>
          <cell r="D153">
            <v>0</v>
          </cell>
          <cell r="E153">
            <v>0</v>
          </cell>
          <cell r="F153">
            <v>0</v>
          </cell>
          <cell r="G153">
            <v>0</v>
          </cell>
          <cell r="H153">
            <v>0</v>
          </cell>
          <cell r="I153">
            <v>0</v>
          </cell>
          <cell r="J153">
            <v>0</v>
          </cell>
          <cell r="K153">
            <v>0</v>
          </cell>
          <cell r="L153">
            <v>0</v>
          </cell>
          <cell r="M153">
            <v>0</v>
          </cell>
          <cell r="N153">
            <v>0</v>
          </cell>
          <cell r="O153">
            <v>0</v>
          </cell>
        </row>
        <row r="155">
          <cell r="A155" t="str">
            <v xml:space="preserve">    Keystone #1 (PL Share)</v>
          </cell>
          <cell r="C155">
            <v>0</v>
          </cell>
          <cell r="D155">
            <v>0</v>
          </cell>
          <cell r="E155">
            <v>0</v>
          </cell>
          <cell r="F155">
            <v>0</v>
          </cell>
          <cell r="G155">
            <v>0</v>
          </cell>
          <cell r="H155">
            <v>0</v>
          </cell>
          <cell r="I155">
            <v>0</v>
          </cell>
          <cell r="J155">
            <v>0</v>
          </cell>
          <cell r="K155">
            <v>0</v>
          </cell>
          <cell r="L155">
            <v>0</v>
          </cell>
          <cell r="M155">
            <v>0</v>
          </cell>
          <cell r="N155">
            <v>0</v>
          </cell>
          <cell r="O155">
            <v>0</v>
          </cell>
        </row>
        <row r="156">
          <cell r="A156" t="str">
            <v xml:space="preserve">    Keystone #2 (PL Share)</v>
          </cell>
          <cell r="C156">
            <v>0</v>
          </cell>
          <cell r="D156">
            <v>0</v>
          </cell>
          <cell r="E156">
            <v>0</v>
          </cell>
          <cell r="F156">
            <v>0</v>
          </cell>
          <cell r="G156">
            <v>0</v>
          </cell>
          <cell r="H156">
            <v>0</v>
          </cell>
          <cell r="I156">
            <v>0</v>
          </cell>
          <cell r="J156">
            <v>0</v>
          </cell>
          <cell r="K156">
            <v>0</v>
          </cell>
          <cell r="L156">
            <v>0</v>
          </cell>
          <cell r="M156">
            <v>0</v>
          </cell>
          <cell r="N156">
            <v>0</v>
          </cell>
          <cell r="O156">
            <v>0</v>
          </cell>
        </row>
        <row r="158">
          <cell r="A158" t="str">
            <v xml:space="preserve">        TOTAL</v>
          </cell>
          <cell r="C158">
            <v>0</v>
          </cell>
          <cell r="D158">
            <v>0</v>
          </cell>
          <cell r="E158">
            <v>0</v>
          </cell>
          <cell r="F158">
            <v>0</v>
          </cell>
          <cell r="G158">
            <v>0</v>
          </cell>
          <cell r="H158">
            <v>0</v>
          </cell>
          <cell r="I158">
            <v>0</v>
          </cell>
          <cell r="J158">
            <v>0</v>
          </cell>
          <cell r="K158">
            <v>0</v>
          </cell>
          <cell r="L158">
            <v>0</v>
          </cell>
          <cell r="M158">
            <v>0</v>
          </cell>
          <cell r="N158">
            <v>0</v>
          </cell>
          <cell r="O158">
            <v>0</v>
          </cell>
        </row>
        <row r="160">
          <cell r="A160" t="str">
            <v xml:space="preserve">    Conemaugh #1 (PL Share)</v>
          </cell>
          <cell r="C160">
            <v>0</v>
          </cell>
          <cell r="D160">
            <v>0</v>
          </cell>
          <cell r="E160">
            <v>0</v>
          </cell>
          <cell r="F160">
            <v>0</v>
          </cell>
          <cell r="G160">
            <v>0</v>
          </cell>
          <cell r="H160">
            <v>0</v>
          </cell>
          <cell r="I160">
            <v>0</v>
          </cell>
          <cell r="J160">
            <v>0</v>
          </cell>
          <cell r="K160">
            <v>0</v>
          </cell>
          <cell r="L160">
            <v>0</v>
          </cell>
          <cell r="M160">
            <v>0</v>
          </cell>
          <cell r="N160">
            <v>0</v>
          </cell>
          <cell r="O160">
            <v>0</v>
          </cell>
        </row>
        <row r="161">
          <cell r="A161" t="str">
            <v xml:space="preserve">    Conemaugh #2 (PL Share)</v>
          </cell>
          <cell r="C161">
            <v>0</v>
          </cell>
          <cell r="D161">
            <v>0</v>
          </cell>
          <cell r="E161">
            <v>0</v>
          </cell>
          <cell r="F161">
            <v>0</v>
          </cell>
          <cell r="G161">
            <v>0</v>
          </cell>
          <cell r="H161">
            <v>0</v>
          </cell>
          <cell r="I161">
            <v>0</v>
          </cell>
          <cell r="J161">
            <v>0</v>
          </cell>
          <cell r="K161">
            <v>0</v>
          </cell>
          <cell r="L161">
            <v>0</v>
          </cell>
          <cell r="M161">
            <v>0</v>
          </cell>
          <cell r="N161">
            <v>0</v>
          </cell>
          <cell r="O161">
            <v>0</v>
          </cell>
        </row>
        <row r="163">
          <cell r="A163" t="str">
            <v xml:space="preserve">        TOTAL</v>
          </cell>
          <cell r="C163">
            <v>0</v>
          </cell>
          <cell r="D163">
            <v>0</v>
          </cell>
          <cell r="E163">
            <v>0</v>
          </cell>
          <cell r="F163">
            <v>0</v>
          </cell>
          <cell r="G163">
            <v>0</v>
          </cell>
          <cell r="H163">
            <v>0</v>
          </cell>
          <cell r="I163">
            <v>0</v>
          </cell>
          <cell r="J163">
            <v>0</v>
          </cell>
          <cell r="K163">
            <v>0</v>
          </cell>
          <cell r="L163">
            <v>0</v>
          </cell>
          <cell r="M163">
            <v>0</v>
          </cell>
          <cell r="N163">
            <v>0</v>
          </cell>
          <cell r="O163">
            <v>0</v>
          </cell>
        </row>
        <row r="165">
          <cell r="A165" t="str">
            <v xml:space="preserve">    Montour #1</v>
          </cell>
          <cell r="C165">
            <v>0</v>
          </cell>
          <cell r="D165">
            <v>0</v>
          </cell>
          <cell r="E165">
            <v>0</v>
          </cell>
          <cell r="F165">
            <v>0</v>
          </cell>
          <cell r="G165">
            <v>0</v>
          </cell>
          <cell r="H165">
            <v>0</v>
          </cell>
          <cell r="I165">
            <v>0</v>
          </cell>
          <cell r="J165">
            <v>0</v>
          </cell>
          <cell r="K165">
            <v>0</v>
          </cell>
          <cell r="L165">
            <v>0</v>
          </cell>
          <cell r="M165">
            <v>0</v>
          </cell>
          <cell r="N165">
            <v>0</v>
          </cell>
          <cell r="O165">
            <v>0</v>
          </cell>
        </row>
        <row r="166">
          <cell r="A166" t="str">
            <v xml:space="preserve">    Montour #2</v>
          </cell>
          <cell r="C166">
            <v>0</v>
          </cell>
          <cell r="D166">
            <v>0</v>
          </cell>
          <cell r="E166">
            <v>0</v>
          </cell>
          <cell r="F166">
            <v>0</v>
          </cell>
          <cell r="G166">
            <v>0</v>
          </cell>
          <cell r="H166">
            <v>0</v>
          </cell>
          <cell r="I166">
            <v>0</v>
          </cell>
          <cell r="J166">
            <v>0</v>
          </cell>
          <cell r="K166">
            <v>0</v>
          </cell>
          <cell r="L166">
            <v>0</v>
          </cell>
          <cell r="M166">
            <v>0</v>
          </cell>
          <cell r="N166">
            <v>0</v>
          </cell>
          <cell r="O166">
            <v>0</v>
          </cell>
        </row>
        <row r="168">
          <cell r="A168" t="str">
            <v xml:space="preserve">        TOTAL</v>
          </cell>
          <cell r="C168">
            <v>0</v>
          </cell>
          <cell r="D168">
            <v>0</v>
          </cell>
          <cell r="E168">
            <v>0</v>
          </cell>
          <cell r="F168">
            <v>0</v>
          </cell>
          <cell r="G168">
            <v>0</v>
          </cell>
          <cell r="H168">
            <v>0</v>
          </cell>
          <cell r="I168">
            <v>0</v>
          </cell>
          <cell r="J168">
            <v>0</v>
          </cell>
          <cell r="K168">
            <v>0</v>
          </cell>
          <cell r="L168">
            <v>0</v>
          </cell>
          <cell r="M168">
            <v>0</v>
          </cell>
          <cell r="N168">
            <v>0</v>
          </cell>
          <cell r="O168">
            <v>0</v>
          </cell>
        </row>
        <row r="169">
          <cell r="C169" t="str">
            <v xml:space="preserve"> =========</v>
          </cell>
          <cell r="D169" t="str">
            <v xml:space="preserve"> =========</v>
          </cell>
          <cell r="E169" t="str">
            <v xml:space="preserve"> =========</v>
          </cell>
          <cell r="F169" t="str">
            <v xml:space="preserve"> =========</v>
          </cell>
          <cell r="G169" t="str">
            <v xml:space="preserve"> =========</v>
          </cell>
          <cell r="H169" t="str">
            <v xml:space="preserve"> =========</v>
          </cell>
          <cell r="I169" t="str">
            <v xml:space="preserve"> =========</v>
          </cell>
          <cell r="J169" t="str">
            <v xml:space="preserve"> =========</v>
          </cell>
          <cell r="K169" t="str">
            <v xml:space="preserve"> =========</v>
          </cell>
          <cell r="L169" t="str">
            <v xml:space="preserve"> =========</v>
          </cell>
          <cell r="M169" t="str">
            <v xml:space="preserve"> =========</v>
          </cell>
          <cell r="N169" t="str">
            <v xml:space="preserve"> =========</v>
          </cell>
          <cell r="O169" t="str">
            <v xml:space="preserve"> =========</v>
          </cell>
        </row>
        <row r="170">
          <cell r="A170" t="str">
            <v xml:space="preserve"> TOTAL UNLOADED SALES</v>
          </cell>
          <cell r="C170">
            <v>0</v>
          </cell>
          <cell r="D170">
            <v>0</v>
          </cell>
          <cell r="E170">
            <v>0</v>
          </cell>
          <cell r="F170">
            <v>0</v>
          </cell>
          <cell r="G170">
            <v>0</v>
          </cell>
          <cell r="H170">
            <v>0</v>
          </cell>
          <cell r="I170">
            <v>0</v>
          </cell>
          <cell r="J170">
            <v>0</v>
          </cell>
          <cell r="K170">
            <v>0</v>
          </cell>
          <cell r="L170">
            <v>0</v>
          </cell>
          <cell r="M170">
            <v>0</v>
          </cell>
          <cell r="N170">
            <v>0</v>
          </cell>
          <cell r="O170">
            <v>0</v>
          </cell>
        </row>
        <row r="172">
          <cell r="C172" t="str">
            <v>These Bilateral sales come from the "twoparty by region" worksheet.</v>
          </cell>
        </row>
        <row r="173">
          <cell r="A173" t="str">
            <v xml:space="preserve">  Forecasted Two-party Sales</v>
          </cell>
          <cell r="C173">
            <v>2777.4303711799671</v>
          </cell>
          <cell r="D173">
            <v>2256.8887812305543</v>
          </cell>
          <cell r="E173">
            <v>2925.6782031233347</v>
          </cell>
          <cell r="F173">
            <v>2759.7924305566653</v>
          </cell>
          <cell r="G173">
            <v>3260.3783543079885</v>
          </cell>
          <cell r="H173">
            <v>4048.867339416699</v>
          </cell>
          <cell r="I173">
            <v>4931.6930868202444</v>
          </cell>
          <cell r="J173">
            <v>4779.7051982400199</v>
          </cell>
          <cell r="K173">
            <v>3448.0084327590603</v>
          </cell>
          <cell r="L173">
            <v>2647.4139125659799</v>
          </cell>
          <cell r="M173">
            <v>2066.3050553543999</v>
          </cell>
          <cell r="N173">
            <v>2937.4045029406398</v>
          </cell>
          <cell r="O173">
            <v>38840</v>
          </cell>
        </row>
        <row r="174">
          <cell r="A174" t="str">
            <v xml:space="preserve">     Percent Unloaded</v>
          </cell>
          <cell r="B174">
            <v>0</v>
          </cell>
        </row>
        <row r="175">
          <cell r="A175" t="str">
            <v xml:space="preserve">     Percent Loaded</v>
          </cell>
          <cell r="B175">
            <v>1</v>
          </cell>
        </row>
        <row r="177">
          <cell r="A177" t="str">
            <v xml:space="preserve">  PUC Customers Get</v>
          </cell>
        </row>
        <row r="179">
          <cell r="A179" t="str">
            <v xml:space="preserve">     Loaded Sales</v>
          </cell>
          <cell r="C179">
            <v>2777.4303711799671</v>
          </cell>
          <cell r="D179">
            <v>2256.8887812305543</v>
          </cell>
          <cell r="E179">
            <v>2925.6782031233347</v>
          </cell>
          <cell r="F179">
            <v>2759.7924305566653</v>
          </cell>
          <cell r="G179">
            <v>3260.3783543079885</v>
          </cell>
          <cell r="H179">
            <v>4048.867339416699</v>
          </cell>
          <cell r="I179">
            <v>4931.6930868202444</v>
          </cell>
          <cell r="J179">
            <v>4779.7051982400199</v>
          </cell>
          <cell r="K179">
            <v>3448.0084327590603</v>
          </cell>
          <cell r="L179">
            <v>2647.4139125659799</v>
          </cell>
          <cell r="M179">
            <v>2066.3050553543999</v>
          </cell>
          <cell r="N179">
            <v>2937.4045029406398</v>
          </cell>
          <cell r="O179">
            <v>38840</v>
          </cell>
        </row>
        <row r="180">
          <cell r="A180" t="str">
            <v xml:space="preserve">     Unloaded Sales</v>
          </cell>
          <cell r="C180">
            <v>0</v>
          </cell>
          <cell r="D180">
            <v>0</v>
          </cell>
          <cell r="E180">
            <v>0</v>
          </cell>
          <cell r="F180">
            <v>0</v>
          </cell>
          <cell r="G180">
            <v>0</v>
          </cell>
          <cell r="H180">
            <v>0</v>
          </cell>
          <cell r="I180">
            <v>0</v>
          </cell>
          <cell r="J180">
            <v>0</v>
          </cell>
          <cell r="K180">
            <v>0</v>
          </cell>
          <cell r="L180">
            <v>0</v>
          </cell>
          <cell r="M180">
            <v>0</v>
          </cell>
          <cell r="N180">
            <v>0</v>
          </cell>
          <cell r="O180">
            <v>0</v>
          </cell>
        </row>
        <row r="182">
          <cell r="A182" t="str">
            <v xml:space="preserve">  Promod M Ck Surplus Energy</v>
          </cell>
          <cell r="C182">
            <v>64.009</v>
          </cell>
          <cell r="D182">
            <v>18.29</v>
          </cell>
          <cell r="E182">
            <v>61.846999999999994</v>
          </cell>
          <cell r="F182">
            <v>68.097999999999999</v>
          </cell>
          <cell r="G182">
            <v>129.10899999999998</v>
          </cell>
          <cell r="H182">
            <v>83.144999999999996</v>
          </cell>
          <cell r="I182">
            <v>85.72399999999999</v>
          </cell>
          <cell r="J182">
            <v>48.690000000000005</v>
          </cell>
          <cell r="K182">
            <v>41.704999999999998</v>
          </cell>
          <cell r="L182">
            <v>36.902999999999999</v>
          </cell>
          <cell r="M182">
            <v>96.311999999999998</v>
          </cell>
          <cell r="N182">
            <v>67.834000000000003</v>
          </cell>
          <cell r="O182">
            <v>802</v>
          </cell>
        </row>
        <row r="183">
          <cell r="A183" t="str">
            <v xml:space="preserve">  Other Coal Units Surplus Energy</v>
          </cell>
          <cell r="C183">
            <v>241.83699999999999</v>
          </cell>
          <cell r="D183">
            <v>98.578999999999994</v>
          </cell>
          <cell r="E183">
            <v>208.161</v>
          </cell>
          <cell r="F183">
            <v>157.755</v>
          </cell>
          <cell r="G183">
            <v>393.96</v>
          </cell>
          <cell r="H183">
            <v>413.58600000000001</v>
          </cell>
          <cell r="I183">
            <v>335.29099999999994</v>
          </cell>
          <cell r="J183">
            <v>306.97399999999999</v>
          </cell>
          <cell r="K183">
            <v>284.13499999999999</v>
          </cell>
          <cell r="L183">
            <v>101.95699999999999</v>
          </cell>
          <cell r="M183">
            <v>339.59399999999999</v>
          </cell>
          <cell r="N183">
            <v>294.072</v>
          </cell>
          <cell r="O183">
            <v>3176</v>
          </cell>
        </row>
        <row r="184">
          <cell r="A184" t="str">
            <v xml:space="preserve">  Martins Creek %</v>
          </cell>
          <cell r="B184">
            <v>0.3</v>
          </cell>
          <cell r="C184">
            <v>0</v>
          </cell>
          <cell r="D184">
            <v>0</v>
          </cell>
          <cell r="E184">
            <v>0</v>
          </cell>
          <cell r="F184">
            <v>0</v>
          </cell>
          <cell r="G184">
            <v>0</v>
          </cell>
          <cell r="H184">
            <v>0</v>
          </cell>
          <cell r="I184">
            <v>0</v>
          </cell>
          <cell r="J184">
            <v>0</v>
          </cell>
          <cell r="K184">
            <v>0</v>
          </cell>
          <cell r="L184">
            <v>0</v>
          </cell>
          <cell r="M184">
            <v>0</v>
          </cell>
          <cell r="N184">
            <v>0</v>
          </cell>
        </row>
        <row r="185">
          <cell r="A185" t="str">
            <v xml:space="preserve">  Other Coal Units %</v>
          </cell>
          <cell r="B185">
            <v>0.7</v>
          </cell>
          <cell r="C185">
            <v>0</v>
          </cell>
          <cell r="D185">
            <v>0</v>
          </cell>
          <cell r="E185">
            <v>0</v>
          </cell>
          <cell r="F185">
            <v>0</v>
          </cell>
          <cell r="G185">
            <v>0</v>
          </cell>
          <cell r="H185">
            <v>0</v>
          </cell>
          <cell r="I185">
            <v>0</v>
          </cell>
          <cell r="J185">
            <v>0</v>
          </cell>
          <cell r="K185">
            <v>0</v>
          </cell>
          <cell r="L185">
            <v>0</v>
          </cell>
          <cell r="M185">
            <v>0</v>
          </cell>
          <cell r="N185">
            <v>0</v>
          </cell>
        </row>
        <row r="186">
          <cell r="F186" t="str">
            <v>SALES TO JCPL BY UNIT (DOES NOT INCLUDE TWO-PARTY SALES)</v>
          </cell>
          <cell r="L186" t="str">
            <v>CASE:2001 FORECAST</v>
          </cell>
          <cell r="P186" t="str">
            <v>4</v>
          </cell>
        </row>
        <row r="187">
          <cell r="F187" t="str">
            <v xml:space="preserve">                </v>
          </cell>
          <cell r="L187">
            <v>36851</v>
          </cell>
        </row>
        <row r="188">
          <cell r="F188" t="str">
            <v>(Millions of KWH)</v>
          </cell>
        </row>
        <row r="190">
          <cell r="A190" t="str">
            <v xml:space="preserve">JCP&amp;L ENTITLEMENT   </v>
          </cell>
          <cell r="C190" t="str">
            <v>JANUARY</v>
          </cell>
          <cell r="D190" t="str">
            <v>FEBRUARY</v>
          </cell>
          <cell r="E190" t="str">
            <v>MARCH</v>
          </cell>
          <cell r="F190" t="str">
            <v>APRIL</v>
          </cell>
          <cell r="G190" t="str">
            <v>MAY</v>
          </cell>
          <cell r="H190" t="str">
            <v>JUNE</v>
          </cell>
          <cell r="I190" t="str">
            <v>JULY</v>
          </cell>
          <cell r="J190" t="str">
            <v>AUGUST</v>
          </cell>
          <cell r="K190" t="str">
            <v>SEPTEMBER</v>
          </cell>
          <cell r="L190" t="str">
            <v>OCTOBER</v>
          </cell>
          <cell r="M190" t="str">
            <v>NOVEMBER</v>
          </cell>
          <cell r="N190" t="str">
            <v>DECEMBER</v>
          </cell>
          <cell r="O190" t="str">
            <v>TOTAL</v>
          </cell>
        </row>
        <row r="191">
          <cell r="A191" t="str">
            <v xml:space="preserve">                    </v>
          </cell>
          <cell r="B191">
            <v>0</v>
          </cell>
        </row>
        <row r="192">
          <cell r="A192" t="str">
            <v xml:space="preserve">    Brunner Is. #1</v>
          </cell>
          <cell r="B192">
            <v>0</v>
          </cell>
          <cell r="C192">
            <v>0</v>
          </cell>
          <cell r="D192">
            <v>0</v>
          </cell>
          <cell r="E192">
            <v>0</v>
          </cell>
          <cell r="F192">
            <v>0</v>
          </cell>
          <cell r="G192">
            <v>0</v>
          </cell>
          <cell r="H192">
            <v>0</v>
          </cell>
          <cell r="I192">
            <v>0</v>
          </cell>
          <cell r="J192">
            <v>0</v>
          </cell>
          <cell r="K192">
            <v>0</v>
          </cell>
          <cell r="L192">
            <v>0</v>
          </cell>
          <cell r="M192">
            <v>0</v>
          </cell>
          <cell r="N192">
            <v>0</v>
          </cell>
          <cell r="O192">
            <v>0</v>
          </cell>
        </row>
        <row r="193">
          <cell r="A193" t="str">
            <v xml:space="preserve">    Brunner Is. #2</v>
          </cell>
          <cell r="C193">
            <v>0</v>
          </cell>
          <cell r="D193">
            <v>0</v>
          </cell>
          <cell r="E193">
            <v>0</v>
          </cell>
          <cell r="F193">
            <v>0</v>
          </cell>
          <cell r="G193">
            <v>0</v>
          </cell>
          <cell r="H193">
            <v>0</v>
          </cell>
          <cell r="I193">
            <v>0</v>
          </cell>
          <cell r="J193">
            <v>0</v>
          </cell>
          <cell r="K193">
            <v>0</v>
          </cell>
          <cell r="L193">
            <v>0</v>
          </cell>
          <cell r="M193">
            <v>0</v>
          </cell>
          <cell r="N193">
            <v>0</v>
          </cell>
          <cell r="O193">
            <v>0</v>
          </cell>
        </row>
        <row r="194">
          <cell r="A194" t="str">
            <v xml:space="preserve">    Brunner Is. #3</v>
          </cell>
          <cell r="C194">
            <v>0</v>
          </cell>
          <cell r="D194">
            <v>0</v>
          </cell>
          <cell r="E194">
            <v>0</v>
          </cell>
          <cell r="F194">
            <v>0</v>
          </cell>
          <cell r="G194">
            <v>0</v>
          </cell>
          <cell r="H194">
            <v>0</v>
          </cell>
          <cell r="I194">
            <v>0</v>
          </cell>
          <cell r="J194">
            <v>0</v>
          </cell>
          <cell r="K194">
            <v>0</v>
          </cell>
          <cell r="L194">
            <v>0</v>
          </cell>
          <cell r="M194">
            <v>0</v>
          </cell>
          <cell r="N194">
            <v>0</v>
          </cell>
          <cell r="O194">
            <v>0</v>
          </cell>
        </row>
        <row r="196">
          <cell r="A196" t="str">
            <v xml:space="preserve">        TOTAL</v>
          </cell>
          <cell r="C196">
            <v>0</v>
          </cell>
          <cell r="D196">
            <v>0</v>
          </cell>
          <cell r="E196">
            <v>0</v>
          </cell>
          <cell r="F196">
            <v>0</v>
          </cell>
          <cell r="G196">
            <v>0</v>
          </cell>
          <cell r="H196">
            <v>0</v>
          </cell>
          <cell r="I196">
            <v>0</v>
          </cell>
          <cell r="J196">
            <v>0</v>
          </cell>
          <cell r="K196">
            <v>0</v>
          </cell>
          <cell r="L196">
            <v>0</v>
          </cell>
          <cell r="M196">
            <v>0</v>
          </cell>
          <cell r="N196">
            <v>0</v>
          </cell>
          <cell r="O196">
            <v>0</v>
          </cell>
        </row>
        <row r="198">
          <cell r="A198" t="str">
            <v xml:space="preserve">    Martins Creek #1</v>
          </cell>
          <cell r="C198">
            <v>0</v>
          </cell>
          <cell r="D198">
            <v>0</v>
          </cell>
          <cell r="E198">
            <v>0</v>
          </cell>
          <cell r="F198">
            <v>0</v>
          </cell>
          <cell r="G198">
            <v>0</v>
          </cell>
          <cell r="H198">
            <v>0</v>
          </cell>
          <cell r="I198">
            <v>0</v>
          </cell>
          <cell r="J198">
            <v>0</v>
          </cell>
          <cell r="K198">
            <v>0</v>
          </cell>
          <cell r="L198">
            <v>0</v>
          </cell>
          <cell r="M198">
            <v>0</v>
          </cell>
          <cell r="N198">
            <v>0</v>
          </cell>
          <cell r="O198">
            <v>0</v>
          </cell>
        </row>
        <row r="199">
          <cell r="A199" t="str">
            <v xml:space="preserve">    Martins Creek #2</v>
          </cell>
          <cell r="C199">
            <v>0</v>
          </cell>
          <cell r="D199">
            <v>0</v>
          </cell>
          <cell r="E199">
            <v>0</v>
          </cell>
          <cell r="F199">
            <v>0</v>
          </cell>
          <cell r="G199">
            <v>0</v>
          </cell>
          <cell r="H199">
            <v>0</v>
          </cell>
          <cell r="I199">
            <v>0</v>
          </cell>
          <cell r="J199">
            <v>0</v>
          </cell>
          <cell r="K199">
            <v>0</v>
          </cell>
          <cell r="L199">
            <v>0</v>
          </cell>
          <cell r="M199">
            <v>0</v>
          </cell>
          <cell r="N199">
            <v>0</v>
          </cell>
          <cell r="O199">
            <v>0</v>
          </cell>
        </row>
        <row r="201">
          <cell r="A201" t="str">
            <v xml:space="preserve">        TOTAL</v>
          </cell>
          <cell r="C201">
            <v>0</v>
          </cell>
          <cell r="D201">
            <v>0</v>
          </cell>
          <cell r="E201">
            <v>0</v>
          </cell>
          <cell r="F201">
            <v>0</v>
          </cell>
          <cell r="G201">
            <v>0</v>
          </cell>
          <cell r="H201">
            <v>0</v>
          </cell>
          <cell r="I201">
            <v>0</v>
          </cell>
          <cell r="J201">
            <v>0</v>
          </cell>
          <cell r="K201">
            <v>0</v>
          </cell>
          <cell r="L201">
            <v>0</v>
          </cell>
          <cell r="M201">
            <v>0</v>
          </cell>
          <cell r="N201">
            <v>0</v>
          </cell>
          <cell r="O201">
            <v>0</v>
          </cell>
        </row>
        <row r="203">
          <cell r="A203" t="str">
            <v xml:space="preserve">    Sunbury #1-2</v>
          </cell>
          <cell r="C203">
            <v>0</v>
          </cell>
          <cell r="D203">
            <v>0</v>
          </cell>
          <cell r="E203">
            <v>0</v>
          </cell>
          <cell r="F203">
            <v>0</v>
          </cell>
          <cell r="G203">
            <v>0</v>
          </cell>
          <cell r="H203">
            <v>0</v>
          </cell>
          <cell r="I203">
            <v>0</v>
          </cell>
          <cell r="J203">
            <v>0</v>
          </cell>
          <cell r="K203">
            <v>0</v>
          </cell>
          <cell r="L203">
            <v>0</v>
          </cell>
          <cell r="M203">
            <v>0</v>
          </cell>
          <cell r="N203">
            <v>0</v>
          </cell>
          <cell r="O203">
            <v>0</v>
          </cell>
        </row>
        <row r="204">
          <cell r="A204" t="str">
            <v xml:space="preserve">    Sunbury #3</v>
          </cell>
          <cell r="C204">
            <v>0</v>
          </cell>
          <cell r="D204">
            <v>0</v>
          </cell>
          <cell r="E204">
            <v>0</v>
          </cell>
          <cell r="F204">
            <v>0</v>
          </cell>
          <cell r="G204">
            <v>0</v>
          </cell>
          <cell r="H204">
            <v>0</v>
          </cell>
          <cell r="I204">
            <v>0</v>
          </cell>
          <cell r="J204">
            <v>0</v>
          </cell>
          <cell r="K204">
            <v>0</v>
          </cell>
          <cell r="L204">
            <v>0</v>
          </cell>
          <cell r="M204">
            <v>0</v>
          </cell>
          <cell r="N204">
            <v>0</v>
          </cell>
          <cell r="O204">
            <v>0</v>
          </cell>
        </row>
        <row r="205">
          <cell r="A205" t="str">
            <v xml:space="preserve">    Sunbury #4</v>
          </cell>
          <cell r="C205">
            <v>0</v>
          </cell>
          <cell r="D205">
            <v>0</v>
          </cell>
          <cell r="E205">
            <v>0</v>
          </cell>
          <cell r="F205">
            <v>0</v>
          </cell>
          <cell r="G205">
            <v>0</v>
          </cell>
          <cell r="H205">
            <v>0</v>
          </cell>
          <cell r="I205">
            <v>0</v>
          </cell>
          <cell r="J205">
            <v>0</v>
          </cell>
          <cell r="K205">
            <v>0</v>
          </cell>
          <cell r="L205">
            <v>0</v>
          </cell>
          <cell r="M205">
            <v>0</v>
          </cell>
          <cell r="N205">
            <v>0</v>
          </cell>
          <cell r="O205">
            <v>0</v>
          </cell>
        </row>
        <row r="207">
          <cell r="A207" t="str">
            <v xml:space="preserve">        TOTAL</v>
          </cell>
          <cell r="C207">
            <v>0</v>
          </cell>
          <cell r="D207">
            <v>0</v>
          </cell>
          <cell r="E207">
            <v>0</v>
          </cell>
          <cell r="F207">
            <v>0</v>
          </cell>
          <cell r="G207">
            <v>0</v>
          </cell>
          <cell r="H207">
            <v>0</v>
          </cell>
          <cell r="I207">
            <v>0</v>
          </cell>
          <cell r="J207">
            <v>0</v>
          </cell>
          <cell r="K207">
            <v>0</v>
          </cell>
          <cell r="L207">
            <v>0</v>
          </cell>
          <cell r="M207">
            <v>0</v>
          </cell>
          <cell r="N207">
            <v>0</v>
          </cell>
          <cell r="O207">
            <v>0</v>
          </cell>
        </row>
        <row r="209">
          <cell r="A209" t="str">
            <v xml:space="preserve">    Holtwood #17</v>
          </cell>
          <cell r="C209">
            <v>0</v>
          </cell>
          <cell r="D209">
            <v>0</v>
          </cell>
          <cell r="E209">
            <v>0</v>
          </cell>
          <cell r="F209">
            <v>0</v>
          </cell>
          <cell r="G209">
            <v>0</v>
          </cell>
          <cell r="H209">
            <v>0</v>
          </cell>
          <cell r="I209">
            <v>0</v>
          </cell>
          <cell r="J209">
            <v>0</v>
          </cell>
          <cell r="K209">
            <v>0</v>
          </cell>
          <cell r="L209">
            <v>0</v>
          </cell>
          <cell r="M209">
            <v>0</v>
          </cell>
          <cell r="N209">
            <v>0</v>
          </cell>
          <cell r="O209">
            <v>0</v>
          </cell>
        </row>
        <row r="211">
          <cell r="A211" t="str">
            <v xml:space="preserve">    Keystone #1</v>
          </cell>
          <cell r="C211">
            <v>0</v>
          </cell>
          <cell r="D211">
            <v>0</v>
          </cell>
          <cell r="E211">
            <v>0</v>
          </cell>
          <cell r="F211">
            <v>0</v>
          </cell>
          <cell r="G211">
            <v>0</v>
          </cell>
          <cell r="H211">
            <v>0</v>
          </cell>
          <cell r="I211">
            <v>0</v>
          </cell>
          <cell r="J211">
            <v>0</v>
          </cell>
          <cell r="K211">
            <v>0</v>
          </cell>
          <cell r="L211">
            <v>0</v>
          </cell>
          <cell r="M211">
            <v>0</v>
          </cell>
          <cell r="N211">
            <v>0</v>
          </cell>
          <cell r="O211">
            <v>0</v>
          </cell>
        </row>
        <row r="212">
          <cell r="A212" t="str">
            <v xml:space="preserve">    Keystone #2</v>
          </cell>
          <cell r="C212">
            <v>0</v>
          </cell>
          <cell r="D212">
            <v>0</v>
          </cell>
          <cell r="E212">
            <v>0</v>
          </cell>
          <cell r="F212">
            <v>0</v>
          </cell>
          <cell r="G212">
            <v>0</v>
          </cell>
          <cell r="H212">
            <v>0</v>
          </cell>
          <cell r="I212">
            <v>0</v>
          </cell>
          <cell r="J212">
            <v>0</v>
          </cell>
          <cell r="K212">
            <v>0</v>
          </cell>
          <cell r="L212">
            <v>0</v>
          </cell>
          <cell r="M212">
            <v>0</v>
          </cell>
          <cell r="N212">
            <v>0</v>
          </cell>
          <cell r="O212">
            <v>0</v>
          </cell>
        </row>
        <row r="214">
          <cell r="A214" t="str">
            <v xml:space="preserve">        TOTAL</v>
          </cell>
          <cell r="C214">
            <v>0</v>
          </cell>
          <cell r="D214">
            <v>0</v>
          </cell>
          <cell r="E214">
            <v>0</v>
          </cell>
          <cell r="F214">
            <v>0</v>
          </cell>
          <cell r="G214">
            <v>0</v>
          </cell>
          <cell r="H214">
            <v>0</v>
          </cell>
          <cell r="I214">
            <v>0</v>
          </cell>
          <cell r="J214">
            <v>0</v>
          </cell>
          <cell r="K214">
            <v>0</v>
          </cell>
          <cell r="L214">
            <v>0</v>
          </cell>
          <cell r="M214">
            <v>0</v>
          </cell>
          <cell r="N214">
            <v>0</v>
          </cell>
          <cell r="O214">
            <v>0</v>
          </cell>
        </row>
        <row r="216">
          <cell r="A216" t="str">
            <v xml:space="preserve">    Conemaugh #1</v>
          </cell>
          <cell r="C216">
            <v>0</v>
          </cell>
          <cell r="D216">
            <v>0</v>
          </cell>
          <cell r="E216">
            <v>0</v>
          </cell>
          <cell r="F216">
            <v>0</v>
          </cell>
          <cell r="G216">
            <v>0</v>
          </cell>
          <cell r="H216">
            <v>0</v>
          </cell>
          <cell r="I216">
            <v>0</v>
          </cell>
          <cell r="J216">
            <v>0</v>
          </cell>
          <cell r="K216">
            <v>0</v>
          </cell>
          <cell r="L216">
            <v>0</v>
          </cell>
          <cell r="M216">
            <v>0</v>
          </cell>
          <cell r="N216">
            <v>0</v>
          </cell>
          <cell r="O216">
            <v>0</v>
          </cell>
        </row>
        <row r="217">
          <cell r="A217" t="str">
            <v xml:space="preserve">    Conemaugh #2</v>
          </cell>
          <cell r="C217">
            <v>0</v>
          </cell>
          <cell r="D217">
            <v>0</v>
          </cell>
          <cell r="E217">
            <v>0</v>
          </cell>
          <cell r="F217">
            <v>0</v>
          </cell>
          <cell r="G217">
            <v>0</v>
          </cell>
          <cell r="H217">
            <v>0</v>
          </cell>
          <cell r="I217">
            <v>0</v>
          </cell>
          <cell r="J217">
            <v>0</v>
          </cell>
          <cell r="K217">
            <v>0</v>
          </cell>
          <cell r="L217">
            <v>0</v>
          </cell>
          <cell r="M217">
            <v>0</v>
          </cell>
          <cell r="N217">
            <v>0</v>
          </cell>
          <cell r="O217">
            <v>0</v>
          </cell>
        </row>
        <row r="219">
          <cell r="A219" t="str">
            <v xml:space="preserve">        TOTAL</v>
          </cell>
          <cell r="C219">
            <v>0</v>
          </cell>
          <cell r="D219">
            <v>0</v>
          </cell>
          <cell r="E219">
            <v>0</v>
          </cell>
          <cell r="F219">
            <v>0</v>
          </cell>
          <cell r="G219">
            <v>0</v>
          </cell>
          <cell r="H219">
            <v>0</v>
          </cell>
          <cell r="I219">
            <v>0</v>
          </cell>
          <cell r="J219">
            <v>0</v>
          </cell>
          <cell r="K219">
            <v>0</v>
          </cell>
          <cell r="L219">
            <v>0</v>
          </cell>
          <cell r="M219">
            <v>0</v>
          </cell>
          <cell r="N219">
            <v>0</v>
          </cell>
          <cell r="O219">
            <v>0</v>
          </cell>
        </row>
        <row r="221">
          <cell r="A221" t="str">
            <v xml:space="preserve">    Montour #1</v>
          </cell>
          <cell r="C221">
            <v>0</v>
          </cell>
          <cell r="D221">
            <v>0</v>
          </cell>
          <cell r="E221">
            <v>0</v>
          </cell>
          <cell r="F221">
            <v>0</v>
          </cell>
          <cell r="G221">
            <v>0</v>
          </cell>
          <cell r="H221">
            <v>0</v>
          </cell>
          <cell r="I221">
            <v>0</v>
          </cell>
          <cell r="J221">
            <v>0</v>
          </cell>
          <cell r="K221">
            <v>0</v>
          </cell>
          <cell r="L221">
            <v>0</v>
          </cell>
          <cell r="M221">
            <v>0</v>
          </cell>
          <cell r="N221">
            <v>0</v>
          </cell>
          <cell r="O221">
            <v>0</v>
          </cell>
        </row>
        <row r="222">
          <cell r="A222" t="str">
            <v xml:space="preserve">    Montour #2</v>
          </cell>
          <cell r="C222">
            <v>0</v>
          </cell>
          <cell r="D222">
            <v>0</v>
          </cell>
          <cell r="E222">
            <v>0</v>
          </cell>
          <cell r="F222">
            <v>0</v>
          </cell>
          <cell r="G222">
            <v>0</v>
          </cell>
          <cell r="H222">
            <v>0</v>
          </cell>
          <cell r="I222">
            <v>0</v>
          </cell>
          <cell r="J222">
            <v>0</v>
          </cell>
          <cell r="K222">
            <v>0</v>
          </cell>
          <cell r="L222">
            <v>0</v>
          </cell>
          <cell r="M222">
            <v>0</v>
          </cell>
          <cell r="N222">
            <v>0</v>
          </cell>
          <cell r="O222">
            <v>0</v>
          </cell>
        </row>
        <row r="224">
          <cell r="A224" t="str">
            <v xml:space="preserve">        TOTAL</v>
          </cell>
          <cell r="C224">
            <v>0</v>
          </cell>
          <cell r="D224">
            <v>0</v>
          </cell>
          <cell r="E224">
            <v>0</v>
          </cell>
          <cell r="F224">
            <v>0</v>
          </cell>
          <cell r="G224">
            <v>0</v>
          </cell>
          <cell r="H224">
            <v>0</v>
          </cell>
          <cell r="I224">
            <v>0</v>
          </cell>
          <cell r="J224">
            <v>0</v>
          </cell>
          <cell r="K224">
            <v>0</v>
          </cell>
          <cell r="L224">
            <v>0</v>
          </cell>
          <cell r="M224">
            <v>0</v>
          </cell>
          <cell r="N224">
            <v>0</v>
          </cell>
          <cell r="O224">
            <v>0</v>
          </cell>
        </row>
        <row r="225">
          <cell r="C225" t="str">
            <v xml:space="preserve"> =========</v>
          </cell>
          <cell r="D225" t="str">
            <v xml:space="preserve"> =========</v>
          </cell>
          <cell r="E225" t="str">
            <v xml:space="preserve"> =========</v>
          </cell>
          <cell r="F225" t="str">
            <v xml:space="preserve"> =========</v>
          </cell>
          <cell r="G225" t="str">
            <v xml:space="preserve"> =========</v>
          </cell>
          <cell r="H225" t="str">
            <v xml:space="preserve"> =========</v>
          </cell>
          <cell r="I225" t="str">
            <v xml:space="preserve"> =========</v>
          </cell>
          <cell r="J225" t="str">
            <v xml:space="preserve"> =========</v>
          </cell>
          <cell r="K225" t="str">
            <v xml:space="preserve"> =========</v>
          </cell>
          <cell r="L225" t="str">
            <v xml:space="preserve"> =========</v>
          </cell>
          <cell r="M225" t="str">
            <v xml:space="preserve"> =========</v>
          </cell>
          <cell r="N225" t="str">
            <v xml:space="preserve"> =========</v>
          </cell>
          <cell r="O225" t="str">
            <v xml:space="preserve"> =========</v>
          </cell>
        </row>
        <row r="226">
          <cell r="A226" t="str">
            <v xml:space="preserve"> TOTAL COAL FIRED</v>
          </cell>
          <cell r="C226">
            <v>0</v>
          </cell>
          <cell r="D226">
            <v>0</v>
          </cell>
          <cell r="E226">
            <v>0</v>
          </cell>
          <cell r="F226">
            <v>0</v>
          </cell>
          <cell r="G226">
            <v>0</v>
          </cell>
          <cell r="H226">
            <v>0</v>
          </cell>
          <cell r="I226">
            <v>0</v>
          </cell>
          <cell r="J226">
            <v>0</v>
          </cell>
          <cell r="K226">
            <v>0</v>
          </cell>
          <cell r="L226">
            <v>0</v>
          </cell>
          <cell r="M226">
            <v>0</v>
          </cell>
          <cell r="N226">
            <v>0</v>
          </cell>
          <cell r="O226">
            <v>0</v>
          </cell>
        </row>
        <row r="228">
          <cell r="A228" t="str">
            <v xml:space="preserve">    Martins Creek #3</v>
          </cell>
          <cell r="C228">
            <v>0</v>
          </cell>
          <cell r="D228">
            <v>0</v>
          </cell>
          <cell r="E228">
            <v>0</v>
          </cell>
          <cell r="F228">
            <v>0</v>
          </cell>
          <cell r="G228">
            <v>0</v>
          </cell>
          <cell r="H228">
            <v>0</v>
          </cell>
          <cell r="I228">
            <v>0</v>
          </cell>
          <cell r="J228">
            <v>0</v>
          </cell>
          <cell r="K228">
            <v>0</v>
          </cell>
          <cell r="L228">
            <v>0</v>
          </cell>
          <cell r="M228">
            <v>0</v>
          </cell>
          <cell r="N228">
            <v>0</v>
          </cell>
          <cell r="O228">
            <v>0</v>
          </cell>
        </row>
        <row r="229">
          <cell r="A229" t="str">
            <v xml:space="preserve">    Martins Creek #4</v>
          </cell>
          <cell r="C229">
            <v>0</v>
          </cell>
          <cell r="D229">
            <v>0</v>
          </cell>
          <cell r="E229">
            <v>0</v>
          </cell>
          <cell r="F229">
            <v>0</v>
          </cell>
          <cell r="G229">
            <v>0</v>
          </cell>
          <cell r="H229">
            <v>0</v>
          </cell>
          <cell r="I229">
            <v>0</v>
          </cell>
          <cell r="J229">
            <v>0</v>
          </cell>
          <cell r="K229">
            <v>0</v>
          </cell>
          <cell r="L229">
            <v>0</v>
          </cell>
          <cell r="M229">
            <v>0</v>
          </cell>
          <cell r="N229">
            <v>0</v>
          </cell>
          <cell r="O229">
            <v>0</v>
          </cell>
        </row>
        <row r="231">
          <cell r="A231" t="str">
            <v xml:space="preserve"> TOTAL HEAVY OIL FIRED</v>
          </cell>
          <cell r="C231">
            <v>0</v>
          </cell>
          <cell r="D231">
            <v>0</v>
          </cell>
          <cell r="E231">
            <v>0</v>
          </cell>
          <cell r="F231">
            <v>0</v>
          </cell>
          <cell r="G231">
            <v>0</v>
          </cell>
          <cell r="H231">
            <v>0</v>
          </cell>
          <cell r="I231">
            <v>0</v>
          </cell>
          <cell r="J231">
            <v>0</v>
          </cell>
          <cell r="K231">
            <v>0</v>
          </cell>
          <cell r="L231">
            <v>0</v>
          </cell>
          <cell r="M231">
            <v>0</v>
          </cell>
          <cell r="N231">
            <v>0</v>
          </cell>
          <cell r="O231">
            <v>0</v>
          </cell>
        </row>
        <row r="233">
          <cell r="A233" t="str">
            <v xml:space="preserve">    Susquehanna #1</v>
          </cell>
          <cell r="C233">
            <v>0</v>
          </cell>
          <cell r="D233">
            <v>0</v>
          </cell>
          <cell r="E233">
            <v>0</v>
          </cell>
          <cell r="F233">
            <v>0</v>
          </cell>
          <cell r="G233">
            <v>0</v>
          </cell>
          <cell r="H233">
            <v>0</v>
          </cell>
          <cell r="I233">
            <v>0</v>
          </cell>
          <cell r="J233">
            <v>0</v>
          </cell>
          <cell r="K233">
            <v>0</v>
          </cell>
          <cell r="L233">
            <v>0</v>
          </cell>
          <cell r="M233">
            <v>0</v>
          </cell>
          <cell r="N233">
            <v>0</v>
          </cell>
          <cell r="O233">
            <v>0</v>
          </cell>
        </row>
        <row r="234">
          <cell r="A234" t="str">
            <v xml:space="preserve">    Susquehanna #2</v>
          </cell>
          <cell r="C234">
            <v>0</v>
          </cell>
          <cell r="D234">
            <v>0</v>
          </cell>
          <cell r="E234">
            <v>0</v>
          </cell>
          <cell r="F234">
            <v>0</v>
          </cell>
          <cell r="G234">
            <v>0</v>
          </cell>
          <cell r="H234">
            <v>0</v>
          </cell>
          <cell r="I234">
            <v>0</v>
          </cell>
          <cell r="J234">
            <v>0</v>
          </cell>
          <cell r="K234">
            <v>0</v>
          </cell>
          <cell r="L234">
            <v>0</v>
          </cell>
          <cell r="M234">
            <v>0</v>
          </cell>
          <cell r="N234">
            <v>0</v>
          </cell>
          <cell r="O234">
            <v>0</v>
          </cell>
        </row>
        <row r="236">
          <cell r="A236" t="str">
            <v xml:space="preserve"> TOTAL PL SHARE NUCLEAR</v>
          </cell>
          <cell r="C236">
            <v>0</v>
          </cell>
          <cell r="D236">
            <v>0</v>
          </cell>
          <cell r="E236">
            <v>0</v>
          </cell>
          <cell r="F236">
            <v>0</v>
          </cell>
          <cell r="G236">
            <v>0</v>
          </cell>
          <cell r="H236">
            <v>0</v>
          </cell>
          <cell r="I236">
            <v>0</v>
          </cell>
          <cell r="J236">
            <v>0</v>
          </cell>
          <cell r="K236">
            <v>0</v>
          </cell>
          <cell r="L236">
            <v>0</v>
          </cell>
          <cell r="M236">
            <v>0</v>
          </cell>
          <cell r="N236">
            <v>0</v>
          </cell>
          <cell r="O236">
            <v>0</v>
          </cell>
        </row>
        <row r="238">
          <cell r="A238" t="str">
            <v xml:space="preserve"> COMBUSTION TURBINES</v>
          </cell>
          <cell r="C238">
            <v>0</v>
          </cell>
          <cell r="D238">
            <v>0</v>
          </cell>
          <cell r="E238">
            <v>0</v>
          </cell>
          <cell r="F238">
            <v>0</v>
          </cell>
          <cell r="G238">
            <v>0</v>
          </cell>
          <cell r="H238">
            <v>0</v>
          </cell>
          <cell r="I238">
            <v>0</v>
          </cell>
          <cell r="J238">
            <v>0</v>
          </cell>
          <cell r="K238">
            <v>0</v>
          </cell>
          <cell r="L238">
            <v>0</v>
          </cell>
          <cell r="M238">
            <v>0</v>
          </cell>
          <cell r="N238">
            <v>0</v>
          </cell>
          <cell r="O238">
            <v>0</v>
          </cell>
        </row>
        <row r="239">
          <cell r="A239" t="str">
            <v xml:space="preserve"> </v>
          </cell>
        </row>
        <row r="240">
          <cell r="A240" t="str">
            <v xml:space="preserve"> DIESELS</v>
          </cell>
          <cell r="C240">
            <v>0</v>
          </cell>
          <cell r="D240">
            <v>0</v>
          </cell>
          <cell r="E240">
            <v>0</v>
          </cell>
          <cell r="F240">
            <v>0</v>
          </cell>
          <cell r="G240">
            <v>0</v>
          </cell>
          <cell r="H240">
            <v>0</v>
          </cell>
          <cell r="I240">
            <v>0</v>
          </cell>
          <cell r="J240">
            <v>0</v>
          </cell>
          <cell r="K240">
            <v>0</v>
          </cell>
          <cell r="L240">
            <v>0</v>
          </cell>
          <cell r="M240">
            <v>0</v>
          </cell>
          <cell r="N240">
            <v>0</v>
          </cell>
          <cell r="O240">
            <v>0</v>
          </cell>
        </row>
        <row r="242">
          <cell r="A242" t="str">
            <v xml:space="preserve">    Holtwood Hydro</v>
          </cell>
          <cell r="C242">
            <v>0</v>
          </cell>
          <cell r="D242">
            <v>0</v>
          </cell>
          <cell r="E242">
            <v>0</v>
          </cell>
          <cell r="F242">
            <v>0</v>
          </cell>
          <cell r="G242">
            <v>0</v>
          </cell>
          <cell r="H242">
            <v>0</v>
          </cell>
          <cell r="I242">
            <v>0</v>
          </cell>
          <cell r="J242">
            <v>0</v>
          </cell>
          <cell r="K242">
            <v>0</v>
          </cell>
          <cell r="L242">
            <v>0</v>
          </cell>
          <cell r="M242">
            <v>0</v>
          </cell>
          <cell r="N242">
            <v>0</v>
          </cell>
          <cell r="O242">
            <v>0</v>
          </cell>
        </row>
        <row r="243">
          <cell r="A243" t="str">
            <v xml:space="preserve">    Wallenpaupack</v>
          </cell>
          <cell r="C243">
            <v>0</v>
          </cell>
          <cell r="D243">
            <v>0</v>
          </cell>
          <cell r="E243">
            <v>0</v>
          </cell>
          <cell r="F243">
            <v>0</v>
          </cell>
          <cell r="G243">
            <v>0</v>
          </cell>
          <cell r="H243">
            <v>0</v>
          </cell>
          <cell r="I243">
            <v>0</v>
          </cell>
          <cell r="J243">
            <v>0</v>
          </cell>
          <cell r="K243">
            <v>0</v>
          </cell>
          <cell r="L243">
            <v>0</v>
          </cell>
          <cell r="M243">
            <v>0</v>
          </cell>
          <cell r="N243">
            <v>0</v>
          </cell>
          <cell r="O243">
            <v>0</v>
          </cell>
        </row>
        <row r="245">
          <cell r="A245" t="str">
            <v xml:space="preserve"> TOTAL HYDRO</v>
          </cell>
          <cell r="C245">
            <v>0</v>
          </cell>
          <cell r="D245">
            <v>0</v>
          </cell>
          <cell r="E245">
            <v>0</v>
          </cell>
          <cell r="F245">
            <v>0</v>
          </cell>
          <cell r="G245">
            <v>0</v>
          </cell>
          <cell r="H245">
            <v>0</v>
          </cell>
          <cell r="I245">
            <v>0</v>
          </cell>
          <cell r="J245">
            <v>0</v>
          </cell>
          <cell r="K245">
            <v>0</v>
          </cell>
          <cell r="L245">
            <v>0</v>
          </cell>
          <cell r="M245">
            <v>0</v>
          </cell>
          <cell r="N245">
            <v>0</v>
          </cell>
          <cell r="O245">
            <v>0</v>
          </cell>
        </row>
        <row r="247">
          <cell r="A247" t="str">
            <v xml:space="preserve"> ADJUSTMENT FOR PP&amp;L LOADED SALES</v>
          </cell>
          <cell r="C247">
            <v>0</v>
          </cell>
          <cell r="D247">
            <v>0</v>
          </cell>
          <cell r="E247">
            <v>0</v>
          </cell>
          <cell r="F247">
            <v>0</v>
          </cell>
          <cell r="G247">
            <v>0</v>
          </cell>
          <cell r="H247">
            <v>0</v>
          </cell>
          <cell r="I247">
            <v>0</v>
          </cell>
          <cell r="J247">
            <v>0</v>
          </cell>
          <cell r="K247">
            <v>0</v>
          </cell>
          <cell r="L247">
            <v>0</v>
          </cell>
          <cell r="M247">
            <v>0</v>
          </cell>
          <cell r="N247">
            <v>0</v>
          </cell>
          <cell r="O247">
            <v>0</v>
          </cell>
        </row>
        <row r="248">
          <cell r="C248" t="str">
            <v xml:space="preserve"> =========</v>
          </cell>
          <cell r="D248" t="str">
            <v xml:space="preserve"> =========</v>
          </cell>
          <cell r="E248" t="str">
            <v xml:space="preserve"> =========</v>
          </cell>
          <cell r="F248" t="str">
            <v xml:space="preserve"> =========</v>
          </cell>
          <cell r="G248" t="str">
            <v xml:space="preserve"> =========</v>
          </cell>
          <cell r="H248" t="str">
            <v xml:space="preserve"> =========</v>
          </cell>
          <cell r="I248" t="str">
            <v xml:space="preserve"> =========</v>
          </cell>
          <cell r="J248" t="str">
            <v xml:space="preserve"> =========</v>
          </cell>
          <cell r="K248" t="str">
            <v xml:space="preserve"> =========</v>
          </cell>
          <cell r="L248" t="str">
            <v xml:space="preserve"> =========</v>
          </cell>
          <cell r="M248" t="str">
            <v xml:space="preserve"> =========</v>
          </cell>
          <cell r="N248" t="str">
            <v xml:space="preserve"> =========</v>
          </cell>
          <cell r="O248" t="str">
            <v xml:space="preserve"> =========</v>
          </cell>
        </row>
        <row r="249">
          <cell r="A249" t="str">
            <v>TOTAL JCP&amp;L SALE</v>
          </cell>
          <cell r="C249">
            <v>0</v>
          </cell>
          <cell r="D249">
            <v>0</v>
          </cell>
          <cell r="E249">
            <v>0</v>
          </cell>
          <cell r="F249">
            <v>0</v>
          </cell>
          <cell r="G249">
            <v>0</v>
          </cell>
          <cell r="H249">
            <v>0</v>
          </cell>
          <cell r="I249">
            <v>0</v>
          </cell>
          <cell r="J249">
            <v>0</v>
          </cell>
          <cell r="K249">
            <v>0</v>
          </cell>
          <cell r="L249">
            <v>0</v>
          </cell>
          <cell r="M249">
            <v>0</v>
          </cell>
          <cell r="N249">
            <v>0</v>
          </cell>
          <cell r="O249">
            <v>0</v>
          </cell>
        </row>
        <row r="251">
          <cell r="B251">
            <v>200</v>
          </cell>
        </row>
        <row r="252">
          <cell r="A252" t="str">
            <v xml:space="preserve">New Sale to JCP&amp;L </v>
          </cell>
          <cell r="B252">
            <v>300</v>
          </cell>
          <cell r="C252">
            <v>223.2</v>
          </cell>
          <cell r="D252">
            <v>201.6</v>
          </cell>
          <cell r="E252">
            <v>223.2</v>
          </cell>
          <cell r="F252">
            <v>215.7</v>
          </cell>
          <cell r="G252">
            <v>223.2</v>
          </cell>
          <cell r="H252">
            <v>216</v>
          </cell>
          <cell r="I252">
            <v>223.2</v>
          </cell>
          <cell r="J252">
            <v>223.2</v>
          </cell>
          <cell r="K252">
            <v>216</v>
          </cell>
          <cell r="L252">
            <v>223.5</v>
          </cell>
          <cell r="M252">
            <v>216</v>
          </cell>
          <cell r="N252">
            <v>223.2</v>
          </cell>
          <cell r="O252">
            <v>2628</v>
          </cell>
        </row>
        <row r="258">
          <cell r="F258" t="str">
            <v>AE LOSSES</v>
          </cell>
          <cell r="L258" t="str">
            <v>CASE:2001 FORECAST</v>
          </cell>
          <cell r="P258" t="str">
            <v>5</v>
          </cell>
        </row>
        <row r="259">
          <cell r="C259" t="str">
            <v xml:space="preserve">                 </v>
          </cell>
          <cell r="L259">
            <v>36851</v>
          </cell>
        </row>
        <row r="260">
          <cell r="F260" t="str">
            <v>(Millions of KWH)</v>
          </cell>
        </row>
        <row r="262">
          <cell r="A262" t="str">
            <v xml:space="preserve">AE LOSSES (1.5% of AE 10%) </v>
          </cell>
          <cell r="B262" t="str">
            <v>LOSS %</v>
          </cell>
          <cell r="C262" t="str">
            <v>JANUARY</v>
          </cell>
          <cell r="D262" t="str">
            <v>FEBRUARY</v>
          </cell>
          <cell r="E262" t="str">
            <v>MARCH</v>
          </cell>
          <cell r="F262" t="str">
            <v>APRIL</v>
          </cell>
          <cell r="G262" t="str">
            <v>MAY</v>
          </cell>
          <cell r="H262" t="str">
            <v>JUNE</v>
          </cell>
          <cell r="I262" t="str">
            <v>JULY</v>
          </cell>
          <cell r="J262" t="str">
            <v>AUGUST</v>
          </cell>
          <cell r="K262" t="str">
            <v>SEPTEMBER</v>
          </cell>
          <cell r="L262" t="str">
            <v>OCTOBER</v>
          </cell>
          <cell r="M262" t="str">
            <v>NOVEMBER</v>
          </cell>
          <cell r="N262" t="str">
            <v>DECEMBER</v>
          </cell>
          <cell r="O262" t="str">
            <v>TOTAL</v>
          </cell>
        </row>
        <row r="263">
          <cell r="A263" t="str">
            <v xml:space="preserve">          less PL Buyback)     </v>
          </cell>
        </row>
        <row r="264">
          <cell r="A264" t="str">
            <v xml:space="preserve">     Susquehanna #1 </v>
          </cell>
          <cell r="B264">
            <v>0</v>
          </cell>
          <cell r="C264">
            <v>0</v>
          </cell>
          <cell r="D264">
            <v>0</v>
          </cell>
          <cell r="E264">
            <v>0</v>
          </cell>
          <cell r="F264">
            <v>0</v>
          </cell>
          <cell r="G264">
            <v>0</v>
          </cell>
          <cell r="H264">
            <v>0</v>
          </cell>
          <cell r="I264">
            <v>0</v>
          </cell>
          <cell r="J264">
            <v>0</v>
          </cell>
          <cell r="K264">
            <v>0</v>
          </cell>
          <cell r="L264">
            <v>0</v>
          </cell>
          <cell r="M264">
            <v>0</v>
          </cell>
          <cell r="N264">
            <v>0</v>
          </cell>
          <cell r="O264">
            <v>0</v>
          </cell>
        </row>
        <row r="265">
          <cell r="A265" t="str">
            <v xml:space="preserve">     Susquehanna #2</v>
          </cell>
          <cell r="B265">
            <v>0</v>
          </cell>
          <cell r="C265">
            <v>0</v>
          </cell>
          <cell r="D265">
            <v>0</v>
          </cell>
          <cell r="E265">
            <v>0</v>
          </cell>
          <cell r="F265">
            <v>0</v>
          </cell>
          <cell r="G265">
            <v>0</v>
          </cell>
          <cell r="H265">
            <v>0</v>
          </cell>
          <cell r="I265">
            <v>0</v>
          </cell>
          <cell r="J265">
            <v>0</v>
          </cell>
          <cell r="K265">
            <v>0</v>
          </cell>
          <cell r="L265">
            <v>0</v>
          </cell>
          <cell r="M265">
            <v>0</v>
          </cell>
          <cell r="N265">
            <v>0</v>
          </cell>
          <cell r="O265">
            <v>0</v>
          </cell>
        </row>
        <row r="267">
          <cell r="A267" t="str">
            <v xml:space="preserve">     TOTAL</v>
          </cell>
          <cell r="C267">
            <v>0</v>
          </cell>
          <cell r="D267">
            <v>0</v>
          </cell>
          <cell r="E267">
            <v>0</v>
          </cell>
          <cell r="F267">
            <v>0</v>
          </cell>
          <cell r="G267">
            <v>0</v>
          </cell>
          <cell r="H267">
            <v>0</v>
          </cell>
          <cell r="I267">
            <v>0</v>
          </cell>
          <cell r="J267">
            <v>0</v>
          </cell>
          <cell r="K267">
            <v>0</v>
          </cell>
          <cell r="L267">
            <v>0</v>
          </cell>
          <cell r="M267">
            <v>0</v>
          </cell>
          <cell r="N267">
            <v>0</v>
          </cell>
          <cell r="O267">
            <v>0</v>
          </cell>
        </row>
        <row r="268">
          <cell r="C268" t="str">
            <v xml:space="preserve"> ========</v>
          </cell>
          <cell r="D268" t="str">
            <v xml:space="preserve"> ========</v>
          </cell>
          <cell r="E268" t="str">
            <v xml:space="preserve"> ========</v>
          </cell>
          <cell r="F268" t="str">
            <v xml:space="preserve"> ========</v>
          </cell>
          <cell r="G268" t="str">
            <v xml:space="preserve"> ========</v>
          </cell>
          <cell r="H268" t="str">
            <v xml:space="preserve"> ========</v>
          </cell>
          <cell r="I268" t="str">
            <v xml:space="preserve"> ========</v>
          </cell>
          <cell r="J268" t="str">
            <v xml:space="preserve"> ========</v>
          </cell>
          <cell r="K268" t="str">
            <v xml:space="preserve"> ========</v>
          </cell>
          <cell r="L268" t="str">
            <v xml:space="preserve"> ========</v>
          </cell>
          <cell r="M268" t="str">
            <v xml:space="preserve"> ========</v>
          </cell>
          <cell r="N268" t="str">
            <v xml:space="preserve"> ========</v>
          </cell>
          <cell r="O268" t="str">
            <v xml:space="preserve"> ========</v>
          </cell>
        </row>
        <row r="271">
          <cell r="C271" t="str">
            <v xml:space="preserve">                 </v>
          </cell>
          <cell r="D271" t="str">
            <v xml:space="preserve">                 </v>
          </cell>
          <cell r="E271" t="str">
            <v xml:space="preserve">                 </v>
          </cell>
          <cell r="F271" t="str">
            <v xml:space="preserve">                 </v>
          </cell>
          <cell r="G271" t="str">
            <v xml:space="preserve">                 </v>
          </cell>
          <cell r="H271" t="str">
            <v xml:space="preserve">                 </v>
          </cell>
          <cell r="I271" t="str">
            <v xml:space="preserve">                 </v>
          </cell>
          <cell r="J271" t="str">
            <v xml:space="preserve">                 </v>
          </cell>
          <cell r="K271" t="str">
            <v xml:space="preserve">                 </v>
          </cell>
          <cell r="L271" t="str">
            <v xml:space="preserve">                 </v>
          </cell>
          <cell r="M271" t="str">
            <v xml:space="preserve">                 </v>
          </cell>
          <cell r="N271" t="str">
            <v xml:space="preserve">                 </v>
          </cell>
          <cell r="O271" t="str">
            <v xml:space="preserve">                 </v>
          </cell>
        </row>
        <row r="272">
          <cell r="C272" t="str">
            <v xml:space="preserve">                 </v>
          </cell>
          <cell r="D272" t="str">
            <v xml:space="preserve">                 </v>
          </cell>
          <cell r="E272" t="str">
            <v xml:space="preserve">                 </v>
          </cell>
          <cell r="F272" t="str">
            <v xml:space="preserve">                 </v>
          </cell>
          <cell r="G272" t="str">
            <v xml:space="preserve">                 </v>
          </cell>
          <cell r="H272" t="str">
            <v xml:space="preserve">                 </v>
          </cell>
          <cell r="I272" t="str">
            <v xml:space="preserve">                 </v>
          </cell>
          <cell r="J272" t="str">
            <v xml:space="preserve">                 </v>
          </cell>
          <cell r="K272" t="str">
            <v xml:space="preserve">                 </v>
          </cell>
          <cell r="L272" t="str">
            <v xml:space="preserve">                 </v>
          </cell>
          <cell r="M272" t="str">
            <v xml:space="preserve">                 </v>
          </cell>
          <cell r="N272" t="str">
            <v xml:space="preserve">                 </v>
          </cell>
        </row>
        <row r="273">
          <cell r="A273" t="str">
            <v xml:space="preserve">  SYSTEM OUTPUT (INCL UGI BUT</v>
          </cell>
          <cell r="B273" t="str">
            <v>.</v>
          </cell>
          <cell r="C273">
            <v>3568</v>
          </cell>
          <cell r="D273">
            <v>3339</v>
          </cell>
          <cell r="E273">
            <v>3310</v>
          </cell>
          <cell r="F273">
            <v>2817</v>
          </cell>
          <cell r="G273">
            <v>2753</v>
          </cell>
          <cell r="H273">
            <v>2872</v>
          </cell>
          <cell r="I273">
            <v>3218</v>
          </cell>
          <cell r="J273">
            <v>3157</v>
          </cell>
          <cell r="K273">
            <v>2780</v>
          </cell>
          <cell r="L273">
            <v>2912</v>
          </cell>
          <cell r="M273">
            <v>3048</v>
          </cell>
          <cell r="N273">
            <v>3591</v>
          </cell>
          <cell r="O273">
            <v>37365</v>
          </cell>
        </row>
        <row r="274">
          <cell r="A274" t="str">
            <v xml:space="preserve">      EXCL ACE AND AE LOSSES)</v>
          </cell>
          <cell r="C274" t="str">
            <v xml:space="preserve"> ========</v>
          </cell>
          <cell r="D274" t="str">
            <v xml:space="preserve"> ========</v>
          </cell>
          <cell r="E274" t="str">
            <v xml:space="preserve"> ========</v>
          </cell>
          <cell r="F274" t="str">
            <v xml:space="preserve"> ========</v>
          </cell>
          <cell r="G274" t="str">
            <v xml:space="preserve"> ========</v>
          </cell>
          <cell r="H274" t="str">
            <v xml:space="preserve"> ========</v>
          </cell>
          <cell r="I274" t="str">
            <v xml:space="preserve"> ========</v>
          </cell>
          <cell r="J274" t="str">
            <v xml:space="preserve"> ========</v>
          </cell>
          <cell r="K274" t="str">
            <v xml:space="preserve"> ========</v>
          </cell>
          <cell r="L274" t="str">
            <v xml:space="preserve"> ========</v>
          </cell>
          <cell r="M274" t="str">
            <v xml:space="preserve"> ========</v>
          </cell>
          <cell r="N274" t="str">
            <v xml:space="preserve"> ========</v>
          </cell>
          <cell r="O274" t="str">
            <v xml:space="preserve"> ========</v>
          </cell>
        </row>
        <row r="276">
          <cell r="A276" t="str">
            <v>SYSTEM OUTPUT (ADJUSTED FOR ACE, AE,</v>
          </cell>
          <cell r="C276">
            <v>3569.6</v>
          </cell>
          <cell r="D276">
            <v>3340.4</v>
          </cell>
          <cell r="E276">
            <v>3311</v>
          </cell>
          <cell r="F276">
            <v>2817.8</v>
          </cell>
          <cell r="G276">
            <v>2754.3</v>
          </cell>
          <cell r="H276">
            <v>2872</v>
          </cell>
          <cell r="I276">
            <v>3218</v>
          </cell>
          <cell r="J276">
            <v>3157</v>
          </cell>
          <cell r="K276">
            <v>2780</v>
          </cell>
          <cell r="L276">
            <v>2912</v>
          </cell>
          <cell r="M276">
            <v>3048</v>
          </cell>
          <cell r="N276">
            <v>3591</v>
          </cell>
          <cell r="O276">
            <v>37371</v>
          </cell>
        </row>
        <row r="277">
          <cell r="A277" t="str">
            <v xml:space="preserve">                AND BG&amp;E LOSSES)</v>
          </cell>
        </row>
        <row r="278">
          <cell r="A278" t="str">
            <v xml:space="preserve">   (SEE PAGES 20 AND 21 FOR BG&amp;E LOSSES</v>
          </cell>
        </row>
        <row r="279">
          <cell r="A279" t="str">
            <v xml:space="preserve">     AND LOSSES FROM COAL SALES TO ACE)</v>
          </cell>
        </row>
        <row r="280">
          <cell r="A280" t="str">
            <v>Losses</v>
          </cell>
          <cell r="B280">
            <v>1.0780000000000001</v>
          </cell>
        </row>
        <row r="281">
          <cell r="A281" t="str">
            <v>PA CHOICE LOAD OUT</v>
          </cell>
          <cell r="B281">
            <v>22073</v>
          </cell>
          <cell r="C281">
            <v>2272.819558010222</v>
          </cell>
          <cell r="D281">
            <v>2126.8843712397315</v>
          </cell>
          <cell r="E281">
            <v>2108.1649362874955</v>
          </cell>
          <cell r="F281">
            <v>1794.1368642316238</v>
          </cell>
          <cell r="G281">
            <v>1753.705431596693</v>
          </cell>
          <cell r="H281">
            <v>1828.6468429530921</v>
          </cell>
          <cell r="I281">
            <v>2048.9503971528725</v>
          </cell>
          <cell r="J281">
            <v>2010.1107532043568</v>
          </cell>
          <cell r="K281">
            <v>1770.0690192930349</v>
          </cell>
          <cell r="L281">
            <v>1854.1154619357258</v>
          </cell>
          <cell r="M281">
            <v>1940.70876647668</v>
          </cell>
          <cell r="N281">
            <v>2286.4452691659308</v>
          </cell>
          <cell r="O281">
            <v>23794.757671547461</v>
          </cell>
        </row>
        <row r="282">
          <cell r="A282" t="str">
            <v>PP&amp;L PROVIDER OF LAST RESORT</v>
          </cell>
          <cell r="B282">
            <v>12526</v>
          </cell>
          <cell r="C282">
            <v>1289.7810802172808</v>
          </cell>
          <cell r="D282">
            <v>1206.9656881325095</v>
          </cell>
          <cell r="E282">
            <v>1196.3427713467661</v>
          </cell>
          <cell r="F282">
            <v>1018.1379224104253</v>
          </cell>
          <cell r="G282">
            <v>995.19386744802136</v>
          </cell>
          <cell r="H282">
            <v>1037.7216669610127</v>
          </cell>
          <cell r="I282">
            <v>1162.7396672285997</v>
          </cell>
          <cell r="J282">
            <v>1140.6989215166841</v>
          </cell>
          <cell r="K282">
            <v>1004.4798865430415</v>
          </cell>
          <cell r="L282">
            <v>1052.1746149688263</v>
          </cell>
          <cell r="M282">
            <v>1101.3146381953923</v>
          </cell>
          <cell r="N282">
            <v>1297.5134074014611</v>
          </cell>
          <cell r="O282">
            <v>13503.064132370018</v>
          </cell>
        </row>
        <row r="284">
          <cell r="A284" t="str">
            <v>NEW SYSTEM OUTPUT (ADJ. FOR ACE, AE,</v>
          </cell>
          <cell r="C284">
            <v>2586.5615222070587</v>
          </cell>
          <cell r="D284">
            <v>2420.4813168927781</v>
          </cell>
          <cell r="E284">
            <v>2399.1778350592704</v>
          </cell>
          <cell r="F284">
            <v>2041.8010581788017</v>
          </cell>
          <cell r="G284">
            <v>1995.7884358513286</v>
          </cell>
          <cell r="H284">
            <v>2081.0748240079206</v>
          </cell>
          <cell r="I284">
            <v>2331.7892700757275</v>
          </cell>
          <cell r="J284">
            <v>2287.5881683123271</v>
          </cell>
          <cell r="K284">
            <v>2014.4108672500065</v>
          </cell>
          <cell r="L284">
            <v>2110.0591530331003</v>
          </cell>
          <cell r="M284">
            <v>2208.6058717187125</v>
          </cell>
          <cell r="N284">
            <v>2602.0681382355306</v>
          </cell>
          <cell r="O284">
            <v>27079.406460822567</v>
          </cell>
          <cell r="P284" t="str">
            <v>*</v>
          </cell>
        </row>
        <row r="285">
          <cell r="A285" t="str">
            <v>BG&amp;E, PA PILOT AND NJ PILOT)</v>
          </cell>
        </row>
        <row r="287">
          <cell r="A287" t="str">
            <v xml:space="preserve">* The system output forecast does not include Energy Plus Acquired Load (Per J. Schadt, J. Sipics, J. Polaha 10/2/98). </v>
          </cell>
        </row>
        <row r="296">
          <cell r="C296" t="str">
            <v xml:space="preserve">     TOTAL PP&amp;L UNIT GENERATION ECONOMICALLY DISPATCHED BY PJM PLUS LOADED SALES</v>
          </cell>
        </row>
        <row r="297">
          <cell r="C297" t="str">
            <v xml:space="preserve">    (EXCLUDES ADDITIONAL GENERATION FROM UNLOADED EQUIPMENT FOR TWO-PARTY SALES)</v>
          </cell>
          <cell r="L297" t="str">
            <v>CASE:2001 FORECAST</v>
          </cell>
          <cell r="P297" t="str">
            <v>7</v>
          </cell>
        </row>
        <row r="298">
          <cell r="C298" t="str">
            <v xml:space="preserve">                   </v>
          </cell>
          <cell r="L298">
            <v>36851</v>
          </cell>
        </row>
        <row r="299">
          <cell r="C299" t="str">
            <v xml:space="preserve">                                  (Millions of KWH)</v>
          </cell>
        </row>
        <row r="300">
          <cell r="A300" t="str">
            <v>TOTAL PP&amp;L PJM DISPATCHED GENERATION</v>
          </cell>
        </row>
        <row r="301">
          <cell r="A301" t="str">
            <v xml:space="preserve">  INCLUDING LOADED TWO-PARTY SALES</v>
          </cell>
          <cell r="C301" t="str">
            <v>JANUARY</v>
          </cell>
          <cell r="D301" t="str">
            <v>FEBRUARY</v>
          </cell>
          <cell r="E301" t="str">
            <v>MARCH</v>
          </cell>
          <cell r="F301" t="str">
            <v>APRIL</v>
          </cell>
          <cell r="G301" t="str">
            <v>MAY</v>
          </cell>
          <cell r="H301" t="str">
            <v>JUNE</v>
          </cell>
          <cell r="I301" t="str">
            <v>JULY</v>
          </cell>
          <cell r="J301" t="str">
            <v>AUGUST</v>
          </cell>
          <cell r="K301" t="str">
            <v>SEPTEMBER</v>
          </cell>
          <cell r="L301" t="str">
            <v>OCTOBER</v>
          </cell>
          <cell r="M301" t="str">
            <v>NOVEMBER</v>
          </cell>
          <cell r="N301" t="str">
            <v>DECEMBER</v>
          </cell>
          <cell r="O301" t="str">
            <v>TOTAL</v>
          </cell>
        </row>
        <row r="303">
          <cell r="A303" t="str">
            <v xml:space="preserve">    Brunner Is. #1</v>
          </cell>
          <cell r="C303">
            <v>185</v>
          </cell>
          <cell r="D303">
            <v>170</v>
          </cell>
          <cell r="E303">
            <v>180</v>
          </cell>
          <cell r="F303">
            <v>160</v>
          </cell>
          <cell r="G303">
            <v>128</v>
          </cell>
          <cell r="H303">
            <v>168</v>
          </cell>
          <cell r="I303">
            <v>185</v>
          </cell>
          <cell r="J303">
            <v>190</v>
          </cell>
          <cell r="K303">
            <v>156</v>
          </cell>
          <cell r="L303">
            <v>181.7</v>
          </cell>
          <cell r="M303">
            <v>97.3</v>
          </cell>
          <cell r="N303">
            <v>164.9</v>
          </cell>
          <cell r="O303">
            <v>1966</v>
          </cell>
        </row>
        <row r="304">
          <cell r="A304" t="str">
            <v xml:space="preserve">    Brunner Is. #2</v>
          </cell>
          <cell r="C304">
            <v>219</v>
          </cell>
          <cell r="D304">
            <v>200</v>
          </cell>
          <cell r="E304">
            <v>200</v>
          </cell>
          <cell r="F304">
            <v>170</v>
          </cell>
          <cell r="G304">
            <v>119</v>
          </cell>
          <cell r="H304">
            <v>186</v>
          </cell>
          <cell r="I304">
            <v>211</v>
          </cell>
          <cell r="J304">
            <v>220</v>
          </cell>
          <cell r="K304">
            <v>38.799999999999997</v>
          </cell>
          <cell r="L304">
            <v>17.100000000000001</v>
          </cell>
          <cell r="M304">
            <v>162.6</v>
          </cell>
          <cell r="N304">
            <v>191.7</v>
          </cell>
          <cell r="O304">
            <v>1935</v>
          </cell>
        </row>
        <row r="305">
          <cell r="A305" t="str">
            <v xml:space="preserve">    Brunner Is. #3</v>
          </cell>
          <cell r="C305">
            <v>410</v>
          </cell>
          <cell r="D305">
            <v>400</v>
          </cell>
          <cell r="E305">
            <v>460</v>
          </cell>
          <cell r="F305">
            <v>210</v>
          </cell>
          <cell r="G305">
            <v>310</v>
          </cell>
          <cell r="H305">
            <v>410</v>
          </cell>
          <cell r="I305">
            <v>430</v>
          </cell>
          <cell r="J305">
            <v>420</v>
          </cell>
          <cell r="K305">
            <v>330</v>
          </cell>
          <cell r="L305">
            <v>324.39999999999998</v>
          </cell>
          <cell r="M305">
            <v>237.3</v>
          </cell>
          <cell r="N305">
            <v>391.1</v>
          </cell>
          <cell r="O305">
            <v>4333</v>
          </cell>
        </row>
        <row r="307">
          <cell r="A307" t="str">
            <v xml:space="preserve">        TOTAL</v>
          </cell>
          <cell r="C307">
            <v>814</v>
          </cell>
          <cell r="D307">
            <v>770</v>
          </cell>
          <cell r="E307">
            <v>840</v>
          </cell>
          <cell r="F307">
            <v>540</v>
          </cell>
          <cell r="G307">
            <v>557</v>
          </cell>
          <cell r="H307">
            <v>764</v>
          </cell>
          <cell r="I307">
            <v>826</v>
          </cell>
          <cell r="J307">
            <v>830</v>
          </cell>
          <cell r="K307">
            <v>524.79999999999995</v>
          </cell>
          <cell r="L307">
            <v>523.19999999999993</v>
          </cell>
          <cell r="M307">
            <v>497.2</v>
          </cell>
          <cell r="N307">
            <v>747.7</v>
          </cell>
          <cell r="O307">
            <v>8234</v>
          </cell>
        </row>
        <row r="309">
          <cell r="A309" t="str">
            <v xml:space="preserve">    Martins Creek #1</v>
          </cell>
          <cell r="C309">
            <v>399.8</v>
          </cell>
          <cell r="D309">
            <v>381.7</v>
          </cell>
          <cell r="E309">
            <v>385</v>
          </cell>
          <cell r="F309">
            <v>0</v>
          </cell>
          <cell r="G309">
            <v>121</v>
          </cell>
          <cell r="H309">
            <v>430</v>
          </cell>
          <cell r="I309">
            <v>466.8</v>
          </cell>
          <cell r="J309">
            <v>456.8</v>
          </cell>
          <cell r="K309">
            <v>385.3</v>
          </cell>
          <cell r="L309">
            <v>388</v>
          </cell>
          <cell r="M309">
            <v>288.8</v>
          </cell>
          <cell r="N309">
            <v>385.4</v>
          </cell>
          <cell r="O309">
            <v>4089</v>
          </cell>
        </row>
        <row r="310">
          <cell r="A310" t="str">
            <v xml:space="preserve">    Martins Creek #2</v>
          </cell>
          <cell r="C310">
            <v>416.2</v>
          </cell>
          <cell r="D310">
            <v>385</v>
          </cell>
          <cell r="E310">
            <v>304</v>
          </cell>
          <cell r="F310">
            <v>395</v>
          </cell>
          <cell r="G310">
            <v>375</v>
          </cell>
          <cell r="H310">
            <v>430</v>
          </cell>
          <cell r="I310">
            <v>470.8</v>
          </cell>
          <cell r="J310">
            <v>459.6</v>
          </cell>
          <cell r="K310">
            <v>387.9</v>
          </cell>
          <cell r="L310">
            <v>298</v>
          </cell>
          <cell r="M310">
            <v>385</v>
          </cell>
          <cell r="N310">
            <v>404.5</v>
          </cell>
          <cell r="O310">
            <v>4711</v>
          </cell>
        </row>
        <row r="312">
          <cell r="A312" t="str">
            <v xml:space="preserve">        TOTAL</v>
          </cell>
          <cell r="C312">
            <v>816</v>
          </cell>
          <cell r="D312">
            <v>766.7</v>
          </cell>
          <cell r="E312">
            <v>689</v>
          </cell>
          <cell r="F312">
            <v>395</v>
          </cell>
          <cell r="G312">
            <v>496</v>
          </cell>
          <cell r="H312">
            <v>860</v>
          </cell>
          <cell r="I312">
            <v>937.6</v>
          </cell>
          <cell r="J312">
            <v>916.40000000000009</v>
          </cell>
          <cell r="K312">
            <v>773.2</v>
          </cell>
          <cell r="L312">
            <v>686</v>
          </cell>
          <cell r="M312">
            <v>673.8</v>
          </cell>
          <cell r="N312">
            <v>789.9</v>
          </cell>
          <cell r="O312">
            <v>8800</v>
          </cell>
        </row>
        <row r="314">
          <cell r="A314" t="str">
            <v xml:space="preserve">    Sunbury #1-2</v>
          </cell>
          <cell r="C314">
            <v>0</v>
          </cell>
          <cell r="D314">
            <v>0</v>
          </cell>
          <cell r="E314">
            <v>0</v>
          </cell>
          <cell r="F314">
            <v>0</v>
          </cell>
          <cell r="G314">
            <v>0</v>
          </cell>
          <cell r="H314">
            <v>0</v>
          </cell>
          <cell r="I314">
            <v>0</v>
          </cell>
          <cell r="J314">
            <v>0</v>
          </cell>
          <cell r="K314">
            <v>0</v>
          </cell>
          <cell r="L314">
            <v>0</v>
          </cell>
          <cell r="M314">
            <v>0</v>
          </cell>
          <cell r="N314">
            <v>0</v>
          </cell>
          <cell r="O314">
            <v>0</v>
          </cell>
        </row>
        <row r="315">
          <cell r="A315" t="str">
            <v xml:space="preserve">    Sunbury #3</v>
          </cell>
          <cell r="C315">
            <v>0</v>
          </cell>
          <cell r="D315">
            <v>0</v>
          </cell>
          <cell r="E315">
            <v>0</v>
          </cell>
          <cell r="F315">
            <v>0</v>
          </cell>
          <cell r="G315">
            <v>0</v>
          </cell>
          <cell r="H315">
            <v>0</v>
          </cell>
          <cell r="I315">
            <v>0</v>
          </cell>
          <cell r="J315">
            <v>0</v>
          </cell>
          <cell r="K315">
            <v>0</v>
          </cell>
          <cell r="L315">
            <v>0</v>
          </cell>
          <cell r="M315">
            <v>0</v>
          </cell>
          <cell r="N315">
            <v>0</v>
          </cell>
          <cell r="O315">
            <v>0</v>
          </cell>
        </row>
        <row r="316">
          <cell r="A316" t="str">
            <v xml:space="preserve">    Sunbury #4</v>
          </cell>
          <cell r="C316">
            <v>0</v>
          </cell>
          <cell r="D316">
            <v>0</v>
          </cell>
          <cell r="E316">
            <v>0</v>
          </cell>
          <cell r="F316">
            <v>0</v>
          </cell>
          <cell r="G316">
            <v>0</v>
          </cell>
          <cell r="H316">
            <v>0</v>
          </cell>
          <cell r="I316">
            <v>0</v>
          </cell>
          <cell r="J316">
            <v>0</v>
          </cell>
          <cell r="K316">
            <v>0</v>
          </cell>
          <cell r="L316">
            <v>0</v>
          </cell>
          <cell r="M316">
            <v>0</v>
          </cell>
          <cell r="N316">
            <v>0</v>
          </cell>
          <cell r="O316">
            <v>0</v>
          </cell>
        </row>
        <row r="318">
          <cell r="A318" t="str">
            <v xml:space="preserve">        TOTAL</v>
          </cell>
          <cell r="C318">
            <v>0</v>
          </cell>
          <cell r="D318">
            <v>0</v>
          </cell>
          <cell r="E318">
            <v>0</v>
          </cell>
          <cell r="F318">
            <v>0</v>
          </cell>
          <cell r="G318">
            <v>0</v>
          </cell>
          <cell r="H318">
            <v>0</v>
          </cell>
          <cell r="I318">
            <v>0</v>
          </cell>
          <cell r="J318">
            <v>0</v>
          </cell>
          <cell r="K318">
            <v>0</v>
          </cell>
          <cell r="L318">
            <v>0</v>
          </cell>
          <cell r="M318">
            <v>0</v>
          </cell>
          <cell r="N318">
            <v>0</v>
          </cell>
          <cell r="O318">
            <v>0</v>
          </cell>
        </row>
        <row r="320">
          <cell r="A320" t="str">
            <v xml:space="preserve">    Holtwood #17</v>
          </cell>
          <cell r="C320">
            <v>0</v>
          </cell>
          <cell r="D320">
            <v>0</v>
          </cell>
          <cell r="E320">
            <v>0</v>
          </cell>
          <cell r="F320">
            <v>0</v>
          </cell>
          <cell r="G320">
            <v>0</v>
          </cell>
          <cell r="H320">
            <v>0</v>
          </cell>
          <cell r="I320">
            <v>0</v>
          </cell>
          <cell r="J320">
            <v>0</v>
          </cell>
          <cell r="K320">
            <v>0</v>
          </cell>
          <cell r="L320">
            <v>0</v>
          </cell>
          <cell r="M320">
            <v>0</v>
          </cell>
          <cell r="N320">
            <v>0</v>
          </cell>
          <cell r="O320">
            <v>0</v>
          </cell>
        </row>
        <row r="322">
          <cell r="A322" t="str">
            <v xml:space="preserve">    Keystone #1 (PL Share)</v>
          </cell>
          <cell r="C322">
            <v>69</v>
          </cell>
          <cell r="D322">
            <v>64</v>
          </cell>
          <cell r="E322">
            <v>69</v>
          </cell>
          <cell r="F322">
            <v>66</v>
          </cell>
          <cell r="G322">
            <v>69</v>
          </cell>
          <cell r="H322">
            <v>66</v>
          </cell>
          <cell r="I322">
            <v>69</v>
          </cell>
          <cell r="J322">
            <v>69</v>
          </cell>
          <cell r="K322">
            <v>66</v>
          </cell>
          <cell r="L322">
            <v>69</v>
          </cell>
          <cell r="M322">
            <v>66</v>
          </cell>
          <cell r="N322">
            <v>69</v>
          </cell>
          <cell r="O322">
            <v>811</v>
          </cell>
        </row>
        <row r="323">
          <cell r="A323" t="str">
            <v xml:space="preserve">    Keystone #2 (PL Share)</v>
          </cell>
          <cell r="C323">
            <v>69</v>
          </cell>
          <cell r="D323">
            <v>64</v>
          </cell>
          <cell r="E323">
            <v>69</v>
          </cell>
          <cell r="F323">
            <v>48.7</v>
          </cell>
          <cell r="G323">
            <v>0</v>
          </cell>
          <cell r="H323">
            <v>66</v>
          </cell>
          <cell r="I323">
            <v>69</v>
          </cell>
          <cell r="J323">
            <v>69</v>
          </cell>
          <cell r="K323">
            <v>66</v>
          </cell>
          <cell r="L323">
            <v>69</v>
          </cell>
          <cell r="M323">
            <v>66</v>
          </cell>
          <cell r="N323">
            <v>69</v>
          </cell>
          <cell r="O323">
            <v>725</v>
          </cell>
        </row>
        <row r="325">
          <cell r="A325" t="str">
            <v xml:space="preserve">        TOTAL</v>
          </cell>
          <cell r="C325">
            <v>138</v>
          </cell>
          <cell r="D325">
            <v>128</v>
          </cell>
          <cell r="E325">
            <v>138</v>
          </cell>
          <cell r="F325">
            <v>114.7</v>
          </cell>
          <cell r="G325">
            <v>69</v>
          </cell>
          <cell r="H325">
            <v>132</v>
          </cell>
          <cell r="I325">
            <v>138</v>
          </cell>
          <cell r="J325">
            <v>138</v>
          </cell>
          <cell r="K325">
            <v>132</v>
          </cell>
          <cell r="L325">
            <v>138</v>
          </cell>
          <cell r="M325">
            <v>132</v>
          </cell>
          <cell r="N325">
            <v>138</v>
          </cell>
          <cell r="O325">
            <v>1536</v>
          </cell>
        </row>
        <row r="327">
          <cell r="A327" t="str">
            <v xml:space="preserve">    Conemaugh #1 (PL Share)</v>
          </cell>
          <cell r="C327">
            <v>84.4</v>
          </cell>
          <cell r="D327">
            <v>78.900000000000006</v>
          </cell>
          <cell r="E327">
            <v>84.4</v>
          </cell>
          <cell r="F327">
            <v>81.599999999999994</v>
          </cell>
          <cell r="G327">
            <v>84.4</v>
          </cell>
          <cell r="H327">
            <v>81.599999999999994</v>
          </cell>
          <cell r="I327">
            <v>84.4</v>
          </cell>
          <cell r="J327">
            <v>84.4</v>
          </cell>
          <cell r="K327">
            <v>21.8</v>
          </cell>
          <cell r="L327">
            <v>0</v>
          </cell>
          <cell r="M327">
            <v>27.2</v>
          </cell>
          <cell r="N327">
            <v>84.4</v>
          </cell>
          <cell r="O327">
            <v>798</v>
          </cell>
        </row>
        <row r="328">
          <cell r="A328" t="str">
            <v xml:space="preserve">    Conemaugh #2 (PL Share)</v>
          </cell>
          <cell r="C328">
            <v>84.1</v>
          </cell>
          <cell r="D328">
            <v>78.900000000000006</v>
          </cell>
          <cell r="E328">
            <v>84.4</v>
          </cell>
          <cell r="F328">
            <v>81.599999999999994</v>
          </cell>
          <cell r="G328">
            <v>84.4</v>
          </cell>
          <cell r="H328">
            <v>81.599999999999994</v>
          </cell>
          <cell r="I328">
            <v>84.4</v>
          </cell>
          <cell r="J328">
            <v>84.4</v>
          </cell>
          <cell r="K328">
            <v>81.599999999999994</v>
          </cell>
          <cell r="L328">
            <v>84.4</v>
          </cell>
          <cell r="M328">
            <v>81.599999999999994</v>
          </cell>
          <cell r="N328">
            <v>64.5</v>
          </cell>
          <cell r="O328">
            <v>976</v>
          </cell>
        </row>
        <row r="330">
          <cell r="A330" t="str">
            <v xml:space="preserve">        TOTAL</v>
          </cell>
          <cell r="C330">
            <v>168.5</v>
          </cell>
          <cell r="D330">
            <v>157.80000000000001</v>
          </cell>
          <cell r="E330">
            <v>168.8</v>
          </cell>
          <cell r="F330">
            <v>163.19999999999999</v>
          </cell>
          <cell r="G330">
            <v>168.8</v>
          </cell>
          <cell r="H330">
            <v>163.19999999999999</v>
          </cell>
          <cell r="I330">
            <v>168.8</v>
          </cell>
          <cell r="J330">
            <v>168.8</v>
          </cell>
          <cell r="K330">
            <v>103.39999999999999</v>
          </cell>
          <cell r="L330">
            <v>84.4</v>
          </cell>
          <cell r="M330">
            <v>108.8</v>
          </cell>
          <cell r="N330">
            <v>148.9</v>
          </cell>
          <cell r="O330">
            <v>1773</v>
          </cell>
        </row>
        <row r="332">
          <cell r="A332" t="str">
            <v xml:space="preserve">    Montour #1</v>
          </cell>
          <cell r="C332">
            <v>399.8</v>
          </cell>
          <cell r="D332">
            <v>381.7</v>
          </cell>
          <cell r="E332">
            <v>385</v>
          </cell>
          <cell r="F332">
            <v>0</v>
          </cell>
          <cell r="G332">
            <v>121</v>
          </cell>
          <cell r="H332">
            <v>430</v>
          </cell>
          <cell r="I332">
            <v>466.8</v>
          </cell>
          <cell r="J332">
            <v>456.8</v>
          </cell>
          <cell r="K332">
            <v>385.3</v>
          </cell>
          <cell r="L332">
            <v>388</v>
          </cell>
          <cell r="M332">
            <v>288.75</v>
          </cell>
          <cell r="N332">
            <v>385.4</v>
          </cell>
          <cell r="O332">
            <v>4089</v>
          </cell>
        </row>
        <row r="333">
          <cell r="A333" t="str">
            <v xml:space="preserve">    Montour #2</v>
          </cell>
          <cell r="C333">
            <v>416.2</v>
          </cell>
          <cell r="D333">
            <v>385</v>
          </cell>
          <cell r="E333">
            <v>304</v>
          </cell>
          <cell r="F333">
            <v>395</v>
          </cell>
          <cell r="G333">
            <v>375</v>
          </cell>
          <cell r="H333">
            <v>430</v>
          </cell>
          <cell r="I333">
            <v>470.8</v>
          </cell>
          <cell r="J333">
            <v>459.6</v>
          </cell>
          <cell r="K333">
            <v>387.9</v>
          </cell>
          <cell r="L333">
            <v>298</v>
          </cell>
          <cell r="M333">
            <v>385</v>
          </cell>
          <cell r="N333">
            <v>404.5</v>
          </cell>
          <cell r="O333">
            <v>4711</v>
          </cell>
        </row>
        <row r="335">
          <cell r="A335" t="str">
            <v xml:space="preserve">        TOTAL</v>
          </cell>
          <cell r="C335">
            <v>816</v>
          </cell>
          <cell r="D335">
            <v>766.7</v>
          </cell>
          <cell r="E335">
            <v>689</v>
          </cell>
          <cell r="F335">
            <v>395</v>
          </cell>
          <cell r="G335">
            <v>496</v>
          </cell>
          <cell r="H335">
            <v>860</v>
          </cell>
          <cell r="I335">
            <v>937.6</v>
          </cell>
          <cell r="J335">
            <v>916.40000000000009</v>
          </cell>
          <cell r="K335">
            <v>773.2</v>
          </cell>
          <cell r="L335">
            <v>686</v>
          </cell>
          <cell r="M335">
            <v>673.8</v>
          </cell>
          <cell r="N335">
            <v>789.9</v>
          </cell>
          <cell r="O335">
            <v>8800</v>
          </cell>
        </row>
        <row r="336">
          <cell r="C336" t="str">
            <v xml:space="preserve"> =========</v>
          </cell>
          <cell r="D336" t="str">
            <v xml:space="preserve"> =========</v>
          </cell>
          <cell r="E336" t="str">
            <v xml:space="preserve"> =========</v>
          </cell>
          <cell r="F336" t="str">
            <v xml:space="preserve"> =========</v>
          </cell>
          <cell r="G336" t="str">
            <v xml:space="preserve"> =========</v>
          </cell>
          <cell r="H336" t="str">
            <v xml:space="preserve"> =========</v>
          </cell>
          <cell r="I336" t="str">
            <v xml:space="preserve"> =========</v>
          </cell>
          <cell r="J336" t="str">
            <v xml:space="preserve"> =========</v>
          </cell>
          <cell r="K336" t="str">
            <v xml:space="preserve"> =========</v>
          </cell>
          <cell r="L336" t="str">
            <v xml:space="preserve"> =========</v>
          </cell>
          <cell r="M336" t="str">
            <v xml:space="preserve"> =========</v>
          </cell>
          <cell r="N336" t="str">
            <v xml:space="preserve"> =========</v>
          </cell>
          <cell r="O336" t="str">
            <v xml:space="preserve"> =========</v>
          </cell>
        </row>
        <row r="337">
          <cell r="A337" t="str">
            <v xml:space="preserve"> TOTAL COAL FIRED</v>
          </cell>
          <cell r="C337">
            <v>2752.5</v>
          </cell>
          <cell r="D337">
            <v>2589.1999999999998</v>
          </cell>
          <cell r="E337">
            <v>2524.8000000000002</v>
          </cell>
          <cell r="F337">
            <v>1607.9</v>
          </cell>
          <cell r="G337">
            <v>1786.8</v>
          </cell>
          <cell r="H337">
            <v>2779.2</v>
          </cell>
          <cell r="I337">
            <v>3008</v>
          </cell>
          <cell r="J337">
            <v>2969.6000000000004</v>
          </cell>
          <cell r="K337">
            <v>2306.6000000000004</v>
          </cell>
          <cell r="L337">
            <v>2117.6000000000004</v>
          </cell>
          <cell r="M337">
            <v>2085.6</v>
          </cell>
          <cell r="N337">
            <v>2614.4</v>
          </cell>
          <cell r="O337">
            <v>29142</v>
          </cell>
        </row>
        <row r="339">
          <cell r="A339" t="str">
            <v xml:space="preserve">    Martins Creek #3</v>
          </cell>
          <cell r="C339">
            <v>47.9</v>
          </cell>
          <cell r="D339">
            <v>47.9</v>
          </cell>
          <cell r="E339">
            <v>17.399999999999999</v>
          </cell>
          <cell r="F339">
            <v>11.9</v>
          </cell>
          <cell r="G339">
            <v>36.6</v>
          </cell>
          <cell r="H339">
            <v>125.1</v>
          </cell>
          <cell r="I339">
            <v>200.2</v>
          </cell>
          <cell r="J339">
            <v>200.2</v>
          </cell>
          <cell r="K339">
            <v>73.2</v>
          </cell>
          <cell r="L339">
            <v>0</v>
          </cell>
          <cell r="M339">
            <v>17.399999999999999</v>
          </cell>
          <cell r="N339">
            <v>40.299999999999997</v>
          </cell>
          <cell r="O339">
            <v>818</v>
          </cell>
        </row>
        <row r="340">
          <cell r="A340" t="str">
            <v xml:space="preserve">    Martins Creek #4</v>
          </cell>
          <cell r="C340">
            <v>47.9</v>
          </cell>
          <cell r="D340">
            <v>47.9</v>
          </cell>
          <cell r="E340">
            <v>17.399999999999999</v>
          </cell>
          <cell r="F340">
            <v>11.9</v>
          </cell>
          <cell r="G340">
            <v>36.6</v>
          </cell>
          <cell r="H340">
            <v>125.1</v>
          </cell>
          <cell r="I340">
            <v>200.2</v>
          </cell>
          <cell r="J340">
            <v>200.2</v>
          </cell>
          <cell r="K340">
            <v>73.2</v>
          </cell>
          <cell r="L340">
            <v>32.299999999999997</v>
          </cell>
          <cell r="M340">
            <v>17.399999999999999</v>
          </cell>
          <cell r="N340">
            <v>40.299999999999997</v>
          </cell>
          <cell r="O340">
            <v>850</v>
          </cell>
        </row>
        <row r="342">
          <cell r="A342" t="str">
            <v xml:space="preserve"> TOTAL HEAVY OIL FIRED</v>
          </cell>
          <cell r="C342">
            <v>95.8</v>
          </cell>
          <cell r="D342">
            <v>95.8</v>
          </cell>
          <cell r="E342">
            <v>34.799999999999997</v>
          </cell>
          <cell r="F342">
            <v>23.8</v>
          </cell>
          <cell r="G342">
            <v>73.2</v>
          </cell>
          <cell r="H342">
            <v>250.2</v>
          </cell>
          <cell r="I342">
            <v>400.4</v>
          </cell>
          <cell r="J342">
            <v>400.4</v>
          </cell>
          <cell r="K342">
            <v>146.4</v>
          </cell>
          <cell r="L342">
            <v>32.299999999999997</v>
          </cell>
          <cell r="M342">
            <v>34.799999999999997</v>
          </cell>
          <cell r="N342">
            <v>80.599999999999994</v>
          </cell>
          <cell r="O342">
            <v>1669</v>
          </cell>
        </row>
        <row r="344">
          <cell r="A344" t="str">
            <v xml:space="preserve">    Susquehanna #1 (PL 90% Share)</v>
          </cell>
          <cell r="C344">
            <v>713.1</v>
          </cell>
          <cell r="D344">
            <v>644.1</v>
          </cell>
          <cell r="E344">
            <v>713.1</v>
          </cell>
          <cell r="F344">
            <v>690.1</v>
          </cell>
          <cell r="G344">
            <v>447.2</v>
          </cell>
          <cell r="H344">
            <v>690.1</v>
          </cell>
          <cell r="I344">
            <v>713.1</v>
          </cell>
          <cell r="J344">
            <v>713.1</v>
          </cell>
          <cell r="K344">
            <v>690.1</v>
          </cell>
          <cell r="L344">
            <v>713.1</v>
          </cell>
          <cell r="M344">
            <v>690.1</v>
          </cell>
          <cell r="N344">
            <v>713.1</v>
          </cell>
          <cell r="O344">
            <v>8130</v>
          </cell>
        </row>
        <row r="345">
          <cell r="A345" t="str">
            <v xml:space="preserve">    Susquehanna #2 (PL 90% Share)</v>
          </cell>
          <cell r="C345">
            <v>715</v>
          </cell>
          <cell r="D345">
            <v>636.79999999999995</v>
          </cell>
          <cell r="E345">
            <v>176.2</v>
          </cell>
          <cell r="F345">
            <v>41.4</v>
          </cell>
          <cell r="G345">
            <v>710.9</v>
          </cell>
          <cell r="H345">
            <v>698.8</v>
          </cell>
          <cell r="I345">
            <v>722.1</v>
          </cell>
          <cell r="J345">
            <v>722.1</v>
          </cell>
          <cell r="K345">
            <v>698.8</v>
          </cell>
          <cell r="L345">
            <v>722.1</v>
          </cell>
          <cell r="M345">
            <v>698.8</v>
          </cell>
          <cell r="N345">
            <v>722.1</v>
          </cell>
          <cell r="O345">
            <v>7265</v>
          </cell>
        </row>
        <row r="347">
          <cell r="A347" t="str">
            <v xml:space="preserve"> TOTAL PL SHARE NUCLEAR</v>
          </cell>
          <cell r="C347">
            <v>1428.1</v>
          </cell>
          <cell r="D347">
            <v>1280.9000000000001</v>
          </cell>
          <cell r="E347">
            <v>889.3</v>
          </cell>
          <cell r="F347">
            <v>731.5</v>
          </cell>
          <cell r="G347">
            <v>1158.0999999999999</v>
          </cell>
          <cell r="H347">
            <v>1388.9</v>
          </cell>
          <cell r="I347">
            <v>1435.2</v>
          </cell>
          <cell r="J347">
            <v>1435.2</v>
          </cell>
          <cell r="K347">
            <v>1388.9</v>
          </cell>
          <cell r="L347">
            <v>1435.2</v>
          </cell>
          <cell r="M347">
            <v>1388.9</v>
          </cell>
          <cell r="N347">
            <v>1435.2</v>
          </cell>
          <cell r="O347">
            <v>15395</v>
          </cell>
        </row>
        <row r="349">
          <cell r="A349" t="str">
            <v xml:space="preserve"> COMBUSTION TURBINES</v>
          </cell>
          <cell r="C349">
            <v>0.5</v>
          </cell>
          <cell r="D349">
            <v>0.9</v>
          </cell>
          <cell r="E349">
            <v>0.1</v>
          </cell>
          <cell r="F349">
            <v>0.2</v>
          </cell>
          <cell r="G349">
            <v>0.5</v>
          </cell>
          <cell r="H349">
            <v>0.5</v>
          </cell>
          <cell r="I349">
            <v>5</v>
          </cell>
          <cell r="J349">
            <v>1.6</v>
          </cell>
          <cell r="K349">
            <v>2.4</v>
          </cell>
          <cell r="L349">
            <v>0.2</v>
          </cell>
          <cell r="M349">
            <v>0.2</v>
          </cell>
          <cell r="N349">
            <v>0.2</v>
          </cell>
          <cell r="O349">
            <v>12</v>
          </cell>
        </row>
        <row r="350">
          <cell r="A350" t="str">
            <v xml:space="preserve"> </v>
          </cell>
        </row>
        <row r="351">
          <cell r="A351" t="str">
            <v xml:space="preserve"> DIESELS</v>
          </cell>
          <cell r="C351">
            <v>0.1</v>
          </cell>
          <cell r="D351">
            <v>0.1</v>
          </cell>
          <cell r="E351">
            <v>0.1</v>
          </cell>
          <cell r="F351">
            <v>0.1</v>
          </cell>
          <cell r="G351">
            <v>0.2</v>
          </cell>
          <cell r="H351">
            <v>0.2</v>
          </cell>
          <cell r="I351">
            <v>0.1</v>
          </cell>
          <cell r="J351">
            <v>0.1</v>
          </cell>
          <cell r="K351">
            <v>0.1</v>
          </cell>
          <cell r="L351">
            <v>0.1</v>
          </cell>
          <cell r="M351">
            <v>0.1</v>
          </cell>
          <cell r="N351">
            <v>0.1</v>
          </cell>
          <cell r="O351">
            <v>1</v>
          </cell>
        </row>
        <row r="353">
          <cell r="A353" t="str">
            <v xml:space="preserve">    Holtwood Hydro</v>
          </cell>
          <cell r="C353">
            <v>53</v>
          </cell>
          <cell r="D353">
            <v>52</v>
          </cell>
          <cell r="E353">
            <v>70</v>
          </cell>
          <cell r="F353">
            <v>67</v>
          </cell>
          <cell r="G353">
            <v>65</v>
          </cell>
          <cell r="H353">
            <v>48</v>
          </cell>
          <cell r="I353">
            <v>36</v>
          </cell>
          <cell r="J353">
            <v>28</v>
          </cell>
          <cell r="K353">
            <v>25.3</v>
          </cell>
          <cell r="L353">
            <v>31</v>
          </cell>
          <cell r="M353">
            <v>45</v>
          </cell>
          <cell r="N353">
            <v>54</v>
          </cell>
          <cell r="O353">
            <v>574</v>
          </cell>
        </row>
        <row r="354">
          <cell r="A354" t="str">
            <v xml:space="preserve">    Wallenpaupack</v>
          </cell>
          <cell r="C354">
            <v>8.1999999999999993</v>
          </cell>
          <cell r="D354">
            <v>7.4</v>
          </cell>
          <cell r="E354">
            <v>7.3</v>
          </cell>
          <cell r="F354">
            <v>8.3000000000000007</v>
          </cell>
          <cell r="G354">
            <v>6.2</v>
          </cell>
          <cell r="H354">
            <v>6.7</v>
          </cell>
          <cell r="I354">
            <v>6.3</v>
          </cell>
          <cell r="J354">
            <v>5.7</v>
          </cell>
          <cell r="K354">
            <v>5.9</v>
          </cell>
          <cell r="L354">
            <v>5.0999999999999996</v>
          </cell>
          <cell r="M354">
            <v>4.7</v>
          </cell>
          <cell r="N354">
            <v>6.6</v>
          </cell>
          <cell r="O354">
            <v>78</v>
          </cell>
        </row>
        <row r="356">
          <cell r="A356" t="str">
            <v xml:space="preserve"> TOTAL HYDRO</v>
          </cell>
          <cell r="C356">
            <v>61.2</v>
          </cell>
          <cell r="D356">
            <v>59.4</v>
          </cell>
          <cell r="E356">
            <v>77.3</v>
          </cell>
          <cell r="F356">
            <v>75.3</v>
          </cell>
          <cell r="G356">
            <v>71.2</v>
          </cell>
          <cell r="H356">
            <v>54.7</v>
          </cell>
          <cell r="I356">
            <v>42.3</v>
          </cell>
          <cell r="J356">
            <v>33.700000000000003</v>
          </cell>
          <cell r="K356">
            <v>31.200000000000003</v>
          </cell>
          <cell r="L356">
            <v>36.1</v>
          </cell>
          <cell r="M356">
            <v>49.7</v>
          </cell>
          <cell r="N356">
            <v>60.6</v>
          </cell>
          <cell r="O356">
            <v>653</v>
          </cell>
        </row>
        <row r="357">
          <cell r="C357" t="str">
            <v xml:space="preserve"> ========</v>
          </cell>
          <cell r="D357" t="str">
            <v xml:space="preserve"> ========</v>
          </cell>
          <cell r="E357" t="str">
            <v xml:space="preserve"> ========</v>
          </cell>
          <cell r="F357" t="str">
            <v xml:space="preserve"> ========</v>
          </cell>
          <cell r="G357" t="str">
            <v xml:space="preserve"> ========</v>
          </cell>
          <cell r="H357" t="str">
            <v xml:space="preserve"> ========</v>
          </cell>
          <cell r="I357" t="str">
            <v xml:space="preserve"> ========</v>
          </cell>
          <cell r="J357" t="str">
            <v xml:space="preserve"> ========</v>
          </cell>
          <cell r="K357" t="str">
            <v xml:space="preserve"> ========</v>
          </cell>
          <cell r="L357" t="str">
            <v xml:space="preserve"> ========</v>
          </cell>
          <cell r="M357" t="str">
            <v xml:space="preserve"> ========</v>
          </cell>
          <cell r="N357" t="str">
            <v xml:space="preserve"> ========</v>
          </cell>
          <cell r="O357" t="str">
            <v xml:space="preserve"> =========</v>
          </cell>
        </row>
        <row r="358">
          <cell r="A358" t="str">
            <v xml:space="preserve">       TOTAL GENERATION</v>
          </cell>
          <cell r="C358">
            <v>4338.2</v>
          </cell>
          <cell r="D358">
            <v>4026.3</v>
          </cell>
          <cell r="E358">
            <v>3526.4000000000005</v>
          </cell>
          <cell r="F358">
            <v>2438.7999999999997</v>
          </cell>
          <cell r="G358">
            <v>3089.9999999999995</v>
          </cell>
          <cell r="H358">
            <v>4473.6999999999989</v>
          </cell>
          <cell r="I358">
            <v>4891.0000000000009</v>
          </cell>
          <cell r="J358">
            <v>4840.6000000000004</v>
          </cell>
          <cell r="K358">
            <v>3875.6</v>
          </cell>
          <cell r="L358">
            <v>3621.5</v>
          </cell>
          <cell r="M358">
            <v>3559.2999999999997</v>
          </cell>
          <cell r="N358">
            <v>4191.1000000000004</v>
          </cell>
          <cell r="O358">
            <v>46873</v>
          </cell>
        </row>
        <row r="360">
          <cell r="F360" t="str">
            <v>PROJECTED TOTAL FOSSIL FUEL CONSUMPTION</v>
          </cell>
          <cell r="L360" t="str">
            <v>CASE:2001 FORECAST</v>
          </cell>
          <cell r="P360" t="str">
            <v>8</v>
          </cell>
        </row>
        <row r="361">
          <cell r="A361" t="str">
            <v>FUEL RATES ARE CALCULATED FROM THE PPD MONTHLY REPORT</v>
          </cell>
          <cell r="F361" t="str">
            <v xml:space="preserve">                  </v>
          </cell>
          <cell r="L361">
            <v>36851</v>
          </cell>
        </row>
        <row r="362">
          <cell r="A362" t="str">
            <v>% FUEL MIX MUST BE TAKEN INTO CONSIDERATION.</v>
          </cell>
          <cell r="F362" t="str">
            <v>(1000 TONS / 1000 BBLS)</v>
          </cell>
        </row>
        <row r="363">
          <cell r="B363" t="str">
            <v>FUEL</v>
          </cell>
        </row>
        <row r="364">
          <cell r="A364" t="str">
            <v xml:space="preserve"> COAL CONSUMPTION</v>
          </cell>
          <cell r="B364" t="str">
            <v>RATE</v>
          </cell>
          <cell r="C364" t="str">
            <v>JANUARY</v>
          </cell>
          <cell r="D364" t="str">
            <v>FEBRUARY</v>
          </cell>
          <cell r="E364" t="str">
            <v>MARCH</v>
          </cell>
          <cell r="F364" t="str">
            <v>APRIL</v>
          </cell>
          <cell r="G364" t="str">
            <v>MAY</v>
          </cell>
          <cell r="H364" t="str">
            <v>JUNE</v>
          </cell>
          <cell r="I364" t="str">
            <v>JULY</v>
          </cell>
          <cell r="J364" t="str">
            <v>AUGUST</v>
          </cell>
          <cell r="K364" t="str">
            <v>SEPTEMBER</v>
          </cell>
          <cell r="L364" t="str">
            <v>OCTOBER</v>
          </cell>
          <cell r="M364" t="str">
            <v>NOVEMBER</v>
          </cell>
          <cell r="N364" t="str">
            <v>DECEMBER</v>
          </cell>
          <cell r="O364" t="str">
            <v>TOTAL</v>
          </cell>
        </row>
        <row r="366">
          <cell r="A366" t="str">
            <v xml:space="preserve">    Brunner Is. #1  </v>
          </cell>
          <cell r="B366">
            <v>0.39500000000000002</v>
          </cell>
          <cell r="C366">
            <v>73.075000000000003</v>
          </cell>
          <cell r="D366">
            <v>67.150000000000006</v>
          </cell>
          <cell r="E366">
            <v>71.100000000000009</v>
          </cell>
          <cell r="F366">
            <v>63.2</v>
          </cell>
          <cell r="G366">
            <v>50.56</v>
          </cell>
          <cell r="H366">
            <v>66.36</v>
          </cell>
          <cell r="I366">
            <v>73.075000000000003</v>
          </cell>
          <cell r="J366">
            <v>75.05</v>
          </cell>
          <cell r="K366">
            <v>61.620000000000005</v>
          </cell>
          <cell r="L366">
            <v>71.771500000000003</v>
          </cell>
          <cell r="M366">
            <v>38.433500000000002</v>
          </cell>
          <cell r="N366">
            <v>65.135500000000008</v>
          </cell>
          <cell r="O366">
            <v>776</v>
          </cell>
        </row>
        <row r="367">
          <cell r="A367" t="str">
            <v xml:space="preserve">    Brunner Is. #2</v>
          </cell>
          <cell r="B367">
            <v>0.38</v>
          </cell>
          <cell r="C367">
            <v>83.22</v>
          </cell>
          <cell r="D367">
            <v>76</v>
          </cell>
          <cell r="E367">
            <v>76</v>
          </cell>
          <cell r="F367">
            <v>64.599999999999994</v>
          </cell>
          <cell r="G367">
            <v>45.22</v>
          </cell>
          <cell r="H367">
            <v>70.680000000000007</v>
          </cell>
          <cell r="I367">
            <v>80.180000000000007</v>
          </cell>
          <cell r="J367">
            <v>83.6</v>
          </cell>
          <cell r="K367">
            <v>14.744</v>
          </cell>
          <cell r="L367">
            <v>6.4980000000000002</v>
          </cell>
          <cell r="M367">
            <v>61.787999999999997</v>
          </cell>
          <cell r="N367">
            <v>72.846000000000004</v>
          </cell>
          <cell r="O367">
            <v>736</v>
          </cell>
        </row>
        <row r="368">
          <cell r="A368" t="str">
            <v xml:space="preserve">    Brunner Is. #3  </v>
          </cell>
          <cell r="B368">
            <v>0.375</v>
          </cell>
          <cell r="C368">
            <v>153.75</v>
          </cell>
          <cell r="D368">
            <v>150</v>
          </cell>
          <cell r="E368">
            <v>172.5</v>
          </cell>
          <cell r="F368">
            <v>78.75</v>
          </cell>
          <cell r="G368">
            <v>116.25</v>
          </cell>
          <cell r="H368">
            <v>153.75</v>
          </cell>
          <cell r="I368">
            <v>161.25</v>
          </cell>
          <cell r="J368">
            <v>157.5</v>
          </cell>
          <cell r="K368">
            <v>123.75</v>
          </cell>
          <cell r="L368">
            <v>121.64999999999999</v>
          </cell>
          <cell r="M368">
            <v>88.987500000000011</v>
          </cell>
          <cell r="N368">
            <v>146.66250000000002</v>
          </cell>
          <cell r="O368">
            <v>1627</v>
          </cell>
        </row>
        <row r="370">
          <cell r="A370" t="str">
            <v xml:space="preserve">        TOTAL</v>
          </cell>
          <cell r="C370">
            <v>310</v>
          </cell>
          <cell r="D370">
            <v>293</v>
          </cell>
          <cell r="E370">
            <v>320</v>
          </cell>
          <cell r="F370">
            <v>207</v>
          </cell>
          <cell r="G370">
            <v>212</v>
          </cell>
          <cell r="H370">
            <v>291</v>
          </cell>
          <cell r="I370">
            <v>314</v>
          </cell>
          <cell r="J370">
            <v>317</v>
          </cell>
          <cell r="K370">
            <v>201</v>
          </cell>
          <cell r="L370">
            <v>200</v>
          </cell>
          <cell r="M370">
            <v>189</v>
          </cell>
          <cell r="N370">
            <v>285</v>
          </cell>
          <cell r="O370">
            <v>3139</v>
          </cell>
        </row>
        <row r="372">
          <cell r="A372" t="str">
            <v xml:space="preserve">    Martins Creek #1 </v>
          </cell>
          <cell r="B372">
            <v>0.43</v>
          </cell>
          <cell r="C372">
            <v>171.91400000000002</v>
          </cell>
          <cell r="D372">
            <v>164.131</v>
          </cell>
          <cell r="E372">
            <v>165.55</v>
          </cell>
          <cell r="F372">
            <v>0</v>
          </cell>
          <cell r="G372">
            <v>52.03</v>
          </cell>
          <cell r="H372">
            <v>184.9</v>
          </cell>
          <cell r="I372">
            <v>200.72399999999999</v>
          </cell>
          <cell r="J372">
            <v>196.42400000000001</v>
          </cell>
          <cell r="K372">
            <v>165.679</v>
          </cell>
          <cell r="L372">
            <v>166.84</v>
          </cell>
          <cell r="M372">
            <v>124.184</v>
          </cell>
          <cell r="N372">
            <v>165.72199999999998</v>
          </cell>
          <cell r="O372">
            <v>1759</v>
          </cell>
        </row>
        <row r="373">
          <cell r="A373" t="str">
            <v xml:space="preserve">    Martins Creek #2 </v>
          </cell>
          <cell r="B373">
            <v>0.435</v>
          </cell>
          <cell r="C373">
            <v>181.047</v>
          </cell>
          <cell r="D373">
            <v>167.47499999999999</v>
          </cell>
          <cell r="E373">
            <v>132.24</v>
          </cell>
          <cell r="F373">
            <v>171.82499999999999</v>
          </cell>
          <cell r="G373">
            <v>163.125</v>
          </cell>
          <cell r="H373">
            <v>187.05</v>
          </cell>
          <cell r="I373">
            <v>204.798</v>
          </cell>
          <cell r="J373">
            <v>199.92600000000002</v>
          </cell>
          <cell r="K373">
            <v>168.73649999999998</v>
          </cell>
          <cell r="L373">
            <v>129.63</v>
          </cell>
          <cell r="M373">
            <v>167.47499999999999</v>
          </cell>
          <cell r="N373">
            <v>175.95750000000001</v>
          </cell>
          <cell r="O373">
            <v>2049</v>
          </cell>
        </row>
        <row r="375">
          <cell r="A375" t="str">
            <v xml:space="preserve">        TOTAL</v>
          </cell>
          <cell r="C375">
            <v>353</v>
          </cell>
          <cell r="D375">
            <v>331</v>
          </cell>
          <cell r="E375">
            <v>298</v>
          </cell>
          <cell r="F375">
            <v>172</v>
          </cell>
          <cell r="G375">
            <v>215</v>
          </cell>
          <cell r="H375">
            <v>372</v>
          </cell>
          <cell r="I375">
            <v>406</v>
          </cell>
          <cell r="J375">
            <v>396</v>
          </cell>
          <cell r="K375">
            <v>335</v>
          </cell>
          <cell r="L375">
            <v>297</v>
          </cell>
          <cell r="M375">
            <v>291</v>
          </cell>
          <cell r="N375">
            <v>342</v>
          </cell>
          <cell r="O375">
            <v>3808</v>
          </cell>
        </row>
        <row r="377">
          <cell r="A377" t="str">
            <v xml:space="preserve">    Sunbury #1-2:</v>
          </cell>
        </row>
        <row r="378">
          <cell r="A378" t="str">
            <v xml:space="preserve">        Prep Anth</v>
          </cell>
          <cell r="B378">
            <v>1.49E-2</v>
          </cell>
          <cell r="C378">
            <v>0</v>
          </cell>
          <cell r="D378">
            <v>0</v>
          </cell>
          <cell r="E378">
            <v>0</v>
          </cell>
          <cell r="F378">
            <v>0</v>
          </cell>
          <cell r="G378">
            <v>0</v>
          </cell>
          <cell r="H378">
            <v>0</v>
          </cell>
          <cell r="I378">
            <v>0</v>
          </cell>
          <cell r="J378">
            <v>0</v>
          </cell>
          <cell r="K378">
            <v>0</v>
          </cell>
          <cell r="L378">
            <v>0</v>
          </cell>
          <cell r="M378">
            <v>0</v>
          </cell>
          <cell r="N378">
            <v>0</v>
          </cell>
          <cell r="O378">
            <v>0</v>
          </cell>
        </row>
        <row r="379">
          <cell r="A379" t="str">
            <v xml:space="preserve">        Silt</v>
          </cell>
          <cell r="B379">
            <v>0.52100000000000002</v>
          </cell>
          <cell r="C379">
            <v>0</v>
          </cell>
          <cell r="D379">
            <v>0</v>
          </cell>
          <cell r="E379">
            <v>0</v>
          </cell>
          <cell r="F379">
            <v>0</v>
          </cell>
          <cell r="G379">
            <v>0</v>
          </cell>
          <cell r="H379">
            <v>0</v>
          </cell>
          <cell r="I379">
            <v>0</v>
          </cell>
          <cell r="J379">
            <v>0</v>
          </cell>
          <cell r="K379">
            <v>0</v>
          </cell>
          <cell r="L379">
            <v>0</v>
          </cell>
          <cell r="M379">
            <v>0</v>
          </cell>
          <cell r="N379">
            <v>0</v>
          </cell>
          <cell r="O379">
            <v>0</v>
          </cell>
        </row>
        <row r="380">
          <cell r="A380" t="str">
            <v xml:space="preserve">        Coke</v>
          </cell>
          <cell r="B380">
            <v>0.1711</v>
          </cell>
          <cell r="C380">
            <v>0</v>
          </cell>
          <cell r="D380">
            <v>0</v>
          </cell>
          <cell r="E380">
            <v>0</v>
          </cell>
          <cell r="F380">
            <v>0</v>
          </cell>
          <cell r="G380">
            <v>0</v>
          </cell>
          <cell r="H380">
            <v>0</v>
          </cell>
          <cell r="I380">
            <v>0</v>
          </cell>
          <cell r="J380">
            <v>0</v>
          </cell>
          <cell r="K380">
            <v>0</v>
          </cell>
          <cell r="L380">
            <v>0</v>
          </cell>
          <cell r="M380">
            <v>0</v>
          </cell>
          <cell r="N380">
            <v>0</v>
          </cell>
          <cell r="O380">
            <v>0</v>
          </cell>
        </row>
        <row r="381">
          <cell r="A381" t="str">
            <v xml:space="preserve">        Low Vol Bit</v>
          </cell>
          <cell r="B381">
            <v>3.6999999999999998E-2</v>
          </cell>
          <cell r="C381">
            <v>0</v>
          </cell>
          <cell r="D381">
            <v>0</v>
          </cell>
          <cell r="E381">
            <v>0</v>
          </cell>
          <cell r="F381">
            <v>0</v>
          </cell>
          <cell r="G381">
            <v>0</v>
          </cell>
          <cell r="H381">
            <v>0</v>
          </cell>
          <cell r="I381">
            <v>0</v>
          </cell>
          <cell r="J381">
            <v>0</v>
          </cell>
          <cell r="K381">
            <v>0</v>
          </cell>
          <cell r="L381">
            <v>0</v>
          </cell>
          <cell r="M381">
            <v>0</v>
          </cell>
          <cell r="N381">
            <v>0</v>
          </cell>
          <cell r="O381">
            <v>0</v>
          </cell>
        </row>
        <row r="382">
          <cell r="A382" t="str">
            <v xml:space="preserve">        Cannel</v>
          </cell>
          <cell r="B382">
            <v>0</v>
          </cell>
          <cell r="C382">
            <v>0</v>
          </cell>
          <cell r="D382">
            <v>0</v>
          </cell>
          <cell r="E382">
            <v>0</v>
          </cell>
          <cell r="F382">
            <v>0</v>
          </cell>
          <cell r="G382">
            <v>0</v>
          </cell>
          <cell r="H382">
            <v>0</v>
          </cell>
          <cell r="I382">
            <v>0</v>
          </cell>
          <cell r="J382">
            <v>0</v>
          </cell>
          <cell r="K382">
            <v>0</v>
          </cell>
          <cell r="L382">
            <v>0</v>
          </cell>
          <cell r="M382">
            <v>0</v>
          </cell>
          <cell r="N382">
            <v>0</v>
          </cell>
          <cell r="O382">
            <v>0</v>
          </cell>
        </row>
        <row r="383">
          <cell r="A383" t="str">
            <v xml:space="preserve">    Sunbury #3:</v>
          </cell>
        </row>
        <row r="384">
          <cell r="A384" t="str">
            <v xml:space="preserve">        Bit</v>
          </cell>
          <cell r="B384">
            <v>0.46</v>
          </cell>
          <cell r="C384">
            <v>0</v>
          </cell>
          <cell r="D384">
            <v>0</v>
          </cell>
          <cell r="E384">
            <v>0</v>
          </cell>
          <cell r="F384">
            <v>0</v>
          </cell>
          <cell r="G384">
            <v>0</v>
          </cell>
          <cell r="H384">
            <v>0</v>
          </cell>
          <cell r="I384">
            <v>0</v>
          </cell>
          <cell r="J384">
            <v>0</v>
          </cell>
          <cell r="K384">
            <v>0</v>
          </cell>
          <cell r="L384">
            <v>0</v>
          </cell>
          <cell r="M384">
            <v>0</v>
          </cell>
          <cell r="N384">
            <v>0</v>
          </cell>
          <cell r="O384">
            <v>0</v>
          </cell>
        </row>
        <row r="385">
          <cell r="A385" t="str">
            <v xml:space="preserve">        Cannel</v>
          </cell>
          <cell r="B385">
            <v>0</v>
          </cell>
          <cell r="C385">
            <v>0</v>
          </cell>
          <cell r="D385">
            <v>0</v>
          </cell>
          <cell r="E385">
            <v>0</v>
          </cell>
          <cell r="F385">
            <v>0</v>
          </cell>
          <cell r="G385">
            <v>0</v>
          </cell>
          <cell r="H385">
            <v>0</v>
          </cell>
          <cell r="I385">
            <v>0</v>
          </cell>
          <cell r="J385">
            <v>0</v>
          </cell>
          <cell r="K385">
            <v>0</v>
          </cell>
          <cell r="L385">
            <v>0</v>
          </cell>
          <cell r="M385">
            <v>0</v>
          </cell>
          <cell r="N385">
            <v>0</v>
          </cell>
          <cell r="O385">
            <v>0</v>
          </cell>
        </row>
        <row r="386">
          <cell r="A386" t="str">
            <v xml:space="preserve">    Sunbury #4:</v>
          </cell>
        </row>
        <row r="387">
          <cell r="A387" t="str">
            <v xml:space="preserve">        Bit</v>
          </cell>
          <cell r="B387">
            <v>0.46</v>
          </cell>
          <cell r="C387">
            <v>0</v>
          </cell>
          <cell r="D387">
            <v>0</v>
          </cell>
          <cell r="E387">
            <v>0</v>
          </cell>
          <cell r="F387">
            <v>0</v>
          </cell>
          <cell r="G387">
            <v>0</v>
          </cell>
          <cell r="H387">
            <v>0</v>
          </cell>
          <cell r="I387">
            <v>0</v>
          </cell>
          <cell r="J387">
            <v>0</v>
          </cell>
          <cell r="K387">
            <v>0</v>
          </cell>
          <cell r="L387">
            <v>0</v>
          </cell>
          <cell r="M387">
            <v>0</v>
          </cell>
          <cell r="N387">
            <v>0</v>
          </cell>
          <cell r="O387">
            <v>0</v>
          </cell>
        </row>
        <row r="388">
          <cell r="A388" t="str">
            <v xml:space="preserve">        Cannel</v>
          </cell>
          <cell r="B388">
            <v>0</v>
          </cell>
          <cell r="C388">
            <v>0</v>
          </cell>
          <cell r="D388">
            <v>0</v>
          </cell>
          <cell r="E388">
            <v>0</v>
          </cell>
          <cell r="F388">
            <v>0</v>
          </cell>
          <cell r="G388">
            <v>0</v>
          </cell>
          <cell r="H388">
            <v>0</v>
          </cell>
          <cell r="I388">
            <v>0</v>
          </cell>
          <cell r="J388">
            <v>0</v>
          </cell>
          <cell r="K388">
            <v>0</v>
          </cell>
          <cell r="L388">
            <v>0</v>
          </cell>
          <cell r="M388">
            <v>0</v>
          </cell>
          <cell r="N388">
            <v>0</v>
          </cell>
          <cell r="O388">
            <v>0</v>
          </cell>
        </row>
        <row r="390">
          <cell r="A390" t="str">
            <v xml:space="preserve">      TOTAL SUNBURY BIT (INCL. CANNEL)</v>
          </cell>
          <cell r="C390">
            <v>0</v>
          </cell>
          <cell r="D390">
            <v>0</v>
          </cell>
          <cell r="E390">
            <v>0</v>
          </cell>
          <cell r="F390">
            <v>0</v>
          </cell>
          <cell r="G390">
            <v>0</v>
          </cell>
          <cell r="H390">
            <v>0</v>
          </cell>
          <cell r="I390">
            <v>0</v>
          </cell>
          <cell r="J390">
            <v>0</v>
          </cell>
          <cell r="K390">
            <v>0</v>
          </cell>
          <cell r="L390">
            <v>0</v>
          </cell>
          <cell r="M390">
            <v>0</v>
          </cell>
          <cell r="N390">
            <v>0</v>
          </cell>
          <cell r="O390">
            <v>0</v>
          </cell>
        </row>
        <row r="392">
          <cell r="A392" t="str">
            <v xml:space="preserve">    Holtwood #17:</v>
          </cell>
        </row>
        <row r="393">
          <cell r="A393" t="str">
            <v xml:space="preserve">        Prep Anth</v>
          </cell>
          <cell r="B393">
            <v>0.04</v>
          </cell>
          <cell r="C393">
            <v>0</v>
          </cell>
          <cell r="D393">
            <v>0</v>
          </cell>
          <cell r="E393">
            <v>0</v>
          </cell>
          <cell r="F393">
            <v>0</v>
          </cell>
          <cell r="G393">
            <v>0</v>
          </cell>
          <cell r="H393">
            <v>0</v>
          </cell>
          <cell r="I393">
            <v>0</v>
          </cell>
          <cell r="J393">
            <v>0</v>
          </cell>
          <cell r="K393">
            <v>0</v>
          </cell>
          <cell r="L393">
            <v>0</v>
          </cell>
          <cell r="M393">
            <v>0</v>
          </cell>
          <cell r="N393">
            <v>0</v>
          </cell>
          <cell r="O393">
            <v>0</v>
          </cell>
        </row>
        <row r="394">
          <cell r="A394" t="str">
            <v xml:space="preserve">        Silt</v>
          </cell>
          <cell r="B394">
            <v>0.41399999999999998</v>
          </cell>
          <cell r="C394">
            <v>0</v>
          </cell>
          <cell r="D394">
            <v>0</v>
          </cell>
          <cell r="E394">
            <v>0</v>
          </cell>
          <cell r="F394">
            <v>0</v>
          </cell>
          <cell r="G394">
            <v>0</v>
          </cell>
          <cell r="H394">
            <v>0</v>
          </cell>
          <cell r="I394">
            <v>0</v>
          </cell>
          <cell r="J394">
            <v>0</v>
          </cell>
          <cell r="K394">
            <v>0</v>
          </cell>
          <cell r="L394">
            <v>0</v>
          </cell>
          <cell r="M394">
            <v>0</v>
          </cell>
          <cell r="N394">
            <v>0</v>
          </cell>
          <cell r="O394">
            <v>0</v>
          </cell>
        </row>
        <row r="395">
          <cell r="A395" t="str">
            <v xml:space="preserve">        Coke</v>
          </cell>
          <cell r="B395">
            <v>0.17299999999999999</v>
          </cell>
          <cell r="C395">
            <v>0</v>
          </cell>
          <cell r="D395">
            <v>0</v>
          </cell>
          <cell r="E395">
            <v>0</v>
          </cell>
          <cell r="F395">
            <v>0</v>
          </cell>
          <cell r="G395">
            <v>0</v>
          </cell>
          <cell r="H395">
            <v>0</v>
          </cell>
          <cell r="I395">
            <v>0</v>
          </cell>
          <cell r="J395">
            <v>0</v>
          </cell>
          <cell r="K395">
            <v>0</v>
          </cell>
          <cell r="L395">
            <v>0</v>
          </cell>
          <cell r="M395">
            <v>0</v>
          </cell>
          <cell r="N395">
            <v>0</v>
          </cell>
          <cell r="O395">
            <v>0</v>
          </cell>
        </row>
        <row r="396">
          <cell r="A396" t="str">
            <v xml:space="preserve">        Low Vol Bit</v>
          </cell>
          <cell r="B396">
            <v>0.06</v>
          </cell>
          <cell r="C396">
            <v>0</v>
          </cell>
          <cell r="D396">
            <v>0</v>
          </cell>
          <cell r="E396">
            <v>0</v>
          </cell>
          <cell r="F396">
            <v>0</v>
          </cell>
          <cell r="G396">
            <v>0</v>
          </cell>
          <cell r="H396">
            <v>0</v>
          </cell>
          <cell r="I396">
            <v>0</v>
          </cell>
          <cell r="J396">
            <v>0</v>
          </cell>
          <cell r="K396">
            <v>0</v>
          </cell>
          <cell r="L396">
            <v>0</v>
          </cell>
          <cell r="M396">
            <v>0</v>
          </cell>
          <cell r="N396">
            <v>0</v>
          </cell>
          <cell r="O396">
            <v>0</v>
          </cell>
        </row>
        <row r="398">
          <cell r="A398" t="str">
            <v xml:space="preserve">    Keystone #1 (PL Share)</v>
          </cell>
          <cell r="C398">
            <v>26</v>
          </cell>
          <cell r="D398">
            <v>24</v>
          </cell>
          <cell r="E398">
            <v>26</v>
          </cell>
          <cell r="F398">
            <v>25</v>
          </cell>
          <cell r="G398">
            <v>26</v>
          </cell>
          <cell r="H398">
            <v>25</v>
          </cell>
          <cell r="I398">
            <v>26</v>
          </cell>
          <cell r="J398">
            <v>26</v>
          </cell>
          <cell r="K398">
            <v>25</v>
          </cell>
          <cell r="L398">
            <v>26</v>
          </cell>
          <cell r="M398">
            <v>25</v>
          </cell>
          <cell r="N398">
            <v>26</v>
          </cell>
          <cell r="O398">
            <v>306</v>
          </cell>
        </row>
        <row r="399">
          <cell r="A399" t="str">
            <v xml:space="preserve">    Keystone #2 (PL Share)</v>
          </cell>
          <cell r="C399">
            <v>26</v>
          </cell>
          <cell r="D399">
            <v>24</v>
          </cell>
          <cell r="E399">
            <v>26</v>
          </cell>
          <cell r="F399">
            <v>18</v>
          </cell>
          <cell r="G399">
            <v>0</v>
          </cell>
          <cell r="H399">
            <v>25</v>
          </cell>
          <cell r="I399">
            <v>26</v>
          </cell>
          <cell r="J399">
            <v>26</v>
          </cell>
          <cell r="K399">
            <v>25</v>
          </cell>
          <cell r="L399">
            <v>26</v>
          </cell>
          <cell r="M399">
            <v>25</v>
          </cell>
          <cell r="N399">
            <v>26</v>
          </cell>
          <cell r="O399">
            <v>273</v>
          </cell>
        </row>
        <row r="401">
          <cell r="A401" t="str">
            <v xml:space="preserve">        TOTAL</v>
          </cell>
          <cell r="C401">
            <v>52</v>
          </cell>
          <cell r="D401">
            <v>48</v>
          </cell>
          <cell r="E401">
            <v>52</v>
          </cell>
          <cell r="F401">
            <v>43</v>
          </cell>
          <cell r="G401">
            <v>26</v>
          </cell>
          <cell r="H401">
            <v>50</v>
          </cell>
          <cell r="I401">
            <v>52</v>
          </cell>
          <cell r="J401">
            <v>52</v>
          </cell>
          <cell r="K401">
            <v>50</v>
          </cell>
          <cell r="L401">
            <v>52</v>
          </cell>
          <cell r="M401">
            <v>50</v>
          </cell>
          <cell r="N401">
            <v>52</v>
          </cell>
          <cell r="O401">
            <v>579</v>
          </cell>
        </row>
        <row r="403">
          <cell r="A403" t="str">
            <v xml:space="preserve">    Conemaugh #1 (PL Share)</v>
          </cell>
          <cell r="C403">
            <v>31</v>
          </cell>
          <cell r="D403">
            <v>29</v>
          </cell>
          <cell r="E403">
            <v>31</v>
          </cell>
          <cell r="F403">
            <v>30</v>
          </cell>
          <cell r="G403">
            <v>31</v>
          </cell>
          <cell r="H403">
            <v>30</v>
          </cell>
          <cell r="I403">
            <v>31</v>
          </cell>
          <cell r="J403">
            <v>31</v>
          </cell>
          <cell r="K403">
            <v>8</v>
          </cell>
          <cell r="L403">
            <v>0</v>
          </cell>
          <cell r="M403">
            <v>10</v>
          </cell>
          <cell r="N403">
            <v>31</v>
          </cell>
          <cell r="O403">
            <v>293</v>
          </cell>
        </row>
        <row r="404">
          <cell r="A404" t="str">
            <v xml:space="preserve">    Conemaugh #2 (PL Share)</v>
          </cell>
          <cell r="C404">
            <v>31</v>
          </cell>
          <cell r="D404">
            <v>29</v>
          </cell>
          <cell r="E404">
            <v>31</v>
          </cell>
          <cell r="F404">
            <v>30</v>
          </cell>
          <cell r="G404">
            <v>31</v>
          </cell>
          <cell r="H404">
            <v>30</v>
          </cell>
          <cell r="I404">
            <v>31</v>
          </cell>
          <cell r="J404">
            <v>31</v>
          </cell>
          <cell r="K404">
            <v>30</v>
          </cell>
          <cell r="L404">
            <v>31</v>
          </cell>
          <cell r="M404">
            <v>30</v>
          </cell>
          <cell r="N404">
            <v>24</v>
          </cell>
          <cell r="O404">
            <v>359</v>
          </cell>
        </row>
        <row r="406">
          <cell r="A406" t="str">
            <v xml:space="preserve">        TOTAL</v>
          </cell>
          <cell r="C406">
            <v>62</v>
          </cell>
          <cell r="D406">
            <v>58</v>
          </cell>
          <cell r="E406">
            <v>62</v>
          </cell>
          <cell r="F406">
            <v>60</v>
          </cell>
          <cell r="G406">
            <v>62</v>
          </cell>
          <cell r="H406">
            <v>60</v>
          </cell>
          <cell r="I406">
            <v>62</v>
          </cell>
          <cell r="J406">
            <v>62</v>
          </cell>
          <cell r="K406">
            <v>38</v>
          </cell>
          <cell r="L406">
            <v>31</v>
          </cell>
          <cell r="M406">
            <v>40</v>
          </cell>
          <cell r="N406">
            <v>55</v>
          </cell>
          <cell r="O406">
            <v>652</v>
          </cell>
        </row>
        <row r="408">
          <cell r="A408" t="str">
            <v xml:space="preserve">    Montour #1</v>
          </cell>
          <cell r="B408">
            <v>0.38500000000000001</v>
          </cell>
          <cell r="C408">
            <v>153.923</v>
          </cell>
          <cell r="D408">
            <v>146.9545</v>
          </cell>
          <cell r="E408">
            <v>148.22499999999999</v>
          </cell>
          <cell r="F408">
            <v>0</v>
          </cell>
          <cell r="G408">
            <v>46.585000000000001</v>
          </cell>
          <cell r="H408">
            <v>165.55</v>
          </cell>
          <cell r="I408">
            <v>179.71800000000002</v>
          </cell>
          <cell r="J408">
            <v>175.86799999999999</v>
          </cell>
          <cell r="K408">
            <v>148.34050000000002</v>
          </cell>
          <cell r="L408">
            <v>149.38</v>
          </cell>
          <cell r="M408">
            <v>111.188</v>
          </cell>
          <cell r="N408">
            <v>148.37899999999999</v>
          </cell>
          <cell r="O408">
            <v>1574</v>
          </cell>
        </row>
        <row r="409">
          <cell r="A409" t="str">
            <v xml:space="preserve">    Montour #2</v>
          </cell>
          <cell r="B409">
            <v>0.37</v>
          </cell>
          <cell r="C409">
            <v>153.994</v>
          </cell>
          <cell r="D409">
            <v>142.44999999999999</v>
          </cell>
          <cell r="E409">
            <v>112.48</v>
          </cell>
          <cell r="F409">
            <v>146.15</v>
          </cell>
          <cell r="G409">
            <v>138.75</v>
          </cell>
          <cell r="H409">
            <v>159.1</v>
          </cell>
          <cell r="I409">
            <v>174.196</v>
          </cell>
          <cell r="J409">
            <v>170.05199999999999</v>
          </cell>
          <cell r="K409">
            <v>143.523</v>
          </cell>
          <cell r="L409">
            <v>110.26</v>
          </cell>
          <cell r="M409">
            <v>142.44999999999999</v>
          </cell>
          <cell r="N409">
            <v>149.66499999999999</v>
          </cell>
          <cell r="O409">
            <v>1742</v>
          </cell>
        </row>
        <row r="411">
          <cell r="A411" t="str">
            <v xml:space="preserve">        TOTAL</v>
          </cell>
          <cell r="C411">
            <v>308</v>
          </cell>
          <cell r="D411">
            <v>289</v>
          </cell>
          <cell r="E411">
            <v>260</v>
          </cell>
          <cell r="F411">
            <v>146</v>
          </cell>
          <cell r="G411">
            <v>186</v>
          </cell>
          <cell r="H411">
            <v>325</v>
          </cell>
          <cell r="I411">
            <v>354</v>
          </cell>
          <cell r="J411">
            <v>346</v>
          </cell>
          <cell r="K411">
            <v>292</v>
          </cell>
          <cell r="L411">
            <v>259</v>
          </cell>
          <cell r="M411">
            <v>253</v>
          </cell>
          <cell r="N411">
            <v>298</v>
          </cell>
          <cell r="O411">
            <v>3316</v>
          </cell>
        </row>
        <row r="412">
          <cell r="C412" t="str">
            <v xml:space="preserve"> =========</v>
          </cell>
          <cell r="D412" t="str">
            <v xml:space="preserve"> =========</v>
          </cell>
          <cell r="E412" t="str">
            <v xml:space="preserve"> =========</v>
          </cell>
          <cell r="F412" t="str">
            <v xml:space="preserve"> =========</v>
          </cell>
          <cell r="G412" t="str">
            <v xml:space="preserve"> =========</v>
          </cell>
          <cell r="H412" t="str">
            <v xml:space="preserve"> =========</v>
          </cell>
          <cell r="I412" t="str">
            <v xml:space="preserve"> =========</v>
          </cell>
          <cell r="J412" t="str">
            <v xml:space="preserve"> =========</v>
          </cell>
          <cell r="K412" t="str">
            <v xml:space="preserve"> =========</v>
          </cell>
          <cell r="L412" t="str">
            <v xml:space="preserve"> =========</v>
          </cell>
          <cell r="M412" t="str">
            <v xml:space="preserve"> =========</v>
          </cell>
          <cell r="N412" t="str">
            <v xml:space="preserve"> =========</v>
          </cell>
          <cell r="O412" t="str">
            <v xml:space="preserve"> =========</v>
          </cell>
        </row>
        <row r="413">
          <cell r="A413" t="str">
            <v xml:space="preserve">    TOTAL BITUMINOUS (INCL. CANNEL)</v>
          </cell>
          <cell r="C413">
            <v>1085</v>
          </cell>
          <cell r="D413">
            <v>1019</v>
          </cell>
          <cell r="E413">
            <v>992</v>
          </cell>
          <cell r="F413">
            <v>628</v>
          </cell>
          <cell r="G413">
            <v>701</v>
          </cell>
          <cell r="H413">
            <v>1098</v>
          </cell>
          <cell r="I413">
            <v>1188</v>
          </cell>
          <cell r="J413">
            <v>1173</v>
          </cell>
          <cell r="K413">
            <v>916</v>
          </cell>
          <cell r="L413">
            <v>839</v>
          </cell>
          <cell r="M413">
            <v>823</v>
          </cell>
          <cell r="N413">
            <v>1032</v>
          </cell>
          <cell r="O413">
            <v>11494</v>
          </cell>
        </row>
        <row r="414">
          <cell r="A414" t="str">
            <v xml:space="preserve">    TOTAL PREP ANTH</v>
          </cell>
          <cell r="C414">
            <v>0</v>
          </cell>
          <cell r="D414">
            <v>0</v>
          </cell>
          <cell r="E414">
            <v>0</v>
          </cell>
          <cell r="F414">
            <v>0</v>
          </cell>
          <cell r="G414">
            <v>0</v>
          </cell>
          <cell r="H414">
            <v>0</v>
          </cell>
          <cell r="I414">
            <v>0</v>
          </cell>
          <cell r="J414">
            <v>0</v>
          </cell>
          <cell r="K414">
            <v>0</v>
          </cell>
          <cell r="L414">
            <v>0</v>
          </cell>
          <cell r="M414">
            <v>0</v>
          </cell>
          <cell r="N414">
            <v>0</v>
          </cell>
          <cell r="O414">
            <v>0</v>
          </cell>
        </row>
        <row r="415">
          <cell r="A415" t="str">
            <v xml:space="preserve">    TOTAL SILT</v>
          </cell>
          <cell r="C415">
            <v>0</v>
          </cell>
          <cell r="D415">
            <v>0</v>
          </cell>
          <cell r="E415">
            <v>0</v>
          </cell>
          <cell r="F415">
            <v>0</v>
          </cell>
          <cell r="G415">
            <v>0</v>
          </cell>
          <cell r="H415">
            <v>0</v>
          </cell>
          <cell r="I415">
            <v>0</v>
          </cell>
          <cell r="J415">
            <v>0</v>
          </cell>
          <cell r="K415">
            <v>0</v>
          </cell>
          <cell r="L415">
            <v>0</v>
          </cell>
          <cell r="M415">
            <v>0</v>
          </cell>
          <cell r="N415">
            <v>0</v>
          </cell>
          <cell r="O415">
            <v>0</v>
          </cell>
        </row>
        <row r="416">
          <cell r="A416" t="str">
            <v xml:space="preserve">    TOTAL COKE</v>
          </cell>
          <cell r="C416">
            <v>0</v>
          </cell>
          <cell r="D416">
            <v>0</v>
          </cell>
          <cell r="E416">
            <v>0</v>
          </cell>
          <cell r="F416">
            <v>0</v>
          </cell>
          <cell r="G416">
            <v>0</v>
          </cell>
          <cell r="H416">
            <v>0</v>
          </cell>
          <cell r="I416">
            <v>0</v>
          </cell>
          <cell r="J416">
            <v>0</v>
          </cell>
          <cell r="K416">
            <v>0</v>
          </cell>
          <cell r="L416">
            <v>0</v>
          </cell>
          <cell r="M416">
            <v>0</v>
          </cell>
          <cell r="N416">
            <v>0</v>
          </cell>
          <cell r="O416">
            <v>0</v>
          </cell>
        </row>
        <row r="417">
          <cell r="C417" t="str">
            <v xml:space="preserve"> =========</v>
          </cell>
          <cell r="D417" t="str">
            <v xml:space="preserve"> =========</v>
          </cell>
          <cell r="E417" t="str">
            <v xml:space="preserve"> =========</v>
          </cell>
          <cell r="F417" t="str">
            <v xml:space="preserve"> =========</v>
          </cell>
          <cell r="G417" t="str">
            <v xml:space="preserve"> =========</v>
          </cell>
          <cell r="H417" t="str">
            <v xml:space="preserve"> =========</v>
          </cell>
          <cell r="I417" t="str">
            <v xml:space="preserve"> =========</v>
          </cell>
          <cell r="J417" t="str">
            <v xml:space="preserve"> =========</v>
          </cell>
          <cell r="K417" t="str">
            <v xml:space="preserve"> =========</v>
          </cell>
          <cell r="L417" t="str">
            <v xml:space="preserve"> =========</v>
          </cell>
          <cell r="M417" t="str">
            <v xml:space="preserve"> =========</v>
          </cell>
          <cell r="N417" t="str">
            <v xml:space="preserve"> =========</v>
          </cell>
          <cell r="O417" t="str">
            <v xml:space="preserve"> =========</v>
          </cell>
        </row>
        <row r="418">
          <cell r="A418" t="str">
            <v xml:space="preserve"> TOTAL COAL CONSUMED</v>
          </cell>
          <cell r="C418">
            <v>1085</v>
          </cell>
          <cell r="D418">
            <v>1019</v>
          </cell>
          <cell r="E418">
            <v>992</v>
          </cell>
          <cell r="F418">
            <v>628</v>
          </cell>
          <cell r="G418">
            <v>701</v>
          </cell>
          <cell r="H418">
            <v>1098</v>
          </cell>
          <cell r="I418">
            <v>1188</v>
          </cell>
          <cell r="J418">
            <v>1173</v>
          </cell>
          <cell r="K418">
            <v>916</v>
          </cell>
          <cell r="L418">
            <v>839</v>
          </cell>
          <cell r="M418">
            <v>823</v>
          </cell>
          <cell r="N418">
            <v>1032</v>
          </cell>
          <cell r="O418">
            <v>11494</v>
          </cell>
        </row>
        <row r="420">
          <cell r="A420" t="str">
            <v xml:space="preserve"> HEAVY OIL &amp; GAS</v>
          </cell>
        </row>
        <row r="422">
          <cell r="A422" t="str">
            <v xml:space="preserve">  Martins Ck #3(1000 BBL #6 Oil)</v>
          </cell>
          <cell r="B422">
            <v>1.8720000000000001</v>
          </cell>
          <cell r="C422">
            <v>89.668791226145672</v>
          </cell>
          <cell r="D422">
            <v>89.668787299038627</v>
          </cell>
          <cell r="E422">
            <v>0</v>
          </cell>
          <cell r="F422">
            <v>0</v>
          </cell>
          <cell r="G422">
            <v>26.545926721660887</v>
          </cell>
          <cell r="H422">
            <v>0</v>
          </cell>
          <cell r="I422">
            <v>110.86573381416012</v>
          </cell>
          <cell r="J422">
            <v>110.87901733337665</v>
          </cell>
          <cell r="K422">
            <v>0</v>
          </cell>
          <cell r="L422">
            <v>0</v>
          </cell>
          <cell r="M422">
            <v>32.572789659431855</v>
          </cell>
          <cell r="N422">
            <v>75.441590303137488</v>
          </cell>
          <cell r="O422">
            <v>537</v>
          </cell>
        </row>
        <row r="423">
          <cell r="A423" t="str">
            <v>(1,000 MCF) Natural Gas</v>
          </cell>
          <cell r="C423">
            <v>0</v>
          </cell>
          <cell r="D423">
            <v>0</v>
          </cell>
          <cell r="E423">
            <v>0</v>
          </cell>
          <cell r="F423">
            <v>0</v>
          </cell>
          <cell r="G423">
            <v>283</v>
          </cell>
          <cell r="H423">
            <v>452</v>
          </cell>
          <cell r="I423">
            <v>1533</v>
          </cell>
          <cell r="J423">
            <v>1597</v>
          </cell>
          <cell r="K423">
            <v>73</v>
          </cell>
          <cell r="L423">
            <v>271</v>
          </cell>
          <cell r="M423">
            <v>0</v>
          </cell>
          <cell r="N423">
            <v>0</v>
          </cell>
          <cell r="O423">
            <v>4209</v>
          </cell>
        </row>
        <row r="425">
          <cell r="A425" t="str">
            <v xml:space="preserve">  Martins Ck #4(1000 BBL #6 Oil)</v>
          </cell>
          <cell r="B425">
            <v>1.694</v>
          </cell>
          <cell r="C425">
            <v>81.142609064099204</v>
          </cell>
          <cell r="D425">
            <v>81.142608535332158</v>
          </cell>
          <cell r="E425">
            <v>1.0000000000000001E-5</v>
          </cell>
          <cell r="F425">
            <v>1.0000000000000001E-5</v>
          </cell>
          <cell r="G425">
            <v>23.886848983375671</v>
          </cell>
          <cell r="H425">
            <v>1.0000000000000001E-5</v>
          </cell>
          <cell r="I425">
            <v>100.2926167196706</v>
          </cell>
          <cell r="J425">
            <v>100.2774960427837</v>
          </cell>
          <cell r="K425">
            <v>1.0000000000000001E-5</v>
          </cell>
          <cell r="L425">
            <v>1.0000000000000001E-5</v>
          </cell>
          <cell r="M425">
            <v>1.0000000000000001E-5</v>
          </cell>
          <cell r="N425">
            <v>68.268208583647336</v>
          </cell>
          <cell r="O425">
            <v>454</v>
          </cell>
        </row>
        <row r="426">
          <cell r="A426" t="str">
            <v>(1,000 MCF) Natural Gas</v>
          </cell>
          <cell r="C426">
            <v>0</v>
          </cell>
          <cell r="D426">
            <v>0</v>
          </cell>
          <cell r="E426">
            <v>0</v>
          </cell>
          <cell r="F426">
            <v>0</v>
          </cell>
          <cell r="G426">
            <v>217</v>
          </cell>
          <cell r="H426">
            <v>348</v>
          </cell>
          <cell r="I426">
            <v>1467</v>
          </cell>
          <cell r="J426">
            <v>1403</v>
          </cell>
          <cell r="K426">
            <v>427</v>
          </cell>
          <cell r="L426">
            <v>29</v>
          </cell>
          <cell r="M426">
            <v>0</v>
          </cell>
          <cell r="N426">
            <v>0</v>
          </cell>
          <cell r="O426">
            <v>3891</v>
          </cell>
        </row>
        <row r="428">
          <cell r="A428" t="str">
            <v xml:space="preserve"> TOTAL HEAVY OIL CONSUMED</v>
          </cell>
          <cell r="C428">
            <v>171</v>
          </cell>
          <cell r="D428">
            <v>171</v>
          </cell>
          <cell r="E428">
            <v>0</v>
          </cell>
          <cell r="F428">
            <v>0</v>
          </cell>
          <cell r="G428">
            <v>51</v>
          </cell>
          <cell r="H428">
            <v>0</v>
          </cell>
          <cell r="I428">
            <v>211</v>
          </cell>
          <cell r="J428">
            <v>211</v>
          </cell>
          <cell r="K428">
            <v>0</v>
          </cell>
          <cell r="L428">
            <v>0</v>
          </cell>
          <cell r="M428">
            <v>33</v>
          </cell>
          <cell r="N428">
            <v>143</v>
          </cell>
          <cell r="O428">
            <v>991</v>
          </cell>
        </row>
        <row r="429">
          <cell r="A429" t="str">
            <v xml:space="preserve"> TOTAL GAS CONSUMED</v>
          </cell>
          <cell r="C429">
            <v>0</v>
          </cell>
          <cell r="D429">
            <v>0</v>
          </cell>
          <cell r="E429">
            <v>0</v>
          </cell>
          <cell r="F429">
            <v>0</v>
          </cell>
          <cell r="G429">
            <v>500</v>
          </cell>
          <cell r="H429">
            <v>800</v>
          </cell>
          <cell r="I429">
            <v>3000</v>
          </cell>
          <cell r="J429">
            <v>3000</v>
          </cell>
          <cell r="K429">
            <v>500</v>
          </cell>
          <cell r="L429">
            <v>300</v>
          </cell>
          <cell r="M429">
            <v>0</v>
          </cell>
          <cell r="N429">
            <v>0</v>
          </cell>
          <cell r="O429">
            <v>8100</v>
          </cell>
        </row>
        <row r="431">
          <cell r="F431" t="str">
            <v xml:space="preserve">                                SYSTEM COST OF POWER</v>
          </cell>
          <cell r="L431" t="str">
            <v>CASE:2001 FORECAST</v>
          </cell>
          <cell r="P431" t="str">
            <v>9</v>
          </cell>
        </row>
        <row r="432">
          <cell r="F432" t="str">
            <v xml:space="preserve">                     </v>
          </cell>
          <cell r="L432">
            <v>36851</v>
          </cell>
        </row>
        <row r="433">
          <cell r="F433" t="str">
            <v xml:space="preserve">                               (Thousands of Dollars)</v>
          </cell>
        </row>
        <row r="435">
          <cell r="A435" t="str">
            <v>STEAM STATIONS</v>
          </cell>
          <cell r="C435" t="str">
            <v>JANUARY</v>
          </cell>
          <cell r="D435" t="str">
            <v>FEBRUARY</v>
          </cell>
          <cell r="E435" t="str">
            <v>MARCH</v>
          </cell>
          <cell r="F435" t="str">
            <v>APRIL</v>
          </cell>
          <cell r="G435" t="str">
            <v>MAY</v>
          </cell>
          <cell r="H435" t="str">
            <v>JUNE</v>
          </cell>
          <cell r="I435" t="str">
            <v>JULY</v>
          </cell>
          <cell r="J435" t="str">
            <v>AUGUST</v>
          </cell>
          <cell r="K435" t="str">
            <v>SEPTEMBER</v>
          </cell>
          <cell r="L435" t="str">
            <v>OCTOBER</v>
          </cell>
          <cell r="M435" t="str">
            <v>NOVEMBER</v>
          </cell>
          <cell r="N435" t="str">
            <v>DECEMBER</v>
          </cell>
          <cell r="O435" t="str">
            <v>TOTAL</v>
          </cell>
        </row>
        <row r="436">
          <cell r="A436" t="str">
            <v xml:space="preserve">  COAL-FIRED</v>
          </cell>
        </row>
        <row r="437">
          <cell r="A437" t="str">
            <v xml:space="preserve">    Brunner Island</v>
          </cell>
          <cell r="C437">
            <v>12079.41510034</v>
          </cell>
          <cell r="D437">
            <v>11437.294014219999</v>
          </cell>
          <cell r="E437">
            <v>12495.275275879998</v>
          </cell>
          <cell r="F437">
            <v>8025.8453779199999</v>
          </cell>
          <cell r="G437">
            <v>8311.7969734300004</v>
          </cell>
          <cell r="H437">
            <v>11271.211728480001</v>
          </cell>
          <cell r="I437">
            <v>12231.448278129998</v>
          </cell>
          <cell r="J437">
            <v>12268.507700580001</v>
          </cell>
          <cell r="K437">
            <v>5914.9216261800011</v>
          </cell>
          <cell r="L437">
            <v>5576.5684876800005</v>
          </cell>
          <cell r="M437">
            <v>7425.0763471199998</v>
          </cell>
          <cell r="N437">
            <v>11323.720582800004</v>
          </cell>
          <cell r="O437">
            <v>118361</v>
          </cell>
        </row>
        <row r="438">
          <cell r="A438" t="str">
            <v xml:space="preserve">    Martins Creek 1-2</v>
          </cell>
          <cell r="C438">
            <v>1949.5279420000002</v>
          </cell>
          <cell r="D438">
            <v>1834.9361860000001</v>
          </cell>
          <cell r="E438">
            <v>1492.8509339999998</v>
          </cell>
          <cell r="F438">
            <v>1561.0370239999997</v>
          </cell>
          <cell r="G438">
            <v>993.66353199999958</v>
          </cell>
          <cell r="H438">
            <v>1396.7127679999999</v>
          </cell>
          <cell r="I438">
            <v>1459.448603</v>
          </cell>
          <cell r="J438">
            <v>1557.4841280000001</v>
          </cell>
          <cell r="K438">
            <v>477.859914</v>
          </cell>
          <cell r="L438">
            <v>2073.0866159999996</v>
          </cell>
          <cell r="M438">
            <v>1224.22036</v>
          </cell>
          <cell r="N438">
            <v>1512.2404800000002</v>
          </cell>
          <cell r="O438">
            <v>17533</v>
          </cell>
        </row>
        <row r="439">
          <cell r="A439" t="str">
            <v xml:space="preserve">    Sunbury</v>
          </cell>
          <cell r="C439">
            <v>0</v>
          </cell>
          <cell r="D439">
            <v>0</v>
          </cell>
          <cell r="E439">
            <v>0</v>
          </cell>
          <cell r="F439">
            <v>0</v>
          </cell>
          <cell r="G439">
            <v>0</v>
          </cell>
          <cell r="H439">
            <v>0</v>
          </cell>
          <cell r="I439">
            <v>0</v>
          </cell>
          <cell r="J439">
            <v>0</v>
          </cell>
          <cell r="K439">
            <v>0</v>
          </cell>
          <cell r="L439">
            <v>0</v>
          </cell>
          <cell r="M439">
            <v>0</v>
          </cell>
          <cell r="N439">
            <v>0</v>
          </cell>
          <cell r="O439">
            <v>0</v>
          </cell>
        </row>
        <row r="440">
          <cell r="A440" t="str">
            <v xml:space="preserve">    Holtwood</v>
          </cell>
          <cell r="C440">
            <v>0</v>
          </cell>
          <cell r="D440">
            <v>0</v>
          </cell>
          <cell r="E440">
            <v>0</v>
          </cell>
          <cell r="F440">
            <v>0</v>
          </cell>
          <cell r="G440">
            <v>0</v>
          </cell>
          <cell r="H440">
            <v>0</v>
          </cell>
          <cell r="I440">
            <v>0</v>
          </cell>
          <cell r="J440">
            <v>0</v>
          </cell>
          <cell r="K440">
            <v>0</v>
          </cell>
          <cell r="L440">
            <v>0</v>
          </cell>
          <cell r="M440">
            <v>0</v>
          </cell>
          <cell r="N440">
            <v>0</v>
          </cell>
          <cell r="O440">
            <v>0</v>
          </cell>
        </row>
        <row r="441">
          <cell r="A441" t="str">
            <v xml:space="preserve">    Keystone</v>
          </cell>
          <cell r="C441">
            <v>1353.9275299999999</v>
          </cell>
          <cell r="D441">
            <v>1258.3491550000001</v>
          </cell>
          <cell r="E441">
            <v>1302.5471110000001</v>
          </cell>
          <cell r="F441">
            <v>1274.7920319999998</v>
          </cell>
          <cell r="G441">
            <v>1329.239965</v>
          </cell>
          <cell r="H441">
            <v>1127.7711800000002</v>
          </cell>
          <cell r="I441">
            <v>1249.2143149999999</v>
          </cell>
          <cell r="J441">
            <v>1481.7509249999998</v>
          </cell>
          <cell r="K441">
            <v>1364.2018350000001</v>
          </cell>
          <cell r="L441">
            <v>1434.8946000000001</v>
          </cell>
          <cell r="M441">
            <v>1323.9031</v>
          </cell>
          <cell r="N441">
            <v>1318.1167599999999</v>
          </cell>
          <cell r="O441">
            <v>15818.6</v>
          </cell>
        </row>
        <row r="442">
          <cell r="A442" t="str">
            <v xml:space="preserve">    Conemaugh</v>
          </cell>
          <cell r="C442">
            <v>1862.5528594</v>
          </cell>
          <cell r="D442">
            <v>1908.4330938000001</v>
          </cell>
          <cell r="E442">
            <v>1886.7035651999997</v>
          </cell>
          <cell r="F442">
            <v>1618.1100426000003</v>
          </cell>
          <cell r="G442">
            <v>1699.5798898</v>
          </cell>
          <cell r="H442">
            <v>1828.0707926</v>
          </cell>
          <cell r="I442">
            <v>1740.8636882000003</v>
          </cell>
          <cell r="J442">
            <v>1741.0067454000002</v>
          </cell>
          <cell r="K442">
            <v>1737.1132116000003</v>
          </cell>
          <cell r="L442">
            <v>1366.0269948</v>
          </cell>
          <cell r="M442">
            <v>1178.5244926</v>
          </cell>
          <cell r="N442">
            <v>1346.304271</v>
          </cell>
          <cell r="O442">
            <v>19913.3</v>
          </cell>
        </row>
        <row r="443">
          <cell r="A443" t="str">
            <v xml:space="preserve">    Montour</v>
          </cell>
          <cell r="C443">
            <v>10722.253586400002</v>
          </cell>
          <cell r="D443">
            <v>9942.016759600001</v>
          </cell>
          <cell r="E443">
            <v>8415.982543600001</v>
          </cell>
          <cell r="F443">
            <v>5069.4665608000005</v>
          </cell>
          <cell r="G443">
            <v>7358.6389632</v>
          </cell>
          <cell r="H443">
            <v>11183.375459199999</v>
          </cell>
          <cell r="I443">
            <v>11955.9288548</v>
          </cell>
          <cell r="J443">
            <v>11604.0393616</v>
          </cell>
          <cell r="K443">
            <v>9837.6279428000016</v>
          </cell>
          <cell r="L443">
            <v>8861.8505296000003</v>
          </cell>
          <cell r="M443">
            <v>8659.5102239999997</v>
          </cell>
          <cell r="N443">
            <v>10245.1234728</v>
          </cell>
          <cell r="O443">
            <v>113855.80000000002</v>
          </cell>
        </row>
        <row r="444">
          <cell r="A444" t="str">
            <v xml:space="preserve">    Retired Miners' Health Care Costs</v>
          </cell>
          <cell r="C444">
            <v>0</v>
          </cell>
          <cell r="D444">
            <v>0</v>
          </cell>
          <cell r="E444">
            <v>0</v>
          </cell>
          <cell r="F444">
            <v>0</v>
          </cell>
          <cell r="G444">
            <v>0</v>
          </cell>
          <cell r="H444">
            <v>0</v>
          </cell>
          <cell r="I444">
            <v>0</v>
          </cell>
          <cell r="J444">
            <v>0</v>
          </cell>
          <cell r="K444">
            <v>0</v>
          </cell>
          <cell r="L444">
            <v>0</v>
          </cell>
          <cell r="M444">
            <v>0</v>
          </cell>
          <cell r="N444">
            <v>0</v>
          </cell>
          <cell r="O444">
            <v>0</v>
          </cell>
        </row>
        <row r="445">
          <cell r="A445" t="str">
            <v xml:space="preserve">    Conemaugh Scrubber Costs (PP&amp;L 11.39% )</v>
          </cell>
          <cell r="C445">
            <v>14</v>
          </cell>
          <cell r="D445">
            <v>16.5</v>
          </cell>
          <cell r="E445">
            <v>19.3</v>
          </cell>
          <cell r="F445">
            <v>20.6</v>
          </cell>
          <cell r="G445">
            <v>21.9</v>
          </cell>
          <cell r="H445">
            <v>26.8</v>
          </cell>
          <cell r="I445">
            <v>23.8</v>
          </cell>
          <cell r="J445">
            <v>40.700000000000003</v>
          </cell>
          <cell r="K445">
            <v>57.4</v>
          </cell>
          <cell r="L445">
            <v>64.099999999999994</v>
          </cell>
          <cell r="M445">
            <v>50.4</v>
          </cell>
          <cell r="N445">
            <v>30.6</v>
          </cell>
          <cell r="O445">
            <v>386.1</v>
          </cell>
        </row>
        <row r="446">
          <cell r="O446">
            <v>0</v>
          </cell>
        </row>
        <row r="447">
          <cell r="A447" t="str">
            <v xml:space="preserve">    TOTAL COAL-FIRED EXPENSE</v>
          </cell>
          <cell r="C447">
            <v>27981.699999999997</v>
          </cell>
          <cell r="D447">
            <v>26397.399999999998</v>
          </cell>
          <cell r="E447">
            <v>25612.699999999997</v>
          </cell>
          <cell r="F447">
            <v>17569.799999999996</v>
          </cell>
          <cell r="G447">
            <v>19714.800000000003</v>
          </cell>
          <cell r="H447">
            <v>26834</v>
          </cell>
          <cell r="I447">
            <v>28660.600000000002</v>
          </cell>
          <cell r="J447">
            <v>28693.5</v>
          </cell>
          <cell r="K447">
            <v>19389.099999999999</v>
          </cell>
          <cell r="L447">
            <v>19376.599999999999</v>
          </cell>
          <cell r="M447">
            <v>19861.600000000002</v>
          </cell>
          <cell r="N447">
            <v>25776</v>
          </cell>
          <cell r="O447">
            <v>285867.80000000005</v>
          </cell>
        </row>
        <row r="448">
          <cell r="A448" t="str">
            <v xml:space="preserve">  OIL-FIRED</v>
          </cell>
        </row>
        <row r="449">
          <cell r="A449" t="str">
            <v xml:space="preserve">    Martins Creek 3-4</v>
          </cell>
          <cell r="C449">
            <v>5290.1734760000008</v>
          </cell>
          <cell r="D449">
            <v>4878.9363159999994</v>
          </cell>
          <cell r="E449">
            <v>1751.3204700000001</v>
          </cell>
          <cell r="F449">
            <v>1148.8674879999999</v>
          </cell>
          <cell r="G449">
            <v>3247.643024</v>
          </cell>
          <cell r="H449">
            <v>10861.507488000001</v>
          </cell>
          <cell r="I449">
            <v>16044.875923999998</v>
          </cell>
          <cell r="J449">
            <v>15863.096427999999</v>
          </cell>
          <cell r="K449">
            <v>5942.0212080000001</v>
          </cell>
          <cell r="L449">
            <v>1324.405424</v>
          </cell>
          <cell r="M449">
            <v>1562.583488</v>
          </cell>
          <cell r="N449">
            <v>3576.7427199999997</v>
          </cell>
          <cell r="O449">
            <v>71492.099999999991</v>
          </cell>
        </row>
        <row r="450">
          <cell r="A450" t="str">
            <v xml:space="preserve">    Sun Oil Adjustment</v>
          </cell>
          <cell r="B450" t="str">
            <v>.</v>
          </cell>
          <cell r="C450">
            <v>0</v>
          </cell>
          <cell r="D450">
            <v>0</v>
          </cell>
          <cell r="E450">
            <v>0</v>
          </cell>
          <cell r="F450">
            <v>0</v>
          </cell>
          <cell r="G450">
            <v>0</v>
          </cell>
          <cell r="H450">
            <v>0</v>
          </cell>
          <cell r="I450">
            <v>0</v>
          </cell>
          <cell r="J450">
            <v>0</v>
          </cell>
          <cell r="K450">
            <v>0</v>
          </cell>
          <cell r="L450">
            <v>0</v>
          </cell>
          <cell r="M450">
            <v>0</v>
          </cell>
          <cell r="N450">
            <v>0</v>
          </cell>
          <cell r="O450">
            <v>0</v>
          </cell>
        </row>
        <row r="452">
          <cell r="A452" t="str">
            <v xml:space="preserve">    TOTAL OIL-FIRED</v>
          </cell>
          <cell r="C452">
            <v>5290.2</v>
          </cell>
          <cell r="D452">
            <v>4878.8999999999996</v>
          </cell>
          <cell r="E452">
            <v>1751.3</v>
          </cell>
          <cell r="F452">
            <v>1148.9000000000001</v>
          </cell>
          <cell r="G452">
            <v>3247.6</v>
          </cell>
          <cell r="H452">
            <v>10861.5</v>
          </cell>
          <cell r="I452">
            <v>16044.9</v>
          </cell>
          <cell r="J452">
            <v>15863.1</v>
          </cell>
          <cell r="K452">
            <v>5942</v>
          </cell>
          <cell r="L452">
            <v>1324.4</v>
          </cell>
          <cell r="M452">
            <v>1562.6</v>
          </cell>
          <cell r="N452">
            <v>3576.7</v>
          </cell>
          <cell r="O452">
            <v>71492.099999999991</v>
          </cell>
        </row>
        <row r="455">
          <cell r="A455" t="str">
            <v xml:space="preserve">  TOTAL FOSSIL STEAM EXPENSE</v>
          </cell>
          <cell r="C455">
            <v>33271.9</v>
          </cell>
          <cell r="D455">
            <v>31276.300000000003</v>
          </cell>
          <cell r="E455">
            <v>27364</v>
          </cell>
          <cell r="F455">
            <v>18718.7</v>
          </cell>
          <cell r="G455">
            <v>22962.399999999998</v>
          </cell>
          <cell r="H455">
            <v>37695.5</v>
          </cell>
          <cell r="I455">
            <v>44705.5</v>
          </cell>
          <cell r="J455">
            <v>44556.6</v>
          </cell>
          <cell r="K455">
            <v>25331.1</v>
          </cell>
          <cell r="L455">
            <v>20701</v>
          </cell>
          <cell r="M455">
            <v>21424.199999999997</v>
          </cell>
          <cell r="N455">
            <v>29352.7</v>
          </cell>
          <cell r="O455">
            <v>357359.9</v>
          </cell>
        </row>
        <row r="457">
          <cell r="A457" t="str">
            <v xml:space="preserve">  NUCLEAR (From Susquehanna Fuel Budget)</v>
          </cell>
        </row>
        <row r="458">
          <cell r="A458" t="str">
            <v xml:space="preserve">    Susq. #1 (PL 90% Share)</v>
          </cell>
          <cell r="B458" t="str">
            <v>.</v>
          </cell>
          <cell r="C458">
            <v>2581.3459800000001</v>
          </cell>
          <cell r="D458">
            <v>2331.55512</v>
          </cell>
          <cell r="E458">
            <v>2581.3459800000001</v>
          </cell>
          <cell r="F458">
            <v>2498.0715</v>
          </cell>
          <cell r="G458">
            <v>1618.9002</v>
          </cell>
          <cell r="H458">
            <v>2498.0715</v>
          </cell>
          <cell r="I458">
            <v>2581.3459800000001</v>
          </cell>
          <cell r="J458">
            <v>2581.3459800000001</v>
          </cell>
          <cell r="K458">
            <v>2498.0715</v>
          </cell>
          <cell r="L458">
            <v>2581.3459800000001</v>
          </cell>
          <cell r="M458">
            <v>2498.0715</v>
          </cell>
          <cell r="N458">
            <v>2581.3459800000001</v>
          </cell>
          <cell r="O458">
            <v>29430.81719999999</v>
          </cell>
        </row>
        <row r="459">
          <cell r="A459" t="str">
            <v xml:space="preserve">    Susq. #2 (PL 90% Share)</v>
          </cell>
          <cell r="B459" t="str">
            <v>.</v>
          </cell>
          <cell r="C459">
            <v>2702.7529199999999</v>
          </cell>
          <cell r="D459">
            <v>2407.22118</v>
          </cell>
          <cell r="E459">
            <v>665.97551999999996</v>
          </cell>
          <cell r="F459">
            <v>148.65831</v>
          </cell>
          <cell r="G459">
            <v>2552.1668999999997</v>
          </cell>
          <cell r="H459">
            <v>2508.7099499999999</v>
          </cell>
          <cell r="I459">
            <v>2592.3282300000001</v>
          </cell>
          <cell r="J459">
            <v>2592.3282300000001</v>
          </cell>
          <cell r="K459">
            <v>2508.7099499999999</v>
          </cell>
          <cell r="L459">
            <v>2592.3282300000001</v>
          </cell>
          <cell r="M459">
            <v>2508.7099499999999</v>
          </cell>
          <cell r="N459">
            <v>2592.3282300000001</v>
          </cell>
          <cell r="O459">
            <v>26372.217599999996</v>
          </cell>
        </row>
        <row r="460">
          <cell r="A460" t="str">
            <v xml:space="preserve">    Susq. #1 (Spent Fuel)</v>
          </cell>
          <cell r="B460" t="str">
            <v>.</v>
          </cell>
          <cell r="C460">
            <v>677.42504999999994</v>
          </cell>
          <cell r="D460">
            <v>611.87220000000002</v>
          </cell>
          <cell r="E460">
            <v>677.42504999999994</v>
          </cell>
          <cell r="F460">
            <v>655.57124999999996</v>
          </cell>
          <cell r="G460">
            <v>424.84949999999998</v>
          </cell>
          <cell r="H460">
            <v>655.57124999999996</v>
          </cell>
          <cell r="I460">
            <v>677.42504999999994</v>
          </cell>
          <cell r="J460">
            <v>677.42504999999994</v>
          </cell>
          <cell r="K460">
            <v>655.57124999999996</v>
          </cell>
          <cell r="L460">
            <v>677.42504999999994</v>
          </cell>
          <cell r="M460">
            <v>655.57124999999996</v>
          </cell>
          <cell r="N460">
            <v>677.42504999999994</v>
          </cell>
          <cell r="O460">
            <v>7723.5569999999989</v>
          </cell>
        </row>
        <row r="461">
          <cell r="A461" t="str">
            <v xml:space="preserve">    Susq. #2 (Spent Fuel)</v>
          </cell>
          <cell r="B461" t="str">
            <v>.</v>
          </cell>
          <cell r="C461">
            <v>679.26329999999996</v>
          </cell>
          <cell r="D461">
            <v>604.98945000000003</v>
          </cell>
          <cell r="E461">
            <v>167.37479999999999</v>
          </cell>
          <cell r="F461">
            <v>39.338549999999998</v>
          </cell>
          <cell r="G461">
            <v>675.36449999999991</v>
          </cell>
          <cell r="H461">
            <v>663.86475000000007</v>
          </cell>
          <cell r="I461">
            <v>685.99215000000004</v>
          </cell>
          <cell r="J461">
            <v>685.99215000000004</v>
          </cell>
          <cell r="K461">
            <v>663.86475000000007</v>
          </cell>
          <cell r="L461">
            <v>685.99215000000004</v>
          </cell>
          <cell r="M461">
            <v>663.86475000000007</v>
          </cell>
          <cell r="N461">
            <v>685.99215000000004</v>
          </cell>
          <cell r="O461">
            <v>6901.8934499999996</v>
          </cell>
        </row>
        <row r="462">
          <cell r="A462" t="str">
            <v xml:space="preserve">    In-Core &amp; Spent Fuel</v>
          </cell>
          <cell r="B462" t="str">
            <v>.</v>
          </cell>
          <cell r="C462">
            <v>209.6379</v>
          </cell>
          <cell r="D462">
            <v>209.6379</v>
          </cell>
          <cell r="E462">
            <v>209.6379</v>
          </cell>
          <cell r="F462">
            <v>209.6379</v>
          </cell>
          <cell r="G462">
            <v>209.6379</v>
          </cell>
          <cell r="H462">
            <v>210.36059999999998</v>
          </cell>
          <cell r="I462">
            <v>210.36059999999998</v>
          </cell>
          <cell r="J462">
            <v>210.36059999999998</v>
          </cell>
          <cell r="K462">
            <v>210.36059999999998</v>
          </cell>
          <cell r="L462">
            <v>210.36059999999998</v>
          </cell>
          <cell r="M462">
            <v>210.36059999999998</v>
          </cell>
          <cell r="N462">
            <v>210.36059999999998</v>
          </cell>
          <cell r="O462">
            <v>2520.7136999999998</v>
          </cell>
        </row>
        <row r="464">
          <cell r="A464" t="str">
            <v xml:space="preserve">    TOTAL NUCLEAR</v>
          </cell>
          <cell r="C464">
            <v>6850.4262499999995</v>
          </cell>
          <cell r="D464">
            <v>6165.2995499999988</v>
          </cell>
          <cell r="E464">
            <v>4301.7377500000002</v>
          </cell>
          <cell r="F464">
            <v>3551.3476999999998</v>
          </cell>
          <cell r="G464">
            <v>5480.9519</v>
          </cell>
          <cell r="H464">
            <v>6536.5965999999989</v>
          </cell>
          <cell r="I464">
            <v>6747.3778000000002</v>
          </cell>
          <cell r="J464">
            <v>6747.3778000000002</v>
          </cell>
          <cell r="K464">
            <v>6536.5965999999989</v>
          </cell>
          <cell r="L464">
            <v>6747.3778000000002</v>
          </cell>
          <cell r="M464">
            <v>6536.5965999999989</v>
          </cell>
          <cell r="N464">
            <v>6747.3778000000002</v>
          </cell>
          <cell r="O464">
            <v>72949.100000000006</v>
          </cell>
        </row>
        <row r="466">
          <cell r="A466" t="str">
            <v xml:space="preserve">                          </v>
          </cell>
        </row>
        <row r="467">
          <cell r="A467" t="str">
            <v>COMBUSTION TURBINES</v>
          </cell>
          <cell r="C467">
            <v>32.408090112905647</v>
          </cell>
          <cell r="D467">
            <v>80.800752814127492</v>
          </cell>
          <cell r="E467">
            <v>8.884521214509526</v>
          </cell>
          <cell r="F467">
            <v>18.5245696186246</v>
          </cell>
          <cell r="G467">
            <v>14.880131639459901</v>
          </cell>
          <cell r="H467">
            <v>12.123311220774891</v>
          </cell>
          <cell r="I467">
            <v>207.84061321378505</v>
          </cell>
          <cell r="J467">
            <v>125.22936241825028</v>
          </cell>
          <cell r="K467">
            <v>103.95030661851472</v>
          </cell>
          <cell r="L467">
            <v>9.8677248166989173</v>
          </cell>
          <cell r="M467">
            <v>9.9969991839961505</v>
          </cell>
          <cell r="N467">
            <v>15.786992136287736</v>
          </cell>
          <cell r="O467">
            <v>640.29999999999984</v>
          </cell>
        </row>
        <row r="469">
          <cell r="A469" t="str">
            <v>DIESELS</v>
          </cell>
          <cell r="C469">
            <v>5.8937018870943607</v>
          </cell>
          <cell r="D469">
            <v>5.8850941858724966</v>
          </cell>
          <cell r="E469">
            <v>5.6677117854904724</v>
          </cell>
          <cell r="F469">
            <v>5.3547583813754018</v>
          </cell>
          <cell r="G469">
            <v>10.388016360540099</v>
          </cell>
          <cell r="H469">
            <v>9.8585167792251092</v>
          </cell>
          <cell r="I469">
            <v>5.0659437862149304</v>
          </cell>
          <cell r="J469">
            <v>5.1029585817497285</v>
          </cell>
          <cell r="K469">
            <v>5.1765293814852846</v>
          </cell>
          <cell r="L469">
            <v>5.3692031833010816</v>
          </cell>
          <cell r="M469">
            <v>5.6084368160038487</v>
          </cell>
          <cell r="N469">
            <v>5.6710878637122661</v>
          </cell>
          <cell r="O469">
            <v>75.3</v>
          </cell>
        </row>
        <row r="471">
          <cell r="A471" t="str">
            <v xml:space="preserve">    TOTAL GENERATION</v>
          </cell>
          <cell r="C471">
            <v>40160.600000000006</v>
          </cell>
          <cell r="D471">
            <v>37528.300000000003</v>
          </cell>
          <cell r="E471">
            <v>31680.300000000003</v>
          </cell>
          <cell r="F471">
            <v>22293.9</v>
          </cell>
          <cell r="G471">
            <v>28468.700000000004</v>
          </cell>
          <cell r="H471">
            <v>44254.1</v>
          </cell>
          <cell r="I471">
            <v>51665.8</v>
          </cell>
          <cell r="J471">
            <v>51434.299999999996</v>
          </cell>
          <cell r="K471">
            <v>31976.899999999998</v>
          </cell>
          <cell r="L471">
            <v>27463.700000000004</v>
          </cell>
          <cell r="M471">
            <v>27976.400000000001</v>
          </cell>
          <cell r="N471">
            <v>36121.599999999999</v>
          </cell>
          <cell r="O471">
            <v>431024.60000000003</v>
          </cell>
        </row>
        <row r="472">
          <cell r="A472" t="str">
            <v>POWER PURCHASES</v>
          </cell>
        </row>
        <row r="473">
          <cell r="A473" t="str">
            <v xml:space="preserve">  Short-term - Other Utilities</v>
          </cell>
          <cell r="C473">
            <v>81610.716630251016</v>
          </cell>
          <cell r="D473">
            <v>65610.57108425512</v>
          </cell>
          <cell r="E473">
            <v>74565.070185863238</v>
          </cell>
          <cell r="F473">
            <v>67855.519773507651</v>
          </cell>
          <cell r="G473">
            <v>89958.147098652218</v>
          </cell>
          <cell r="H473">
            <v>159406.62244032157</v>
          </cell>
          <cell r="I473">
            <v>308951.61221789679</v>
          </cell>
          <cell r="J473">
            <v>298868.85052939726</v>
          </cell>
          <cell r="K473">
            <v>108524.69422466808</v>
          </cell>
          <cell r="L473">
            <v>66016.368245767633</v>
          </cell>
          <cell r="M473">
            <v>51022.672363820668</v>
          </cell>
          <cell r="N473">
            <v>75222.759354149603</v>
          </cell>
          <cell r="O473">
            <v>1447613.7</v>
          </cell>
        </row>
        <row r="474">
          <cell r="A474" t="str">
            <v xml:space="preserve">  Non-utility Generation</v>
          </cell>
          <cell r="C474">
            <v>13418.160000000002</v>
          </cell>
          <cell r="D474">
            <v>14950.36</v>
          </cell>
          <cell r="E474">
            <v>13763.72</v>
          </cell>
          <cell r="F474">
            <v>13320.36</v>
          </cell>
          <cell r="G474">
            <v>13137.800000000001</v>
          </cell>
          <cell r="H474">
            <v>15230.720000000001</v>
          </cell>
          <cell r="I474">
            <v>13763.72</v>
          </cell>
          <cell r="J474">
            <v>13053.039999999999</v>
          </cell>
          <cell r="K474">
            <v>12146.760000000002</v>
          </cell>
          <cell r="L474">
            <v>13150.84</v>
          </cell>
          <cell r="M474">
            <v>13900.64</v>
          </cell>
          <cell r="N474">
            <v>15595.84</v>
          </cell>
          <cell r="O474">
            <v>165431.9</v>
          </cell>
        </row>
        <row r="475">
          <cell r="A475" t="str">
            <v xml:space="preserve">  Safe Harbor</v>
          </cell>
          <cell r="B475">
            <v>9800</v>
          </cell>
          <cell r="C475">
            <v>866.1</v>
          </cell>
          <cell r="D475">
            <v>901.9</v>
          </cell>
          <cell r="E475">
            <v>1586</v>
          </cell>
          <cell r="F475">
            <v>1569.4</v>
          </cell>
          <cell r="G475">
            <v>1152.9000000000001</v>
          </cell>
          <cell r="H475">
            <v>648.20000000000005</v>
          </cell>
          <cell r="I475">
            <v>430.3</v>
          </cell>
          <cell r="J475">
            <v>308.89999999999998</v>
          </cell>
          <cell r="K475">
            <v>284.10000000000002</v>
          </cell>
          <cell r="L475">
            <v>435.8</v>
          </cell>
          <cell r="M475">
            <v>700.6</v>
          </cell>
          <cell r="N475">
            <v>915.7</v>
          </cell>
          <cell r="O475">
            <v>9799.9</v>
          </cell>
        </row>
        <row r="476">
          <cell r="A476" t="str">
            <v xml:space="preserve">  PJM Interchange</v>
          </cell>
          <cell r="C476">
            <v>0</v>
          </cell>
          <cell r="D476">
            <v>0</v>
          </cell>
          <cell r="E476">
            <v>0</v>
          </cell>
          <cell r="F476">
            <v>0</v>
          </cell>
          <cell r="G476">
            <v>0</v>
          </cell>
          <cell r="H476">
            <v>0</v>
          </cell>
          <cell r="I476">
            <v>0</v>
          </cell>
          <cell r="J476">
            <v>0</v>
          </cell>
          <cell r="K476">
            <v>0</v>
          </cell>
          <cell r="L476">
            <v>0</v>
          </cell>
          <cell r="M476">
            <v>0</v>
          </cell>
          <cell r="N476">
            <v>0</v>
          </cell>
          <cell r="O476">
            <v>0</v>
          </cell>
        </row>
        <row r="477">
          <cell r="A477" t="str">
            <v xml:space="preserve">  PASNY </v>
          </cell>
          <cell r="C477">
            <v>47.9</v>
          </cell>
          <cell r="D477">
            <v>47.9</v>
          </cell>
          <cell r="E477">
            <v>47.9</v>
          </cell>
          <cell r="F477">
            <v>47.9</v>
          </cell>
          <cell r="G477">
            <v>47.9</v>
          </cell>
          <cell r="H477">
            <v>47.9</v>
          </cell>
          <cell r="I477">
            <v>47.9</v>
          </cell>
          <cell r="J477">
            <v>47.9</v>
          </cell>
          <cell r="K477">
            <v>47.9</v>
          </cell>
          <cell r="L477">
            <v>47.9</v>
          </cell>
          <cell r="M477">
            <v>47.9</v>
          </cell>
          <cell r="N477">
            <v>47.9</v>
          </cell>
          <cell r="O477">
            <v>574.79999999999984</v>
          </cell>
        </row>
        <row r="478">
          <cell r="A478" t="str">
            <v xml:space="preserve">  Borderline</v>
          </cell>
          <cell r="C478">
            <v>10.5</v>
          </cell>
          <cell r="D478">
            <v>10.5</v>
          </cell>
          <cell r="E478">
            <v>10.5</v>
          </cell>
          <cell r="F478">
            <v>10.5</v>
          </cell>
          <cell r="G478">
            <v>10.5</v>
          </cell>
          <cell r="H478">
            <v>10.5</v>
          </cell>
          <cell r="I478">
            <v>10.5</v>
          </cell>
          <cell r="J478">
            <v>10.5</v>
          </cell>
          <cell r="K478">
            <v>10.5</v>
          </cell>
          <cell r="L478">
            <v>10.5</v>
          </cell>
          <cell r="M478">
            <v>10.5</v>
          </cell>
          <cell r="N478">
            <v>10.5</v>
          </cell>
          <cell r="O478">
            <v>126</v>
          </cell>
        </row>
        <row r="480">
          <cell r="A480" t="str">
            <v xml:space="preserve">    TOTAL POWER PURCHASES</v>
          </cell>
          <cell r="C480">
            <v>95953.4</v>
          </cell>
          <cell r="D480">
            <v>81521.299999999988</v>
          </cell>
          <cell r="E480">
            <v>89973.2</v>
          </cell>
          <cell r="F480">
            <v>82803.699999999983</v>
          </cell>
          <cell r="G480">
            <v>104307.2</v>
          </cell>
          <cell r="H480">
            <v>175343.90000000002</v>
          </cell>
          <cell r="I480">
            <v>323204</v>
          </cell>
          <cell r="J480">
            <v>312289.20000000007</v>
          </cell>
          <cell r="K480">
            <v>121014</v>
          </cell>
          <cell r="L480">
            <v>79661.399999999994</v>
          </cell>
          <cell r="M480">
            <v>65682.299999999988</v>
          </cell>
          <cell r="N480">
            <v>91792.7</v>
          </cell>
          <cell r="O480">
            <v>1623546.3</v>
          </cell>
        </row>
        <row r="482">
          <cell r="A482" t="str">
            <v>TOTAL ENERGY AVAILABLE</v>
          </cell>
          <cell r="C482">
            <v>136114</v>
          </cell>
          <cell r="D482">
            <v>119049.59999999999</v>
          </cell>
          <cell r="E482">
            <v>121653.5</v>
          </cell>
          <cell r="F482">
            <v>105097.59999999998</v>
          </cell>
          <cell r="G482">
            <v>132775.9</v>
          </cell>
          <cell r="H482">
            <v>219598.00000000003</v>
          </cell>
          <cell r="I482">
            <v>374869.8</v>
          </cell>
          <cell r="J482">
            <v>363723.50000000006</v>
          </cell>
          <cell r="K482">
            <v>152990.9</v>
          </cell>
          <cell r="L482">
            <v>107125.1</v>
          </cell>
          <cell r="M482">
            <v>93658.699999999983</v>
          </cell>
          <cell r="N482">
            <v>127914.29999999999</v>
          </cell>
          <cell r="O482">
            <v>2054570.9</v>
          </cell>
        </row>
        <row r="484">
          <cell r="A484" t="str">
            <v>NON-SYSTEM ENERGY SALES</v>
          </cell>
        </row>
        <row r="485">
          <cell r="A485" t="str">
            <v xml:space="preserve">  Sales to ACE </v>
          </cell>
          <cell r="C485">
            <v>0</v>
          </cell>
          <cell r="D485">
            <v>0</v>
          </cell>
          <cell r="E485">
            <v>0</v>
          </cell>
          <cell r="F485">
            <v>0</v>
          </cell>
          <cell r="G485">
            <v>0</v>
          </cell>
          <cell r="H485">
            <v>0</v>
          </cell>
          <cell r="I485">
            <v>0</v>
          </cell>
          <cell r="J485">
            <v>0</v>
          </cell>
          <cell r="K485">
            <v>0</v>
          </cell>
          <cell r="L485">
            <v>0</v>
          </cell>
          <cell r="M485">
            <v>0</v>
          </cell>
          <cell r="N485">
            <v>0</v>
          </cell>
          <cell r="O485">
            <v>0</v>
          </cell>
        </row>
        <row r="486">
          <cell r="A486" t="str">
            <v xml:space="preserve">  Sales to JCP&amp;L </v>
          </cell>
          <cell r="C486">
            <v>0</v>
          </cell>
          <cell r="D486">
            <v>0</v>
          </cell>
          <cell r="E486">
            <v>0</v>
          </cell>
          <cell r="F486">
            <v>0</v>
          </cell>
          <cell r="G486">
            <v>0</v>
          </cell>
          <cell r="H486">
            <v>0</v>
          </cell>
          <cell r="I486">
            <v>0</v>
          </cell>
          <cell r="J486">
            <v>0</v>
          </cell>
          <cell r="K486">
            <v>0</v>
          </cell>
          <cell r="L486">
            <v>0</v>
          </cell>
          <cell r="M486">
            <v>0</v>
          </cell>
          <cell r="N486">
            <v>0</v>
          </cell>
          <cell r="O486">
            <v>0</v>
          </cell>
        </row>
        <row r="487">
          <cell r="A487" t="str">
            <v xml:space="preserve">  Sales to BG&amp;E</v>
          </cell>
          <cell r="C487">
            <v>-452.1</v>
          </cell>
          <cell r="D487">
            <v>-406.9</v>
          </cell>
          <cell r="E487">
            <v>-283.90000000000003</v>
          </cell>
          <cell r="F487">
            <v>-234.4</v>
          </cell>
          <cell r="G487">
            <v>-361.6</v>
          </cell>
          <cell r="H487">
            <v>-431.5</v>
          </cell>
          <cell r="I487">
            <v>-445.4</v>
          </cell>
          <cell r="J487">
            <v>-445.4</v>
          </cell>
          <cell r="K487">
            <v>-431.5</v>
          </cell>
          <cell r="L487">
            <v>-445.4</v>
          </cell>
          <cell r="M487">
            <v>-431.5</v>
          </cell>
          <cell r="N487">
            <v>-445.4</v>
          </cell>
          <cell r="O487">
            <v>-4815</v>
          </cell>
        </row>
        <row r="488">
          <cell r="A488" t="str">
            <v xml:space="preserve">  Sales to JCP&amp;L</v>
          </cell>
          <cell r="C488">
            <v>-2402.857368</v>
          </cell>
          <cell r="D488">
            <v>-2194.0551359999999</v>
          </cell>
          <cell r="E488">
            <v>-2395.8845999999999</v>
          </cell>
          <cell r="F488">
            <v>-2232.5985359999995</v>
          </cell>
          <cell r="G488">
            <v>-2345.5507679999996</v>
          </cell>
          <cell r="H488">
            <v>-2530.2823200000003</v>
          </cell>
          <cell r="I488">
            <v>-2793.4595999999997</v>
          </cell>
          <cell r="J488">
            <v>-2789.7544800000001</v>
          </cell>
          <cell r="K488">
            <v>-2117.3032800000001</v>
          </cell>
          <cell r="L488">
            <v>-1907.4987450000001</v>
          </cell>
          <cell r="M488">
            <v>-1962.43776</v>
          </cell>
          <cell r="N488">
            <v>-2245.1196960000002</v>
          </cell>
          <cell r="O488">
            <v>-27917</v>
          </cell>
        </row>
        <row r="489">
          <cell r="A489" t="str">
            <v xml:space="preserve">  PJM Interchange </v>
          </cell>
          <cell r="C489">
            <v>-24248.5</v>
          </cell>
          <cell r="D489">
            <v>-22945.8</v>
          </cell>
          <cell r="E489">
            <v>-9608.4</v>
          </cell>
          <cell r="F489">
            <v>-12.9</v>
          </cell>
          <cell r="G489">
            <v>-13697.7</v>
          </cell>
          <cell r="H489">
            <v>-48341</v>
          </cell>
          <cell r="I489">
            <v>-65322.9</v>
          </cell>
          <cell r="J489">
            <v>-65608.899999999994</v>
          </cell>
          <cell r="K489">
            <v>-27815.7</v>
          </cell>
          <cell r="L489">
            <v>-18660.5</v>
          </cell>
          <cell r="M489">
            <v>-14997.7</v>
          </cell>
          <cell r="N489">
            <v>-19557</v>
          </cell>
          <cell r="O489">
            <v>-330817</v>
          </cell>
        </row>
        <row r="490">
          <cell r="A490" t="str">
            <v xml:space="preserve">  Additional Gen Avail. For Sale</v>
          </cell>
          <cell r="C490">
            <v>0</v>
          </cell>
          <cell r="D490">
            <v>0</v>
          </cell>
          <cell r="E490">
            <v>0</v>
          </cell>
          <cell r="F490">
            <v>0</v>
          </cell>
          <cell r="G490">
            <v>0</v>
          </cell>
          <cell r="H490">
            <v>0</v>
          </cell>
          <cell r="I490">
            <v>0</v>
          </cell>
          <cell r="J490">
            <v>0</v>
          </cell>
          <cell r="K490">
            <v>0</v>
          </cell>
          <cell r="L490">
            <v>0</v>
          </cell>
          <cell r="M490">
            <v>0</v>
          </cell>
          <cell r="N490">
            <v>0</v>
          </cell>
          <cell r="O490">
            <v>0</v>
          </cell>
        </row>
        <row r="491">
          <cell r="A491" t="str">
            <v xml:space="preserve">  Sales to Other</v>
          </cell>
          <cell r="C491">
            <v>-86296.8</v>
          </cell>
          <cell r="D491">
            <v>-69982.7</v>
          </cell>
          <cell r="E491">
            <v>-78930.100000000006</v>
          </cell>
          <cell r="F491">
            <v>-72035.600000000006</v>
          </cell>
          <cell r="G491">
            <v>-94729.7</v>
          </cell>
          <cell r="H491">
            <v>-165834</v>
          </cell>
          <cell r="I491">
            <v>-318257.59999999998</v>
          </cell>
          <cell r="J491">
            <v>-308077.2</v>
          </cell>
          <cell r="K491">
            <v>-113801.1</v>
          </cell>
          <cell r="L491">
            <v>-70169.8</v>
          </cell>
          <cell r="M491">
            <v>-54835.3</v>
          </cell>
          <cell r="N491">
            <v>-79606.399999999994</v>
          </cell>
          <cell r="O491">
            <v>-1512556.3</v>
          </cell>
        </row>
        <row r="493">
          <cell r="A493" t="str">
            <v xml:space="preserve">    TOTAL NON-SYSTEM ENERGY SALES</v>
          </cell>
          <cell r="C493">
            <v>-113400.25736800001</v>
          </cell>
          <cell r="D493">
            <v>-95529.455136000004</v>
          </cell>
          <cell r="E493">
            <v>-91218.284600000014</v>
          </cell>
          <cell r="F493">
            <v>-74515.498535999999</v>
          </cell>
          <cell r="G493">
            <v>-111134.550768</v>
          </cell>
          <cell r="H493">
            <v>-217136.78232</v>
          </cell>
          <cell r="I493">
            <v>-386819.35959999997</v>
          </cell>
          <cell r="J493">
            <v>-376921.25448</v>
          </cell>
          <cell r="K493">
            <v>-144165.60328000001</v>
          </cell>
          <cell r="L493">
            <v>-91183.198745000002</v>
          </cell>
          <cell r="M493">
            <v>-72226.937760000001</v>
          </cell>
          <cell r="N493">
            <v>-101853.919696</v>
          </cell>
          <cell r="O493">
            <v>-1876105.2999999998</v>
          </cell>
        </row>
        <row r="495">
          <cell r="A495" t="str">
            <v>Cost of Emission Allowances Consumed</v>
          </cell>
          <cell r="C495">
            <v>4755</v>
          </cell>
          <cell r="D495">
            <v>4351</v>
          </cell>
          <cell r="E495">
            <v>4159</v>
          </cell>
          <cell r="F495">
            <v>2959</v>
          </cell>
          <cell r="G495">
            <v>5775</v>
          </cell>
          <cell r="H495">
            <v>8878</v>
          </cell>
          <cell r="I495">
            <v>9860</v>
          </cell>
          <cell r="J495">
            <v>9804</v>
          </cell>
          <cell r="K495">
            <v>6869</v>
          </cell>
          <cell r="L495">
            <v>3502</v>
          </cell>
          <cell r="M495">
            <v>3547</v>
          </cell>
          <cell r="N495">
            <v>4436</v>
          </cell>
          <cell r="O495">
            <v>68895</v>
          </cell>
        </row>
        <row r="497">
          <cell r="A497" t="str">
            <v>SYSTEM COST OF POWER</v>
          </cell>
          <cell r="C497">
            <v>27468.742631999994</v>
          </cell>
          <cell r="D497">
            <v>27871.144863999987</v>
          </cell>
          <cell r="E497">
            <v>34594.215399999986</v>
          </cell>
          <cell r="F497">
            <v>33541.101463999978</v>
          </cell>
          <cell r="G497">
            <v>27416.349231999993</v>
          </cell>
          <cell r="H497">
            <v>11339.217680000031</v>
          </cell>
          <cell r="I497">
            <v>-2089.5595999999787</v>
          </cell>
          <cell r="J497">
            <v>-3393.754479999945</v>
          </cell>
          <cell r="K497">
            <v>15694.296719999984</v>
          </cell>
          <cell r="L497">
            <v>19443.901255000004</v>
          </cell>
          <cell r="M497">
            <v>24978.762239999982</v>
          </cell>
          <cell r="N497">
            <v>30496.380303999991</v>
          </cell>
          <cell r="O497">
            <v>247360.59999999998</v>
          </cell>
        </row>
        <row r="498">
          <cell r="C498">
            <v>0</v>
          </cell>
          <cell r="D498">
            <v>0</v>
          </cell>
          <cell r="E498">
            <v>0</v>
          </cell>
          <cell r="F498">
            <v>0</v>
          </cell>
          <cell r="G498">
            <v>0</v>
          </cell>
          <cell r="H498">
            <v>0</v>
          </cell>
          <cell r="I498">
            <v>0</v>
          </cell>
          <cell r="J498">
            <v>0</v>
          </cell>
          <cell r="K498">
            <v>0</v>
          </cell>
          <cell r="L498">
            <v>0</v>
          </cell>
          <cell r="M498">
            <v>0</v>
          </cell>
          <cell r="N498">
            <v>0</v>
          </cell>
          <cell r="O498">
            <v>0</v>
          </cell>
        </row>
        <row r="499">
          <cell r="A499" t="str">
            <v>PUC CUST SYSTEM COST OF POWER</v>
          </cell>
          <cell r="C499">
            <v>27468.742631999994</v>
          </cell>
          <cell r="D499">
            <v>27871.144863999987</v>
          </cell>
          <cell r="E499">
            <v>34594.215399999986</v>
          </cell>
          <cell r="F499">
            <v>33541.101463999978</v>
          </cell>
          <cell r="G499">
            <v>27416.349231999993</v>
          </cell>
          <cell r="H499">
            <v>11339.217680000031</v>
          </cell>
          <cell r="I499">
            <v>-2089.5595999999787</v>
          </cell>
          <cell r="J499">
            <v>-3393.754479999945</v>
          </cell>
          <cell r="K499">
            <v>15694.296719999984</v>
          </cell>
          <cell r="L499">
            <v>19443.901255000004</v>
          </cell>
          <cell r="M499">
            <v>24978.762239999982</v>
          </cell>
          <cell r="N499">
            <v>30496.380303999991</v>
          </cell>
          <cell r="O499">
            <v>247360.59999999998</v>
          </cell>
        </row>
        <row r="500">
          <cell r="C500" t="str">
            <v xml:space="preserve"> ========</v>
          </cell>
          <cell r="D500" t="str">
            <v xml:space="preserve"> ========</v>
          </cell>
          <cell r="E500" t="str">
            <v xml:space="preserve"> ========</v>
          </cell>
          <cell r="F500" t="str">
            <v xml:space="preserve"> ========</v>
          </cell>
          <cell r="G500" t="str">
            <v xml:space="preserve"> ========</v>
          </cell>
          <cell r="H500" t="str">
            <v xml:space="preserve"> ========</v>
          </cell>
          <cell r="I500" t="str">
            <v xml:space="preserve"> ========</v>
          </cell>
          <cell r="J500" t="str">
            <v xml:space="preserve"> ========</v>
          </cell>
          <cell r="K500" t="str">
            <v xml:space="preserve"> ========</v>
          </cell>
          <cell r="L500" t="str">
            <v xml:space="preserve"> ========</v>
          </cell>
          <cell r="M500" t="str">
            <v xml:space="preserve"> ========</v>
          </cell>
          <cell r="N500" t="str">
            <v xml:space="preserve"> ========</v>
          </cell>
          <cell r="O500" t="str">
            <v xml:space="preserve"> =========</v>
          </cell>
        </row>
        <row r="501">
          <cell r="A501" t="str">
            <v xml:space="preserve">    CSO - MILLS/KWH</v>
          </cell>
          <cell r="C501">
            <v>10.619632962723406</v>
          </cell>
          <cell r="D501">
            <v>11.514622950830558</v>
          </cell>
          <cell r="E501">
            <v>14.419062764913692</v>
          </cell>
          <cell r="F501">
            <v>16.427221788408637</v>
          </cell>
          <cell r="G501">
            <v>13.737022356079251</v>
          </cell>
          <cell r="H501">
            <v>5.4486654531504328</v>
          </cell>
          <cell r="I501">
            <v>-0.89611441766183386</v>
          </cell>
          <cell r="J501">
            <v>-1.4835436608307404</v>
          </cell>
          <cell r="K501">
            <v>7.7910527761164268</v>
          </cell>
          <cell r="L501">
            <v>9.2146823590281617</v>
          </cell>
          <cell r="M501">
            <v>11.309771904686322</v>
          </cell>
          <cell r="N501">
            <v>11.719910953568304</v>
          </cell>
          <cell r="O501">
            <v>9.1344386998103957</v>
          </cell>
        </row>
        <row r="502">
          <cell r="F502" t="str">
            <v xml:space="preserve">                                   SUMMARY SHEET</v>
          </cell>
        </row>
        <row r="503">
          <cell r="F503" t="str">
            <v xml:space="preserve">                         ENERGY COST RECOVERED THROUGH ECR</v>
          </cell>
          <cell r="L503" t="str">
            <v>CASE:2001 FORECAST</v>
          </cell>
          <cell r="P503" t="str">
            <v>10</v>
          </cell>
        </row>
        <row r="504">
          <cell r="C504" t="str">
            <v xml:space="preserve">                     </v>
          </cell>
          <cell r="L504">
            <v>36851</v>
          </cell>
        </row>
        <row r="505">
          <cell r="F505" t="str">
            <v xml:space="preserve">                               (Thousands of Dollars)</v>
          </cell>
        </row>
        <row r="507">
          <cell r="A507" t="str">
            <v>STEAM STATIONS</v>
          </cell>
          <cell r="C507" t="str">
            <v>JANUARY</v>
          </cell>
          <cell r="D507" t="str">
            <v>FEBRUARY</v>
          </cell>
          <cell r="E507" t="str">
            <v>MARCH</v>
          </cell>
          <cell r="F507" t="str">
            <v>APRIL</v>
          </cell>
          <cell r="G507" t="str">
            <v>MAY</v>
          </cell>
          <cell r="H507" t="str">
            <v>JUNE</v>
          </cell>
          <cell r="I507" t="str">
            <v>JULY</v>
          </cell>
          <cell r="J507" t="str">
            <v>AUGUST</v>
          </cell>
          <cell r="K507" t="str">
            <v>SEPTEMBER</v>
          </cell>
          <cell r="L507" t="str">
            <v>OCTOBER</v>
          </cell>
          <cell r="M507" t="str">
            <v>NOVEMBER</v>
          </cell>
          <cell r="N507" t="str">
            <v>DECEMBER</v>
          </cell>
          <cell r="O507" t="str">
            <v>TOTAL</v>
          </cell>
        </row>
        <row r="508">
          <cell r="A508" t="str">
            <v xml:space="preserve">                 </v>
          </cell>
        </row>
        <row r="509">
          <cell r="A509" t="str">
            <v xml:space="preserve">   TOTAL COAL-FIRED </v>
          </cell>
          <cell r="C509">
            <v>27981.7</v>
          </cell>
          <cell r="D509">
            <v>26397.4</v>
          </cell>
          <cell r="E509">
            <v>25612.7</v>
          </cell>
          <cell r="F509">
            <v>17569.8</v>
          </cell>
          <cell r="G509">
            <v>19714.8</v>
          </cell>
          <cell r="H509">
            <v>26834</v>
          </cell>
          <cell r="I509">
            <v>28660.6</v>
          </cell>
          <cell r="J509">
            <v>28693.5</v>
          </cell>
          <cell r="K509">
            <v>19389.099999999999</v>
          </cell>
          <cell r="L509">
            <v>19376.599999999999</v>
          </cell>
          <cell r="M509">
            <v>19861.599999999999</v>
          </cell>
          <cell r="N509">
            <v>25776</v>
          </cell>
          <cell r="O509">
            <v>285867.80000000005</v>
          </cell>
        </row>
        <row r="511">
          <cell r="A511" t="str">
            <v xml:space="preserve">   Martins Creek 3-4</v>
          </cell>
          <cell r="C511">
            <v>5290.1734760000008</v>
          </cell>
          <cell r="D511">
            <v>4878.9363159999994</v>
          </cell>
          <cell r="E511">
            <v>1751.3204700000001</v>
          </cell>
          <cell r="F511">
            <v>1148.8674879999999</v>
          </cell>
          <cell r="G511">
            <v>3247.643024</v>
          </cell>
          <cell r="H511">
            <v>10861.507488000001</v>
          </cell>
          <cell r="I511">
            <v>16044.875923999998</v>
          </cell>
          <cell r="J511">
            <v>15863.096427999999</v>
          </cell>
          <cell r="K511">
            <v>5942.0212080000001</v>
          </cell>
          <cell r="L511">
            <v>1324.405424</v>
          </cell>
          <cell r="M511">
            <v>1562.583488</v>
          </cell>
          <cell r="N511">
            <v>3576.7427199999997</v>
          </cell>
          <cell r="O511">
            <v>71492.099999999991</v>
          </cell>
        </row>
        <row r="512">
          <cell r="A512" t="str">
            <v xml:space="preserve">   Sun Oil Adjustment</v>
          </cell>
          <cell r="C512">
            <v>0</v>
          </cell>
          <cell r="D512">
            <v>0</v>
          </cell>
          <cell r="E512">
            <v>0</v>
          </cell>
          <cell r="F512">
            <v>0</v>
          </cell>
          <cell r="G512">
            <v>0</v>
          </cell>
          <cell r="H512">
            <v>0</v>
          </cell>
          <cell r="I512">
            <v>0</v>
          </cell>
          <cell r="J512">
            <v>0</v>
          </cell>
          <cell r="K512">
            <v>0</v>
          </cell>
          <cell r="L512">
            <v>0</v>
          </cell>
          <cell r="M512">
            <v>0</v>
          </cell>
          <cell r="N512">
            <v>0</v>
          </cell>
          <cell r="O512">
            <v>0</v>
          </cell>
        </row>
        <row r="514">
          <cell r="A514" t="str">
            <v xml:space="preserve">   TOTAL OIL-FIRED</v>
          </cell>
          <cell r="C514">
            <v>5290.2</v>
          </cell>
          <cell r="D514">
            <v>4878.8999999999996</v>
          </cell>
          <cell r="E514">
            <v>1751.3</v>
          </cell>
          <cell r="F514">
            <v>1148.9000000000001</v>
          </cell>
          <cell r="G514">
            <v>3247.6</v>
          </cell>
          <cell r="H514">
            <v>10861.5</v>
          </cell>
          <cell r="I514">
            <v>16044.9</v>
          </cell>
          <cell r="J514">
            <v>15863.1</v>
          </cell>
          <cell r="K514">
            <v>5942</v>
          </cell>
          <cell r="L514">
            <v>1324.4</v>
          </cell>
          <cell r="M514">
            <v>1562.6</v>
          </cell>
          <cell r="N514">
            <v>3576.7</v>
          </cell>
          <cell r="O514">
            <v>71492.099999999991</v>
          </cell>
        </row>
        <row r="516">
          <cell r="A516" t="str">
            <v xml:space="preserve">  TOTAL FOSSIL STEAM EXPENSE</v>
          </cell>
          <cell r="C516">
            <v>33271.9</v>
          </cell>
          <cell r="D516">
            <v>31276.300000000003</v>
          </cell>
          <cell r="E516">
            <v>27364</v>
          </cell>
          <cell r="F516">
            <v>18718.7</v>
          </cell>
          <cell r="G516">
            <v>22962.399999999998</v>
          </cell>
          <cell r="H516">
            <v>37695.5</v>
          </cell>
          <cell r="I516">
            <v>44705.5</v>
          </cell>
          <cell r="J516">
            <v>44556.6</v>
          </cell>
          <cell r="K516">
            <v>25331.1</v>
          </cell>
          <cell r="L516">
            <v>20701</v>
          </cell>
          <cell r="M516">
            <v>21424.199999999997</v>
          </cell>
          <cell r="N516">
            <v>29352.7</v>
          </cell>
          <cell r="O516">
            <v>357359.9</v>
          </cell>
        </row>
        <row r="518">
          <cell r="A518" t="str">
            <v xml:space="preserve">  NUCLEAR</v>
          </cell>
        </row>
        <row r="519">
          <cell r="A519" t="str">
            <v xml:space="preserve">    Susquehanna 1 (PL 90% Share)</v>
          </cell>
          <cell r="C519">
            <v>2581.3459800000001</v>
          </cell>
          <cell r="D519">
            <v>2331.55512</v>
          </cell>
          <cell r="E519">
            <v>2581.3459800000001</v>
          </cell>
          <cell r="F519">
            <v>2498.0715</v>
          </cell>
          <cell r="G519">
            <v>1618.9002</v>
          </cell>
          <cell r="H519">
            <v>2498.0715</v>
          </cell>
          <cell r="I519">
            <v>2581.3459800000001</v>
          </cell>
          <cell r="J519">
            <v>2581.3459800000001</v>
          </cell>
          <cell r="K519">
            <v>2498.0715</v>
          </cell>
          <cell r="L519">
            <v>2581.3459800000001</v>
          </cell>
          <cell r="M519">
            <v>2498.0715</v>
          </cell>
          <cell r="N519">
            <v>2581.3459800000001</v>
          </cell>
          <cell r="O519">
            <v>29430.699999999993</v>
          </cell>
        </row>
        <row r="520">
          <cell r="A520" t="str">
            <v xml:space="preserve">    Susquehanna 2 (PL 90% Share)</v>
          </cell>
          <cell r="C520">
            <v>2702.7529199999999</v>
          </cell>
          <cell r="D520">
            <v>2407.22118</v>
          </cell>
          <cell r="E520">
            <v>665.97551999999996</v>
          </cell>
          <cell r="F520">
            <v>148.65831</v>
          </cell>
          <cell r="G520">
            <v>2552.1668999999997</v>
          </cell>
          <cell r="H520">
            <v>2508.7099499999999</v>
          </cell>
          <cell r="I520">
            <v>2592.3282300000001</v>
          </cell>
          <cell r="J520">
            <v>2592.3282300000001</v>
          </cell>
          <cell r="K520">
            <v>2508.7099499999999</v>
          </cell>
          <cell r="L520">
            <v>2592.3282300000001</v>
          </cell>
          <cell r="M520">
            <v>2508.7099499999999</v>
          </cell>
          <cell r="N520">
            <v>2592.3282300000001</v>
          </cell>
          <cell r="O520">
            <v>26372.199999999997</v>
          </cell>
        </row>
        <row r="521">
          <cell r="A521" t="str">
            <v xml:space="preserve">    Susquehanna 1 (Spent Fuel)</v>
          </cell>
          <cell r="C521">
            <v>677.42504999999994</v>
          </cell>
          <cell r="D521">
            <v>611.87220000000002</v>
          </cell>
          <cell r="E521">
            <v>677.42504999999994</v>
          </cell>
          <cell r="F521">
            <v>655.57124999999996</v>
          </cell>
          <cell r="G521">
            <v>424.84949999999998</v>
          </cell>
          <cell r="H521">
            <v>655.57124999999996</v>
          </cell>
          <cell r="I521">
            <v>677.42504999999994</v>
          </cell>
          <cell r="J521">
            <v>677.42504999999994</v>
          </cell>
          <cell r="K521">
            <v>655.57124999999996</v>
          </cell>
          <cell r="L521">
            <v>677.42504999999994</v>
          </cell>
          <cell r="M521">
            <v>655.57124999999996</v>
          </cell>
          <cell r="N521">
            <v>677.42504999999994</v>
          </cell>
          <cell r="O521">
            <v>7723.4999999999991</v>
          </cell>
        </row>
        <row r="522">
          <cell r="A522" t="str">
            <v xml:space="preserve">    Susquehanna 2 (Spent Fuel)</v>
          </cell>
          <cell r="C522">
            <v>679.26329999999996</v>
          </cell>
          <cell r="D522">
            <v>604.98945000000003</v>
          </cell>
          <cell r="E522">
            <v>167.37479999999999</v>
          </cell>
          <cell r="F522">
            <v>39.338549999999998</v>
          </cell>
          <cell r="G522">
            <v>675.36449999999991</v>
          </cell>
          <cell r="H522">
            <v>663.86475000000007</v>
          </cell>
          <cell r="I522">
            <v>685.99215000000004</v>
          </cell>
          <cell r="J522">
            <v>685.99215000000004</v>
          </cell>
          <cell r="K522">
            <v>663.86475000000007</v>
          </cell>
          <cell r="L522">
            <v>685.99215000000004</v>
          </cell>
          <cell r="M522">
            <v>663.86475000000007</v>
          </cell>
          <cell r="N522">
            <v>685.99215000000004</v>
          </cell>
          <cell r="O522">
            <v>6902.0999999999995</v>
          </cell>
        </row>
        <row r="523">
          <cell r="A523" t="str">
            <v xml:space="preserve">    D&amp;D Expense</v>
          </cell>
          <cell r="C523">
            <v>209.6379</v>
          </cell>
          <cell r="D523">
            <v>209.6379</v>
          </cell>
          <cell r="E523">
            <v>209.6379</v>
          </cell>
          <cell r="F523">
            <v>209.6379</v>
          </cell>
          <cell r="G523">
            <v>209.6379</v>
          </cell>
          <cell r="H523">
            <v>210.36059999999998</v>
          </cell>
          <cell r="I523">
            <v>210.36059999999998</v>
          </cell>
          <cell r="J523">
            <v>210.36059999999998</v>
          </cell>
          <cell r="K523">
            <v>210.36059999999998</v>
          </cell>
          <cell r="L523">
            <v>210.36059999999998</v>
          </cell>
          <cell r="M523">
            <v>210.36059999999998</v>
          </cell>
          <cell r="N523">
            <v>210.36059999999998</v>
          </cell>
          <cell r="O523">
            <v>2520.8000000000006</v>
          </cell>
        </row>
        <row r="525">
          <cell r="A525" t="str">
            <v xml:space="preserve">    TOTAL NUCLEAR</v>
          </cell>
          <cell r="C525">
            <v>6850.4262499999995</v>
          </cell>
          <cell r="D525">
            <v>6165.2995499999988</v>
          </cell>
          <cell r="E525">
            <v>4301.7377500000002</v>
          </cell>
          <cell r="F525">
            <v>3551.3476999999998</v>
          </cell>
          <cell r="G525">
            <v>5480.9519</v>
          </cell>
          <cell r="H525">
            <v>6536.5965999999989</v>
          </cell>
          <cell r="I525">
            <v>6747.3778000000002</v>
          </cell>
          <cell r="J525">
            <v>6747.3778000000002</v>
          </cell>
          <cell r="K525">
            <v>6536.5965999999989</v>
          </cell>
          <cell r="L525">
            <v>6747.3778000000002</v>
          </cell>
          <cell r="M525">
            <v>6536.5965999999989</v>
          </cell>
          <cell r="N525">
            <v>6747.3778000000002</v>
          </cell>
          <cell r="O525">
            <v>72949.100000000006</v>
          </cell>
        </row>
        <row r="527">
          <cell r="A527" t="str">
            <v>COMBUSTION TURBINES</v>
          </cell>
          <cell r="C527">
            <v>32.408090112905647</v>
          </cell>
          <cell r="D527">
            <v>80.800752814127492</v>
          </cell>
          <cell r="E527">
            <v>8.884521214509526</v>
          </cell>
          <cell r="F527">
            <v>18.5245696186246</v>
          </cell>
          <cell r="G527">
            <v>14.880131639459901</v>
          </cell>
          <cell r="H527">
            <v>12.123311220774891</v>
          </cell>
          <cell r="I527">
            <v>207.84061321378505</v>
          </cell>
          <cell r="J527">
            <v>125.22936241825028</v>
          </cell>
          <cell r="K527">
            <v>103.95030661851472</v>
          </cell>
          <cell r="L527">
            <v>9.8677248166989173</v>
          </cell>
          <cell r="M527">
            <v>9.9969991839961505</v>
          </cell>
          <cell r="N527">
            <v>15.786992136287736</v>
          </cell>
          <cell r="O527">
            <v>640.29999999999984</v>
          </cell>
        </row>
        <row r="529">
          <cell r="A529" t="str">
            <v>DIESELS</v>
          </cell>
          <cell r="C529">
            <v>5.8937018870943607</v>
          </cell>
          <cell r="D529">
            <v>5.8850941858724966</v>
          </cell>
          <cell r="E529">
            <v>5.6677117854904724</v>
          </cell>
          <cell r="F529">
            <v>5.3547583813754018</v>
          </cell>
          <cell r="G529">
            <v>10.388016360540099</v>
          </cell>
          <cell r="H529">
            <v>9.8585167792251092</v>
          </cell>
          <cell r="I529">
            <v>5.0659437862149304</v>
          </cell>
          <cell r="J529">
            <v>5.1029585817497285</v>
          </cell>
          <cell r="K529">
            <v>5.1765293814852846</v>
          </cell>
          <cell r="L529">
            <v>5.3692031833010816</v>
          </cell>
          <cell r="M529">
            <v>5.6084368160038487</v>
          </cell>
          <cell r="N529">
            <v>5.6710878637122661</v>
          </cell>
          <cell r="O529">
            <v>75.3</v>
          </cell>
        </row>
        <row r="531">
          <cell r="A531" t="str">
            <v xml:space="preserve">  TOTAL GENERATION</v>
          </cell>
          <cell r="C531">
            <v>40160.600000000006</v>
          </cell>
          <cell r="D531">
            <v>37528.300000000003</v>
          </cell>
          <cell r="E531">
            <v>31680.300000000003</v>
          </cell>
          <cell r="F531">
            <v>22293.9</v>
          </cell>
          <cell r="G531">
            <v>28468.700000000004</v>
          </cell>
          <cell r="H531">
            <v>44254.1</v>
          </cell>
          <cell r="I531">
            <v>51665.8</v>
          </cell>
          <cell r="J531">
            <v>51434.299999999996</v>
          </cell>
          <cell r="K531">
            <v>31976.899999999998</v>
          </cell>
          <cell r="L531">
            <v>27463.700000000004</v>
          </cell>
          <cell r="M531">
            <v>27976.400000000001</v>
          </cell>
          <cell r="N531">
            <v>36121.599999999999</v>
          </cell>
          <cell r="O531">
            <v>431024.60000000003</v>
          </cell>
        </row>
        <row r="533">
          <cell r="A533" t="str">
            <v>POWER PURCHASES</v>
          </cell>
        </row>
        <row r="534">
          <cell r="A534" t="str">
            <v xml:space="preserve">  Short-term - Other Utilities</v>
          </cell>
          <cell r="C534">
            <v>81610.716630251016</v>
          </cell>
          <cell r="D534">
            <v>65610.57108425512</v>
          </cell>
          <cell r="E534">
            <v>74565.070185863238</v>
          </cell>
          <cell r="F534">
            <v>67855.519773507651</v>
          </cell>
          <cell r="G534">
            <v>89958.147098652218</v>
          </cell>
          <cell r="H534">
            <v>159406.62244032157</v>
          </cell>
          <cell r="I534">
            <v>308951.61221789679</v>
          </cell>
          <cell r="J534">
            <v>298868.85052939726</v>
          </cell>
          <cell r="K534">
            <v>108524.69422466808</v>
          </cell>
          <cell r="L534">
            <v>66016.368245767633</v>
          </cell>
          <cell r="M534">
            <v>51022.672363820668</v>
          </cell>
          <cell r="N534">
            <v>75222.759354149603</v>
          </cell>
          <cell r="O534">
            <v>1447613.7</v>
          </cell>
        </row>
        <row r="535">
          <cell r="A535" t="str">
            <v xml:space="preserve">  Non-utility Generation</v>
          </cell>
          <cell r="C535">
            <v>13418.160000000002</v>
          </cell>
          <cell r="D535">
            <v>14950.36</v>
          </cell>
          <cell r="E535">
            <v>13763.72</v>
          </cell>
          <cell r="F535">
            <v>13320.36</v>
          </cell>
          <cell r="G535">
            <v>13137.800000000001</v>
          </cell>
          <cell r="H535">
            <v>15230.720000000001</v>
          </cell>
          <cell r="I535">
            <v>13763.72</v>
          </cell>
          <cell r="J535">
            <v>13053.039999999999</v>
          </cell>
          <cell r="K535">
            <v>12146.760000000002</v>
          </cell>
          <cell r="L535">
            <v>13150.84</v>
          </cell>
          <cell r="M535">
            <v>13900.64</v>
          </cell>
          <cell r="N535">
            <v>15595.84</v>
          </cell>
          <cell r="O535">
            <v>165431.9</v>
          </cell>
        </row>
        <row r="536">
          <cell r="A536" t="str">
            <v xml:space="preserve">  Safe Harbor</v>
          </cell>
          <cell r="C536">
            <v>866.1</v>
          </cell>
          <cell r="D536">
            <v>901.9</v>
          </cell>
          <cell r="E536">
            <v>1586</v>
          </cell>
          <cell r="F536">
            <v>1569.4</v>
          </cell>
          <cell r="G536">
            <v>1152.9000000000001</v>
          </cell>
          <cell r="H536">
            <v>648.20000000000005</v>
          </cell>
          <cell r="I536">
            <v>430.3</v>
          </cell>
          <cell r="J536">
            <v>308.89999999999998</v>
          </cell>
          <cell r="K536">
            <v>284.10000000000002</v>
          </cell>
          <cell r="L536">
            <v>435.8</v>
          </cell>
          <cell r="M536">
            <v>700.6</v>
          </cell>
          <cell r="N536">
            <v>915.7</v>
          </cell>
          <cell r="O536">
            <v>9799.9</v>
          </cell>
        </row>
        <row r="537">
          <cell r="A537" t="str">
            <v xml:space="preserve">  PJM Interchange</v>
          </cell>
          <cell r="C537">
            <v>0</v>
          </cell>
          <cell r="D537">
            <v>0</v>
          </cell>
          <cell r="E537">
            <v>0</v>
          </cell>
          <cell r="F537">
            <v>0</v>
          </cell>
          <cell r="G537">
            <v>0</v>
          </cell>
          <cell r="H537">
            <v>0</v>
          </cell>
          <cell r="I537">
            <v>0</v>
          </cell>
          <cell r="J537">
            <v>0</v>
          </cell>
          <cell r="K537">
            <v>0</v>
          </cell>
          <cell r="L537">
            <v>0</v>
          </cell>
          <cell r="M537">
            <v>0</v>
          </cell>
          <cell r="N537">
            <v>0</v>
          </cell>
          <cell r="O537">
            <v>0</v>
          </cell>
        </row>
        <row r="538">
          <cell r="A538" t="str">
            <v xml:space="preserve">  PASNY </v>
          </cell>
          <cell r="C538">
            <v>47.9</v>
          </cell>
          <cell r="D538">
            <v>47.9</v>
          </cell>
          <cell r="E538">
            <v>47.9</v>
          </cell>
          <cell r="F538">
            <v>47.9</v>
          </cell>
          <cell r="G538">
            <v>47.9</v>
          </cell>
          <cell r="H538">
            <v>47.9</v>
          </cell>
          <cell r="I538">
            <v>47.9</v>
          </cell>
          <cell r="J538">
            <v>47.9</v>
          </cell>
          <cell r="K538">
            <v>47.9</v>
          </cell>
          <cell r="L538">
            <v>47.9</v>
          </cell>
          <cell r="M538">
            <v>47.9</v>
          </cell>
          <cell r="N538">
            <v>47.9</v>
          </cell>
          <cell r="O538">
            <v>574.79999999999984</v>
          </cell>
        </row>
        <row r="539">
          <cell r="A539" t="str">
            <v xml:space="preserve">  Borderline</v>
          </cell>
          <cell r="C539">
            <v>10.5</v>
          </cell>
          <cell r="D539">
            <v>10.5</v>
          </cell>
          <cell r="E539">
            <v>10.5</v>
          </cell>
          <cell r="F539">
            <v>10.5</v>
          </cell>
          <cell r="G539">
            <v>10.5</v>
          </cell>
          <cell r="H539">
            <v>10.5</v>
          </cell>
          <cell r="I539">
            <v>10.5</v>
          </cell>
          <cell r="J539">
            <v>10.5</v>
          </cell>
          <cell r="K539">
            <v>10.5</v>
          </cell>
          <cell r="L539">
            <v>10.5</v>
          </cell>
          <cell r="M539">
            <v>10.5</v>
          </cell>
          <cell r="N539">
            <v>10.5</v>
          </cell>
          <cell r="O539">
            <v>126</v>
          </cell>
        </row>
        <row r="541">
          <cell r="A541" t="str">
            <v xml:space="preserve">    TOTAL POWER PURCHASES</v>
          </cell>
          <cell r="C541">
            <v>95953.4</v>
          </cell>
          <cell r="D541">
            <v>81521.299999999988</v>
          </cell>
          <cell r="E541">
            <v>89973.2</v>
          </cell>
          <cell r="F541">
            <v>82803.699999999983</v>
          </cell>
          <cell r="G541">
            <v>104307.2</v>
          </cell>
          <cell r="H541">
            <v>175343.90000000002</v>
          </cell>
          <cell r="I541">
            <v>323204</v>
          </cell>
          <cell r="J541">
            <v>312289.20000000007</v>
          </cell>
          <cell r="K541">
            <v>121014</v>
          </cell>
          <cell r="L541">
            <v>79661.399999999994</v>
          </cell>
          <cell r="M541">
            <v>65682.299999999988</v>
          </cell>
          <cell r="N541">
            <v>91792.7</v>
          </cell>
          <cell r="O541">
            <v>1623546.3</v>
          </cell>
        </row>
        <row r="543">
          <cell r="A543" t="str">
            <v>TOTAL ENERGY AVAILABLE</v>
          </cell>
          <cell r="C543">
            <v>136114</v>
          </cell>
          <cell r="D543">
            <v>119049.59999999999</v>
          </cell>
          <cell r="E543">
            <v>121653.5</v>
          </cell>
          <cell r="F543">
            <v>105097.59999999998</v>
          </cell>
          <cell r="G543">
            <v>132775.9</v>
          </cell>
          <cell r="H543">
            <v>219598.00000000003</v>
          </cell>
          <cell r="I543">
            <v>374869.8</v>
          </cell>
          <cell r="J543">
            <v>363723.50000000006</v>
          </cell>
          <cell r="K543">
            <v>152990.9</v>
          </cell>
          <cell r="L543">
            <v>107125.1</v>
          </cell>
          <cell r="M543">
            <v>93658.699999999983</v>
          </cell>
          <cell r="N543">
            <v>127914.29999999999</v>
          </cell>
          <cell r="O543">
            <v>2054570.9</v>
          </cell>
        </row>
        <row r="544">
          <cell r="C544" t="str">
            <v xml:space="preserve"> --------</v>
          </cell>
          <cell r="D544" t="str">
            <v xml:space="preserve"> --------</v>
          </cell>
          <cell r="E544" t="str">
            <v xml:space="preserve"> --------</v>
          </cell>
          <cell r="F544" t="str">
            <v xml:space="preserve"> --------</v>
          </cell>
          <cell r="G544" t="str">
            <v xml:space="preserve"> --------</v>
          </cell>
          <cell r="H544" t="str">
            <v xml:space="preserve"> --------</v>
          </cell>
          <cell r="I544" t="str">
            <v xml:space="preserve"> --------</v>
          </cell>
          <cell r="J544" t="str">
            <v xml:space="preserve"> --------</v>
          </cell>
          <cell r="K544" t="str">
            <v xml:space="preserve"> --------</v>
          </cell>
          <cell r="L544" t="str">
            <v xml:space="preserve"> --------</v>
          </cell>
          <cell r="M544" t="str">
            <v xml:space="preserve"> --------</v>
          </cell>
          <cell r="N544" t="str">
            <v xml:space="preserve"> --------</v>
          </cell>
          <cell r="O544" t="str">
            <v xml:space="preserve"> ---------</v>
          </cell>
        </row>
        <row r="545">
          <cell r="A545" t="str">
            <v>NON-SYSTEM ENERGY SALES</v>
          </cell>
        </row>
        <row r="546">
          <cell r="A546" t="str">
            <v xml:space="preserve">  Sales to ACE </v>
          </cell>
          <cell r="C546">
            <v>0</v>
          </cell>
          <cell r="D546">
            <v>0</v>
          </cell>
          <cell r="E546">
            <v>0</v>
          </cell>
          <cell r="F546">
            <v>0</v>
          </cell>
          <cell r="G546">
            <v>0</v>
          </cell>
          <cell r="H546">
            <v>0</v>
          </cell>
          <cell r="I546">
            <v>0</v>
          </cell>
          <cell r="J546">
            <v>0</v>
          </cell>
          <cell r="K546">
            <v>0</v>
          </cell>
          <cell r="L546">
            <v>0</v>
          </cell>
          <cell r="M546">
            <v>0</v>
          </cell>
          <cell r="N546">
            <v>0</v>
          </cell>
          <cell r="O546">
            <v>0</v>
          </cell>
        </row>
        <row r="547">
          <cell r="A547" t="str">
            <v xml:space="preserve">  Sales to JCP&amp;L </v>
          </cell>
          <cell r="C547">
            <v>0</v>
          </cell>
          <cell r="D547">
            <v>0</v>
          </cell>
          <cell r="E547">
            <v>0</v>
          </cell>
          <cell r="F547">
            <v>0</v>
          </cell>
          <cell r="G547">
            <v>0</v>
          </cell>
          <cell r="H547">
            <v>0</v>
          </cell>
          <cell r="I547">
            <v>0</v>
          </cell>
          <cell r="J547">
            <v>0</v>
          </cell>
          <cell r="K547">
            <v>0</v>
          </cell>
          <cell r="L547">
            <v>0</v>
          </cell>
          <cell r="M547">
            <v>0</v>
          </cell>
          <cell r="N547">
            <v>0</v>
          </cell>
          <cell r="O547">
            <v>0</v>
          </cell>
        </row>
        <row r="548">
          <cell r="A548" t="str">
            <v xml:space="preserve">  Sales to BG&amp;E</v>
          </cell>
          <cell r="C548">
            <v>-452.1</v>
          </cell>
          <cell r="D548">
            <v>-406.9</v>
          </cell>
          <cell r="E548">
            <v>-283.90000000000003</v>
          </cell>
          <cell r="F548">
            <v>-234.4</v>
          </cell>
          <cell r="G548">
            <v>-361.6</v>
          </cell>
          <cell r="H548">
            <v>-431.5</v>
          </cell>
          <cell r="I548">
            <v>-445.4</v>
          </cell>
          <cell r="J548">
            <v>-445.4</v>
          </cell>
          <cell r="K548">
            <v>-431.5</v>
          </cell>
          <cell r="L548">
            <v>-445.4</v>
          </cell>
          <cell r="M548">
            <v>-431.5</v>
          </cell>
          <cell r="N548">
            <v>-445.4</v>
          </cell>
          <cell r="O548">
            <v>-4815</v>
          </cell>
        </row>
        <row r="549">
          <cell r="A549" t="str">
            <v xml:space="preserve">  Sales to JCP&amp;L</v>
          </cell>
          <cell r="C549">
            <v>-2402.857368</v>
          </cell>
          <cell r="D549">
            <v>-2194.0551359999999</v>
          </cell>
          <cell r="E549">
            <v>-2395.8845999999999</v>
          </cell>
          <cell r="F549">
            <v>-2232.5985359999995</v>
          </cell>
          <cell r="G549">
            <v>-2345.5507679999996</v>
          </cell>
          <cell r="H549">
            <v>-2530.2823200000003</v>
          </cell>
          <cell r="I549">
            <v>-2793.4595999999997</v>
          </cell>
          <cell r="J549">
            <v>-2789.7544800000001</v>
          </cell>
          <cell r="K549">
            <v>-2117.3032800000001</v>
          </cell>
          <cell r="L549">
            <v>-1907.4987450000001</v>
          </cell>
          <cell r="M549">
            <v>-1962.43776</v>
          </cell>
          <cell r="N549">
            <v>-2245.1196960000002</v>
          </cell>
          <cell r="O549">
            <v>-27917</v>
          </cell>
        </row>
        <row r="550">
          <cell r="A550" t="str">
            <v xml:space="preserve">  PJM Interchange </v>
          </cell>
          <cell r="C550">
            <v>-24248.5</v>
          </cell>
          <cell r="D550">
            <v>-22945.8</v>
          </cell>
          <cell r="E550">
            <v>-9608.4</v>
          </cell>
          <cell r="F550">
            <v>-12.9</v>
          </cell>
          <cell r="G550">
            <v>-13697.7</v>
          </cell>
          <cell r="H550">
            <v>-48341</v>
          </cell>
          <cell r="I550">
            <v>-65322.9</v>
          </cell>
          <cell r="J550">
            <v>-65608.899999999994</v>
          </cell>
          <cell r="K550">
            <v>-27815.7</v>
          </cell>
          <cell r="L550">
            <v>-18660.5</v>
          </cell>
          <cell r="M550">
            <v>-14997.7</v>
          </cell>
          <cell r="N550">
            <v>-19557</v>
          </cell>
          <cell r="O550">
            <v>-330817</v>
          </cell>
        </row>
        <row r="551">
          <cell r="A551" t="str">
            <v xml:space="preserve">  Additional Gen Avail. For Sale</v>
          </cell>
          <cell r="C551">
            <v>0</v>
          </cell>
          <cell r="D551">
            <v>0</v>
          </cell>
          <cell r="E551">
            <v>0</v>
          </cell>
          <cell r="F551">
            <v>0</v>
          </cell>
          <cell r="G551">
            <v>0</v>
          </cell>
          <cell r="H551">
            <v>0</v>
          </cell>
          <cell r="I551">
            <v>0</v>
          </cell>
          <cell r="J551">
            <v>0</v>
          </cell>
          <cell r="K551">
            <v>0</v>
          </cell>
          <cell r="L551">
            <v>0</v>
          </cell>
          <cell r="M551">
            <v>0</v>
          </cell>
          <cell r="N551">
            <v>0</v>
          </cell>
          <cell r="O551">
            <v>0</v>
          </cell>
        </row>
        <row r="552">
          <cell r="A552" t="str">
            <v xml:space="preserve">  Sales to Other</v>
          </cell>
          <cell r="C552">
            <v>-86296.8</v>
          </cell>
          <cell r="D552">
            <v>-69982.7</v>
          </cell>
          <cell r="E552">
            <v>-78930.100000000006</v>
          </cell>
          <cell r="F552">
            <v>-72035.600000000006</v>
          </cell>
          <cell r="G552">
            <v>-94729.7</v>
          </cell>
          <cell r="H552">
            <v>-165834</v>
          </cell>
          <cell r="I552">
            <v>-318257.59999999998</v>
          </cell>
          <cell r="J552">
            <v>-308077.2</v>
          </cell>
          <cell r="K552">
            <v>-113801.1</v>
          </cell>
          <cell r="L552">
            <v>-70169.8</v>
          </cell>
          <cell r="M552">
            <v>-54835.3</v>
          </cell>
          <cell r="N552">
            <v>-79606.399999999994</v>
          </cell>
          <cell r="O552">
            <v>-1512556.3</v>
          </cell>
        </row>
        <row r="554">
          <cell r="A554" t="str">
            <v xml:space="preserve">    TOTAL NON-SYSTEM ENERGY SALES</v>
          </cell>
          <cell r="C554">
            <v>-113400.25736800001</v>
          </cell>
          <cell r="D554">
            <v>-95529.455136000004</v>
          </cell>
          <cell r="E554">
            <v>-91218.284600000014</v>
          </cell>
          <cell r="F554">
            <v>-74515.498535999999</v>
          </cell>
          <cell r="G554">
            <v>-111134.550768</v>
          </cell>
          <cell r="H554">
            <v>-217136.78232</v>
          </cell>
          <cell r="I554">
            <v>-386819.35959999997</v>
          </cell>
          <cell r="J554">
            <v>-376921.25448</v>
          </cell>
          <cell r="K554">
            <v>-144165.60328000001</v>
          </cell>
          <cell r="L554">
            <v>-91183.198745000002</v>
          </cell>
          <cell r="M554">
            <v>-72226.937760000001</v>
          </cell>
          <cell r="N554">
            <v>-101853.919696</v>
          </cell>
          <cell r="O554">
            <v>-1876105.2999999998</v>
          </cell>
        </row>
        <row r="556">
          <cell r="A556" t="str">
            <v>Cost of Emission Allowances Consumed</v>
          </cell>
          <cell r="C556">
            <v>4755</v>
          </cell>
          <cell r="D556">
            <v>4351</v>
          </cell>
          <cell r="E556">
            <v>4159</v>
          </cell>
          <cell r="F556">
            <v>2959</v>
          </cell>
          <cell r="G556">
            <v>5775</v>
          </cell>
          <cell r="H556">
            <v>8878</v>
          </cell>
          <cell r="I556">
            <v>9860</v>
          </cell>
          <cell r="J556">
            <v>9804</v>
          </cell>
          <cell r="K556">
            <v>6869</v>
          </cell>
          <cell r="L556">
            <v>3502</v>
          </cell>
          <cell r="M556">
            <v>3547</v>
          </cell>
          <cell r="N556">
            <v>4436</v>
          </cell>
          <cell r="O556">
            <v>68895</v>
          </cell>
        </row>
        <row r="559">
          <cell r="A559" t="str">
            <v>SYSTEM COST OF POWER</v>
          </cell>
          <cell r="C559">
            <v>27468.742631999994</v>
          </cell>
          <cell r="D559">
            <v>27871.144863999987</v>
          </cell>
          <cell r="E559">
            <v>34594.215399999986</v>
          </cell>
          <cell r="F559">
            <v>33541.101463999978</v>
          </cell>
          <cell r="G559">
            <v>27416.349231999993</v>
          </cell>
          <cell r="H559">
            <v>11339.217680000031</v>
          </cell>
          <cell r="I559">
            <v>-2089.5595999999787</v>
          </cell>
          <cell r="J559">
            <v>-3393.754479999945</v>
          </cell>
          <cell r="K559">
            <v>15694.296719999984</v>
          </cell>
          <cell r="L559">
            <v>19443.901255000004</v>
          </cell>
          <cell r="M559">
            <v>24978.762239999982</v>
          </cell>
          <cell r="N559">
            <v>30496.380303999991</v>
          </cell>
          <cell r="O559">
            <v>247360.59999999998</v>
          </cell>
        </row>
        <row r="561">
          <cell r="A561" t="str">
            <v>Expired Contract Effect</v>
          </cell>
          <cell r="C561">
            <v>0</v>
          </cell>
          <cell r="D561">
            <v>0</v>
          </cell>
          <cell r="E561">
            <v>0</v>
          </cell>
          <cell r="F561">
            <v>0</v>
          </cell>
          <cell r="G561">
            <v>0</v>
          </cell>
          <cell r="H561">
            <v>0</v>
          </cell>
          <cell r="I561">
            <v>0</v>
          </cell>
          <cell r="J561">
            <v>0</v>
          </cell>
          <cell r="K561">
            <v>0</v>
          </cell>
          <cell r="L561">
            <v>0</v>
          </cell>
          <cell r="M561">
            <v>0</v>
          </cell>
          <cell r="N561">
            <v>0</v>
          </cell>
          <cell r="O561">
            <v>0</v>
          </cell>
        </row>
        <row r="563">
          <cell r="A563" t="str">
            <v>PUC CUST SYSTEM COST OF POWER</v>
          </cell>
          <cell r="C563">
            <v>27468.742631999994</v>
          </cell>
          <cell r="D563">
            <v>27871.144863999987</v>
          </cell>
          <cell r="E563">
            <v>34594.215399999986</v>
          </cell>
          <cell r="F563">
            <v>33541.101463999978</v>
          </cell>
          <cell r="G563">
            <v>27416.349231999993</v>
          </cell>
          <cell r="H563">
            <v>11339.217680000031</v>
          </cell>
          <cell r="I563">
            <v>-2089.5595999999787</v>
          </cell>
          <cell r="J563">
            <v>-3393.754479999945</v>
          </cell>
          <cell r="K563">
            <v>15694.296719999984</v>
          </cell>
          <cell r="L563">
            <v>19443.901255000004</v>
          </cell>
          <cell r="M563">
            <v>24978.762239999982</v>
          </cell>
          <cell r="N563">
            <v>30496.380303999991</v>
          </cell>
          <cell r="O563">
            <v>247360.59999999998</v>
          </cell>
        </row>
        <row r="564">
          <cell r="C564" t="str">
            <v xml:space="preserve"> ========</v>
          </cell>
          <cell r="D564" t="str">
            <v xml:space="preserve"> ========</v>
          </cell>
          <cell r="E564" t="str">
            <v xml:space="preserve"> ========</v>
          </cell>
          <cell r="F564" t="str">
            <v xml:space="preserve"> ========</v>
          </cell>
          <cell r="G564" t="str">
            <v xml:space="preserve"> ========</v>
          </cell>
          <cell r="H564" t="str">
            <v xml:space="preserve"> ========</v>
          </cell>
          <cell r="I564" t="str">
            <v xml:space="preserve"> ========</v>
          </cell>
          <cell r="J564" t="str">
            <v xml:space="preserve"> ========</v>
          </cell>
          <cell r="K564" t="str">
            <v xml:space="preserve"> ========</v>
          </cell>
          <cell r="L564" t="str">
            <v xml:space="preserve"> ========</v>
          </cell>
          <cell r="M564" t="str">
            <v xml:space="preserve"> ========</v>
          </cell>
          <cell r="N564" t="str">
            <v xml:space="preserve"> ========</v>
          </cell>
          <cell r="O564" t="str">
            <v xml:space="preserve"> =========</v>
          </cell>
        </row>
        <row r="565">
          <cell r="A565" t="str">
            <v>TOTAL EHV CHARGES (Page 14)</v>
          </cell>
          <cell r="C565">
            <v>1666.4582227079802</v>
          </cell>
          <cell r="D565">
            <v>1354.1332687383326</v>
          </cell>
          <cell r="E565">
            <v>1755.4069218740008</v>
          </cell>
          <cell r="F565">
            <v>1655.8754583339992</v>
          </cell>
          <cell r="G565">
            <v>1956.2270125847931</v>
          </cell>
          <cell r="H565">
            <v>2429.3204036500192</v>
          </cell>
          <cell r="I565">
            <v>2959.0158520921464</v>
          </cell>
          <cell r="J565">
            <v>2867.8231189440116</v>
          </cell>
          <cell r="K565">
            <v>2068.8050596554363</v>
          </cell>
          <cell r="L565">
            <v>1588.448347539588</v>
          </cell>
          <cell r="M565">
            <v>1239.7830332126398</v>
          </cell>
          <cell r="N565">
            <v>1762.4427017643839</v>
          </cell>
          <cell r="O565">
            <v>23303.600000000002</v>
          </cell>
        </row>
        <row r="567">
          <cell r="A567" t="str">
            <v>EXPENSE NOT RECOVERED THROUGH ECR</v>
          </cell>
        </row>
        <row r="568">
          <cell r="A568" t="str">
            <v xml:space="preserve">    Sun Oil Adjustment</v>
          </cell>
          <cell r="C568">
            <v>0</v>
          </cell>
          <cell r="D568">
            <v>0</v>
          </cell>
          <cell r="E568">
            <v>0</v>
          </cell>
          <cell r="F568">
            <v>0</v>
          </cell>
          <cell r="G568">
            <v>0</v>
          </cell>
          <cell r="H568">
            <v>0</v>
          </cell>
          <cell r="I568">
            <v>0</v>
          </cell>
          <cell r="J568">
            <v>0</v>
          </cell>
          <cell r="K568">
            <v>0</v>
          </cell>
          <cell r="L568">
            <v>0</v>
          </cell>
          <cell r="M568">
            <v>0</v>
          </cell>
          <cell r="N568">
            <v>0</v>
          </cell>
          <cell r="O568">
            <v>0</v>
          </cell>
        </row>
        <row r="569">
          <cell r="A569" t="str">
            <v xml:space="preserve">    Safe Harbor(1/3)</v>
          </cell>
          <cell r="C569">
            <v>866.1</v>
          </cell>
          <cell r="D569">
            <v>901.9</v>
          </cell>
          <cell r="E569">
            <v>1586</v>
          </cell>
          <cell r="F569">
            <v>1569.4</v>
          </cell>
          <cell r="G569">
            <v>1152.9000000000001</v>
          </cell>
          <cell r="H569">
            <v>648.20000000000005</v>
          </cell>
          <cell r="I569">
            <v>430.3</v>
          </cell>
          <cell r="J569">
            <v>308.89999999999998</v>
          </cell>
          <cell r="K569">
            <v>284.10000000000002</v>
          </cell>
          <cell r="L569">
            <v>435.8</v>
          </cell>
          <cell r="M569">
            <v>700.6</v>
          </cell>
          <cell r="N569">
            <v>915.7</v>
          </cell>
          <cell r="O569">
            <v>9799.9</v>
          </cell>
        </row>
        <row r="570">
          <cell r="A570" t="str">
            <v xml:space="preserve">    Installed Capacity Payments</v>
          </cell>
          <cell r="C570">
            <v>0</v>
          </cell>
          <cell r="D570">
            <v>0</v>
          </cell>
          <cell r="E570">
            <v>0</v>
          </cell>
          <cell r="F570">
            <v>0</v>
          </cell>
          <cell r="G570">
            <v>0</v>
          </cell>
          <cell r="H570">
            <v>0</v>
          </cell>
          <cell r="I570">
            <v>0</v>
          </cell>
          <cell r="J570">
            <v>0</v>
          </cell>
          <cell r="K570">
            <v>0</v>
          </cell>
          <cell r="L570">
            <v>0</v>
          </cell>
          <cell r="M570">
            <v>0</v>
          </cell>
          <cell r="N570">
            <v>0</v>
          </cell>
          <cell r="O570">
            <v>0</v>
          </cell>
        </row>
        <row r="572">
          <cell r="A572" t="str">
            <v xml:space="preserve">  TOTAL NOT RECOVERED THROUGH ECR</v>
          </cell>
          <cell r="C572">
            <v>866.1</v>
          </cell>
          <cell r="D572">
            <v>901.9</v>
          </cell>
          <cell r="E572">
            <v>1586</v>
          </cell>
          <cell r="F572">
            <v>1569.4</v>
          </cell>
          <cell r="G572">
            <v>1152.9000000000001</v>
          </cell>
          <cell r="H572">
            <v>648.20000000000005</v>
          </cell>
          <cell r="I572">
            <v>430.3</v>
          </cell>
          <cell r="J572">
            <v>308.89999999999998</v>
          </cell>
          <cell r="K572">
            <v>284.10000000000002</v>
          </cell>
          <cell r="L572">
            <v>435.8</v>
          </cell>
          <cell r="M572">
            <v>700.6</v>
          </cell>
          <cell r="N572">
            <v>915.7</v>
          </cell>
          <cell r="O572">
            <v>9799.9</v>
          </cell>
        </row>
        <row r="574">
          <cell r="A574" t="str">
            <v>ENERGY COST APPLICABLE TO ECR</v>
          </cell>
          <cell r="C574">
            <v>28269.100854707976</v>
          </cell>
          <cell r="D574">
            <v>28323.378132738319</v>
          </cell>
          <cell r="E574">
            <v>34763.622321873991</v>
          </cell>
          <cell r="F574">
            <v>33627.576922333974</v>
          </cell>
          <cell r="G574">
            <v>28219.676244584785</v>
          </cell>
          <cell r="H574">
            <v>13120.338083650049</v>
          </cell>
          <cell r="I574">
            <v>439.15625209216751</v>
          </cell>
          <cell r="J574">
            <v>-834.83136105593348</v>
          </cell>
          <cell r="K574">
            <v>17479.00177965542</v>
          </cell>
          <cell r="L574">
            <v>20596.549602539591</v>
          </cell>
          <cell r="M574">
            <v>25517.945273212623</v>
          </cell>
          <cell r="N574">
            <v>31343.123005764373</v>
          </cell>
          <cell r="O574">
            <v>260864.60000000003</v>
          </cell>
        </row>
        <row r="575">
          <cell r="C575" t="str">
            <v xml:space="preserve"> ========</v>
          </cell>
          <cell r="D575" t="str">
            <v xml:space="preserve"> ========</v>
          </cell>
          <cell r="E575" t="str">
            <v xml:space="preserve"> ========</v>
          </cell>
          <cell r="F575" t="str">
            <v xml:space="preserve"> ========</v>
          </cell>
          <cell r="G575" t="str">
            <v xml:space="preserve"> ========</v>
          </cell>
          <cell r="H575" t="str">
            <v xml:space="preserve"> ========</v>
          </cell>
          <cell r="I575" t="str">
            <v xml:space="preserve"> ========</v>
          </cell>
          <cell r="J575" t="str">
            <v xml:space="preserve"> ========</v>
          </cell>
          <cell r="K575" t="str">
            <v xml:space="preserve"> ========</v>
          </cell>
          <cell r="L575" t="str">
            <v xml:space="preserve"> ========</v>
          </cell>
          <cell r="M575" t="str">
            <v xml:space="preserve"> ========</v>
          </cell>
          <cell r="N575" t="str">
            <v xml:space="preserve"> ========</v>
          </cell>
          <cell r="O575" t="str">
            <v xml:space="preserve"> =========</v>
          </cell>
        </row>
        <row r="576">
          <cell r="A576" t="str">
            <v xml:space="preserve">  PORTION FOR PPUC CUSTOMERS</v>
          </cell>
          <cell r="B576">
            <v>1</v>
          </cell>
          <cell r="C576">
            <v>28269.1</v>
          </cell>
          <cell r="D576">
            <v>28323.4</v>
          </cell>
          <cell r="E576">
            <v>34763.599999999999</v>
          </cell>
          <cell r="F576">
            <v>33627.599999999999</v>
          </cell>
          <cell r="G576">
            <v>28219.7</v>
          </cell>
          <cell r="H576">
            <v>13120.3</v>
          </cell>
          <cell r="I576">
            <v>439.2</v>
          </cell>
          <cell r="J576">
            <v>-834.8</v>
          </cell>
          <cell r="K576">
            <v>17479</v>
          </cell>
          <cell r="L576">
            <v>20596.5</v>
          </cell>
          <cell r="M576">
            <v>25517.9</v>
          </cell>
          <cell r="N576">
            <v>31343.1</v>
          </cell>
          <cell r="O576">
            <v>260864.60000000003</v>
          </cell>
        </row>
        <row r="577">
          <cell r="F577" t="str">
            <v xml:space="preserve">                              NET COST FOR JCP&amp;L SALE</v>
          </cell>
          <cell r="L577" t="str">
            <v>CASE:2001 FORECAST</v>
          </cell>
          <cell r="P577" t="str">
            <v>11</v>
          </cell>
        </row>
        <row r="578">
          <cell r="F578" t="str">
            <v xml:space="preserve">                    </v>
          </cell>
          <cell r="L578">
            <v>36851</v>
          </cell>
        </row>
        <row r="579">
          <cell r="F579" t="str">
            <v xml:space="preserve">                               (Thousands of Dollars)     </v>
          </cell>
        </row>
        <row r="581">
          <cell r="A581" t="str">
            <v>JCPL FUEL EXPENSE</v>
          </cell>
          <cell r="C581" t="str">
            <v>JANUARY</v>
          </cell>
          <cell r="D581" t="str">
            <v>FEBRUARY</v>
          </cell>
          <cell r="E581" t="str">
            <v>MARCH</v>
          </cell>
          <cell r="F581" t="str">
            <v>APRIL</v>
          </cell>
          <cell r="G581" t="str">
            <v>MAY</v>
          </cell>
          <cell r="H581" t="str">
            <v>JUNE</v>
          </cell>
          <cell r="I581" t="str">
            <v>JULY</v>
          </cell>
          <cell r="J581" t="str">
            <v>AUGUST</v>
          </cell>
          <cell r="K581" t="str">
            <v>SEPTEMBER</v>
          </cell>
          <cell r="L581" t="str">
            <v>OCTOBER</v>
          </cell>
          <cell r="M581" t="str">
            <v>NOVEMBER</v>
          </cell>
          <cell r="N581" t="str">
            <v>DECEMBER</v>
          </cell>
          <cell r="O581" t="str">
            <v>TOTAL</v>
          </cell>
        </row>
        <row r="582">
          <cell r="A582" t="str">
            <v xml:space="preserve">                 </v>
          </cell>
        </row>
        <row r="583">
          <cell r="A583" t="str">
            <v xml:space="preserve">    Brunner Island</v>
          </cell>
          <cell r="C583">
            <v>0</v>
          </cell>
          <cell r="D583">
            <v>0</v>
          </cell>
          <cell r="E583">
            <v>0</v>
          </cell>
          <cell r="F583">
            <v>0</v>
          </cell>
          <cell r="G583">
            <v>0</v>
          </cell>
          <cell r="H583">
            <v>0</v>
          </cell>
          <cell r="I583">
            <v>0</v>
          </cell>
          <cell r="J583">
            <v>0</v>
          </cell>
          <cell r="K583">
            <v>0</v>
          </cell>
          <cell r="L583">
            <v>0</v>
          </cell>
          <cell r="M583">
            <v>0</v>
          </cell>
          <cell r="N583">
            <v>0</v>
          </cell>
          <cell r="O583">
            <v>0</v>
          </cell>
        </row>
        <row r="584">
          <cell r="A584" t="str">
            <v xml:space="preserve">    Martins Creek 1-2</v>
          </cell>
          <cell r="C584">
            <v>0</v>
          </cell>
          <cell r="D584">
            <v>0</v>
          </cell>
          <cell r="E584">
            <v>0</v>
          </cell>
          <cell r="F584">
            <v>0</v>
          </cell>
          <cell r="G584">
            <v>0</v>
          </cell>
          <cell r="H584">
            <v>0</v>
          </cell>
          <cell r="I584">
            <v>0</v>
          </cell>
          <cell r="J584">
            <v>0</v>
          </cell>
          <cell r="K584">
            <v>0</v>
          </cell>
          <cell r="L584">
            <v>0</v>
          </cell>
          <cell r="M584">
            <v>0</v>
          </cell>
          <cell r="N584">
            <v>0</v>
          </cell>
          <cell r="O584">
            <v>0</v>
          </cell>
        </row>
        <row r="585">
          <cell r="A585" t="str">
            <v xml:space="preserve">    Sunbury</v>
          </cell>
          <cell r="C585">
            <v>0</v>
          </cell>
          <cell r="D585">
            <v>0</v>
          </cell>
          <cell r="E585">
            <v>0</v>
          </cell>
          <cell r="F585">
            <v>0</v>
          </cell>
          <cell r="G585">
            <v>0</v>
          </cell>
          <cell r="H585">
            <v>0</v>
          </cell>
          <cell r="I585">
            <v>0</v>
          </cell>
          <cell r="J585">
            <v>0</v>
          </cell>
          <cell r="K585">
            <v>0</v>
          </cell>
          <cell r="L585">
            <v>0</v>
          </cell>
          <cell r="M585">
            <v>0</v>
          </cell>
          <cell r="N585">
            <v>0</v>
          </cell>
          <cell r="O585">
            <v>0</v>
          </cell>
        </row>
        <row r="586">
          <cell r="A586" t="str">
            <v xml:space="preserve">    Holtwood</v>
          </cell>
          <cell r="C586">
            <v>0</v>
          </cell>
          <cell r="D586">
            <v>0</v>
          </cell>
          <cell r="E586">
            <v>0</v>
          </cell>
          <cell r="F586">
            <v>0</v>
          </cell>
          <cell r="G586">
            <v>0</v>
          </cell>
          <cell r="H586">
            <v>0</v>
          </cell>
          <cell r="I586">
            <v>0</v>
          </cell>
          <cell r="J586">
            <v>0</v>
          </cell>
          <cell r="K586">
            <v>0</v>
          </cell>
          <cell r="L586">
            <v>0</v>
          </cell>
          <cell r="M586">
            <v>0</v>
          </cell>
          <cell r="N586">
            <v>0</v>
          </cell>
          <cell r="O586">
            <v>0</v>
          </cell>
        </row>
        <row r="587">
          <cell r="A587" t="str">
            <v xml:space="preserve">    Keystone</v>
          </cell>
          <cell r="C587">
            <v>0</v>
          </cell>
          <cell r="D587">
            <v>0</v>
          </cell>
          <cell r="E587">
            <v>0</v>
          </cell>
          <cell r="F587">
            <v>0</v>
          </cell>
          <cell r="G587">
            <v>0</v>
          </cell>
          <cell r="H587">
            <v>0</v>
          </cell>
          <cell r="I587">
            <v>0</v>
          </cell>
          <cell r="J587">
            <v>0</v>
          </cell>
          <cell r="K587">
            <v>0</v>
          </cell>
          <cell r="L587">
            <v>0</v>
          </cell>
          <cell r="M587">
            <v>0</v>
          </cell>
          <cell r="N587">
            <v>0</v>
          </cell>
          <cell r="O587">
            <v>0</v>
          </cell>
        </row>
        <row r="588">
          <cell r="A588" t="str">
            <v xml:space="preserve">    Conemaugh</v>
          </cell>
          <cell r="C588">
            <v>0</v>
          </cell>
          <cell r="D588">
            <v>0</v>
          </cell>
          <cell r="E588">
            <v>0</v>
          </cell>
          <cell r="F588">
            <v>0</v>
          </cell>
          <cell r="G588">
            <v>0</v>
          </cell>
          <cell r="H588">
            <v>0</v>
          </cell>
          <cell r="I588">
            <v>0</v>
          </cell>
          <cell r="J588">
            <v>0</v>
          </cell>
          <cell r="K588">
            <v>0</v>
          </cell>
          <cell r="L588">
            <v>0</v>
          </cell>
          <cell r="M588">
            <v>0</v>
          </cell>
          <cell r="N588">
            <v>0</v>
          </cell>
          <cell r="O588">
            <v>0</v>
          </cell>
        </row>
        <row r="589">
          <cell r="A589" t="str">
            <v xml:space="preserve">    Montour</v>
          </cell>
          <cell r="C589">
            <v>0</v>
          </cell>
          <cell r="D589">
            <v>0</v>
          </cell>
          <cell r="E589">
            <v>0</v>
          </cell>
          <cell r="F589">
            <v>0</v>
          </cell>
          <cell r="G589">
            <v>0</v>
          </cell>
          <cell r="H589">
            <v>0</v>
          </cell>
          <cell r="I589">
            <v>0</v>
          </cell>
          <cell r="J589">
            <v>0</v>
          </cell>
          <cell r="K589">
            <v>0</v>
          </cell>
          <cell r="L589">
            <v>0</v>
          </cell>
          <cell r="M589">
            <v>0</v>
          </cell>
          <cell r="N589">
            <v>0</v>
          </cell>
          <cell r="O589">
            <v>0</v>
          </cell>
        </row>
        <row r="590">
          <cell r="A590" t="str">
            <v xml:space="preserve">    Retired Miner's Health Care Costs</v>
          </cell>
          <cell r="C590">
            <v>0</v>
          </cell>
          <cell r="D590">
            <v>0</v>
          </cell>
          <cell r="E590">
            <v>0</v>
          </cell>
          <cell r="F590">
            <v>0</v>
          </cell>
          <cell r="G590">
            <v>0</v>
          </cell>
          <cell r="H590">
            <v>0</v>
          </cell>
          <cell r="I590">
            <v>0</v>
          </cell>
          <cell r="J590">
            <v>0</v>
          </cell>
          <cell r="K590">
            <v>0</v>
          </cell>
          <cell r="L590">
            <v>0</v>
          </cell>
          <cell r="M590">
            <v>0</v>
          </cell>
          <cell r="N590">
            <v>0</v>
          </cell>
          <cell r="O590">
            <v>0</v>
          </cell>
        </row>
        <row r="591">
          <cell r="A591" t="str">
            <v xml:space="preserve">    Conemaugh Scrubber Costs</v>
          </cell>
          <cell r="C591">
            <v>0</v>
          </cell>
          <cell r="D591">
            <v>0</v>
          </cell>
          <cell r="E591">
            <v>0</v>
          </cell>
          <cell r="F591">
            <v>0</v>
          </cell>
          <cell r="G591">
            <v>0</v>
          </cell>
          <cell r="H591">
            <v>0</v>
          </cell>
          <cell r="I591">
            <v>0</v>
          </cell>
          <cell r="J591">
            <v>0</v>
          </cell>
          <cell r="K591">
            <v>0</v>
          </cell>
          <cell r="L591">
            <v>0</v>
          </cell>
          <cell r="M591">
            <v>0</v>
          </cell>
          <cell r="N591">
            <v>0</v>
          </cell>
          <cell r="O591">
            <v>0</v>
          </cell>
        </row>
        <row r="592">
          <cell r="C592" t="str">
            <v xml:space="preserve"> ========</v>
          </cell>
          <cell r="D592" t="str">
            <v xml:space="preserve"> ========</v>
          </cell>
          <cell r="E592" t="str">
            <v xml:space="preserve"> ========</v>
          </cell>
          <cell r="F592" t="str">
            <v xml:space="preserve"> ========</v>
          </cell>
          <cell r="G592" t="str">
            <v xml:space="preserve"> ========</v>
          </cell>
          <cell r="H592" t="str">
            <v xml:space="preserve"> ========</v>
          </cell>
          <cell r="I592" t="str">
            <v xml:space="preserve"> ========</v>
          </cell>
          <cell r="J592" t="str">
            <v xml:space="preserve"> ========</v>
          </cell>
          <cell r="K592" t="str">
            <v xml:space="preserve"> ========</v>
          </cell>
          <cell r="L592" t="str">
            <v xml:space="preserve"> ========</v>
          </cell>
          <cell r="M592" t="str">
            <v xml:space="preserve"> ========</v>
          </cell>
          <cell r="N592" t="str">
            <v xml:space="preserve"> ========</v>
          </cell>
          <cell r="O592" t="str">
            <v xml:space="preserve"> ========</v>
          </cell>
        </row>
        <row r="593">
          <cell r="A593" t="str">
            <v xml:space="preserve"> TOTAL COAL EXPENSE</v>
          </cell>
          <cell r="C593">
            <v>0</v>
          </cell>
          <cell r="D593">
            <v>0</v>
          </cell>
          <cell r="E593">
            <v>0</v>
          </cell>
          <cell r="F593">
            <v>0</v>
          </cell>
          <cell r="G593">
            <v>0</v>
          </cell>
          <cell r="H593">
            <v>0</v>
          </cell>
          <cell r="I593">
            <v>0</v>
          </cell>
          <cell r="J593">
            <v>0</v>
          </cell>
          <cell r="K593">
            <v>0</v>
          </cell>
          <cell r="L593">
            <v>0</v>
          </cell>
          <cell r="M593">
            <v>0</v>
          </cell>
          <cell r="N593">
            <v>0</v>
          </cell>
          <cell r="O593">
            <v>0</v>
          </cell>
        </row>
        <row r="595">
          <cell r="A595" t="str">
            <v xml:space="preserve">    Susquehanna 1</v>
          </cell>
          <cell r="C595">
            <v>0</v>
          </cell>
          <cell r="D595">
            <v>0</v>
          </cell>
          <cell r="E595">
            <v>0</v>
          </cell>
          <cell r="F595">
            <v>0</v>
          </cell>
          <cell r="G595">
            <v>0</v>
          </cell>
          <cell r="H595">
            <v>0</v>
          </cell>
          <cell r="I595">
            <v>0</v>
          </cell>
          <cell r="J595">
            <v>0</v>
          </cell>
          <cell r="K595">
            <v>0</v>
          </cell>
          <cell r="L595">
            <v>0</v>
          </cell>
          <cell r="M595">
            <v>0</v>
          </cell>
          <cell r="N595">
            <v>0</v>
          </cell>
          <cell r="O595">
            <v>0</v>
          </cell>
        </row>
        <row r="596">
          <cell r="A596" t="str">
            <v xml:space="preserve">    Susquehanna 2</v>
          </cell>
          <cell r="C596">
            <v>0</v>
          </cell>
          <cell r="D596">
            <v>0</v>
          </cell>
          <cell r="E596">
            <v>0</v>
          </cell>
          <cell r="F596">
            <v>0</v>
          </cell>
          <cell r="G596">
            <v>0</v>
          </cell>
          <cell r="H596">
            <v>0</v>
          </cell>
          <cell r="I596">
            <v>0</v>
          </cell>
          <cell r="J596">
            <v>0</v>
          </cell>
          <cell r="K596">
            <v>0</v>
          </cell>
          <cell r="L596">
            <v>0</v>
          </cell>
          <cell r="M596">
            <v>0</v>
          </cell>
          <cell r="N596">
            <v>0</v>
          </cell>
          <cell r="O596">
            <v>0</v>
          </cell>
        </row>
        <row r="597">
          <cell r="A597" t="str">
            <v xml:space="preserve">    Susquehanna 1 (Spent Fuel)</v>
          </cell>
          <cell r="C597">
            <v>0</v>
          </cell>
          <cell r="D597">
            <v>0</v>
          </cell>
          <cell r="E597">
            <v>0</v>
          </cell>
          <cell r="F597">
            <v>0</v>
          </cell>
          <cell r="G597">
            <v>0</v>
          </cell>
          <cell r="H597">
            <v>0</v>
          </cell>
          <cell r="I597">
            <v>0</v>
          </cell>
          <cell r="J597">
            <v>0</v>
          </cell>
          <cell r="K597">
            <v>0</v>
          </cell>
          <cell r="L597">
            <v>0</v>
          </cell>
          <cell r="M597">
            <v>0</v>
          </cell>
          <cell r="N597">
            <v>0</v>
          </cell>
          <cell r="O597">
            <v>0</v>
          </cell>
        </row>
        <row r="598">
          <cell r="A598" t="str">
            <v xml:space="preserve">    Susquehanna 2 (Spent Fuel)</v>
          </cell>
          <cell r="C598">
            <v>0</v>
          </cell>
          <cell r="D598">
            <v>0</v>
          </cell>
          <cell r="E598">
            <v>0</v>
          </cell>
          <cell r="F598">
            <v>0</v>
          </cell>
          <cell r="G598">
            <v>0</v>
          </cell>
          <cell r="H598">
            <v>0</v>
          </cell>
          <cell r="I598">
            <v>0</v>
          </cell>
          <cell r="J598">
            <v>0</v>
          </cell>
          <cell r="K598">
            <v>0</v>
          </cell>
          <cell r="L598">
            <v>0</v>
          </cell>
          <cell r="M598">
            <v>0</v>
          </cell>
          <cell r="N598">
            <v>0</v>
          </cell>
          <cell r="O598">
            <v>0</v>
          </cell>
        </row>
        <row r="599">
          <cell r="A599" t="str">
            <v xml:space="preserve">    D&amp;D Expense</v>
          </cell>
          <cell r="C599">
            <v>0</v>
          </cell>
          <cell r="D599">
            <v>0</v>
          </cell>
          <cell r="E599">
            <v>0</v>
          </cell>
          <cell r="F599">
            <v>0</v>
          </cell>
          <cell r="G599">
            <v>0</v>
          </cell>
          <cell r="H599">
            <v>0</v>
          </cell>
          <cell r="I599">
            <v>0</v>
          </cell>
          <cell r="J599">
            <v>0</v>
          </cell>
          <cell r="K599">
            <v>0</v>
          </cell>
          <cell r="L599">
            <v>0</v>
          </cell>
          <cell r="M599">
            <v>0</v>
          </cell>
          <cell r="N599">
            <v>0</v>
          </cell>
          <cell r="O599">
            <v>0</v>
          </cell>
        </row>
        <row r="600">
          <cell r="C600" t="str">
            <v xml:space="preserve"> ========</v>
          </cell>
          <cell r="D600" t="str">
            <v xml:space="preserve"> ========</v>
          </cell>
          <cell r="E600" t="str">
            <v xml:space="preserve"> ========</v>
          </cell>
          <cell r="F600" t="str">
            <v xml:space="preserve"> ========</v>
          </cell>
          <cell r="G600" t="str">
            <v xml:space="preserve"> ========</v>
          </cell>
          <cell r="H600" t="str">
            <v xml:space="preserve"> ========</v>
          </cell>
          <cell r="I600" t="str">
            <v xml:space="preserve"> ========</v>
          </cell>
          <cell r="J600" t="str">
            <v xml:space="preserve"> ========</v>
          </cell>
          <cell r="K600" t="str">
            <v xml:space="preserve"> ========</v>
          </cell>
          <cell r="L600" t="str">
            <v xml:space="preserve"> ========</v>
          </cell>
          <cell r="M600" t="str">
            <v xml:space="preserve"> ========</v>
          </cell>
          <cell r="N600" t="str">
            <v xml:space="preserve"> ========</v>
          </cell>
          <cell r="O600" t="str">
            <v xml:space="preserve"> ========</v>
          </cell>
        </row>
        <row r="601">
          <cell r="A601" t="str">
            <v xml:space="preserve"> TOTAL NUCLEAR EXPENSE</v>
          </cell>
          <cell r="C601">
            <v>0</v>
          </cell>
          <cell r="D601">
            <v>0</v>
          </cell>
          <cell r="E601">
            <v>0</v>
          </cell>
          <cell r="F601">
            <v>0</v>
          </cell>
          <cell r="G601">
            <v>0</v>
          </cell>
          <cell r="H601">
            <v>0</v>
          </cell>
          <cell r="I601">
            <v>0</v>
          </cell>
          <cell r="J601">
            <v>0</v>
          </cell>
          <cell r="K601">
            <v>0</v>
          </cell>
          <cell r="L601">
            <v>0</v>
          </cell>
          <cell r="M601">
            <v>0</v>
          </cell>
          <cell r="N601">
            <v>0</v>
          </cell>
          <cell r="O601">
            <v>0</v>
          </cell>
        </row>
        <row r="603">
          <cell r="A603" t="str">
            <v xml:space="preserve"> Martins Creek 3-4</v>
          </cell>
          <cell r="C603">
            <v>0</v>
          </cell>
          <cell r="D603">
            <v>0</v>
          </cell>
          <cell r="E603">
            <v>0</v>
          </cell>
          <cell r="F603">
            <v>0</v>
          </cell>
          <cell r="G603">
            <v>0</v>
          </cell>
          <cell r="H603">
            <v>0</v>
          </cell>
          <cell r="I603">
            <v>0</v>
          </cell>
          <cell r="J603">
            <v>0</v>
          </cell>
          <cell r="K603">
            <v>0</v>
          </cell>
          <cell r="L603">
            <v>0</v>
          </cell>
          <cell r="M603">
            <v>0</v>
          </cell>
          <cell r="N603">
            <v>0</v>
          </cell>
          <cell r="O603">
            <v>0</v>
          </cell>
        </row>
        <row r="604">
          <cell r="A604" t="str">
            <v xml:space="preserve">    Sun Oil Adjustment</v>
          </cell>
          <cell r="C604">
            <v>0</v>
          </cell>
          <cell r="D604">
            <v>0</v>
          </cell>
          <cell r="E604">
            <v>0</v>
          </cell>
          <cell r="F604">
            <v>0</v>
          </cell>
          <cell r="G604">
            <v>0</v>
          </cell>
          <cell r="H604">
            <v>0</v>
          </cell>
          <cell r="I604">
            <v>0</v>
          </cell>
          <cell r="J604">
            <v>0</v>
          </cell>
          <cell r="K604">
            <v>0</v>
          </cell>
          <cell r="L604">
            <v>0</v>
          </cell>
          <cell r="M604">
            <v>0</v>
          </cell>
          <cell r="N604">
            <v>0</v>
          </cell>
          <cell r="O604">
            <v>0</v>
          </cell>
        </row>
        <row r="606">
          <cell r="A606" t="str">
            <v xml:space="preserve"> COMBUSTION TURBINES</v>
          </cell>
          <cell r="C606">
            <v>0</v>
          </cell>
          <cell r="D606">
            <v>0</v>
          </cell>
          <cell r="E606">
            <v>0</v>
          </cell>
          <cell r="F606">
            <v>0</v>
          </cell>
          <cell r="G606">
            <v>0</v>
          </cell>
          <cell r="H606">
            <v>0</v>
          </cell>
          <cell r="I606">
            <v>0</v>
          </cell>
          <cell r="J606">
            <v>0</v>
          </cell>
          <cell r="K606">
            <v>0</v>
          </cell>
          <cell r="L606">
            <v>0</v>
          </cell>
          <cell r="M606">
            <v>0</v>
          </cell>
          <cell r="N606">
            <v>0</v>
          </cell>
          <cell r="O606">
            <v>0</v>
          </cell>
        </row>
        <row r="608">
          <cell r="A608" t="str">
            <v xml:space="preserve"> DIESELS</v>
          </cell>
          <cell r="C608">
            <v>0</v>
          </cell>
          <cell r="D608">
            <v>0</v>
          </cell>
          <cell r="E608">
            <v>0</v>
          </cell>
          <cell r="F608">
            <v>0</v>
          </cell>
          <cell r="G608">
            <v>0</v>
          </cell>
          <cell r="H608">
            <v>0</v>
          </cell>
          <cell r="I608">
            <v>0</v>
          </cell>
          <cell r="J608">
            <v>0</v>
          </cell>
          <cell r="K608">
            <v>0</v>
          </cell>
          <cell r="L608">
            <v>0</v>
          </cell>
          <cell r="M608">
            <v>0</v>
          </cell>
          <cell r="N608">
            <v>0</v>
          </cell>
          <cell r="O608">
            <v>0</v>
          </cell>
        </row>
        <row r="609">
          <cell r="C609" t="str">
            <v xml:space="preserve"> ========</v>
          </cell>
          <cell r="D609" t="str">
            <v xml:space="preserve"> ========</v>
          </cell>
          <cell r="E609" t="str">
            <v xml:space="preserve"> ========</v>
          </cell>
          <cell r="F609" t="str">
            <v xml:space="preserve"> ========</v>
          </cell>
          <cell r="G609" t="str">
            <v xml:space="preserve"> ========</v>
          </cell>
          <cell r="H609" t="str">
            <v xml:space="preserve"> ========</v>
          </cell>
          <cell r="I609" t="str">
            <v xml:space="preserve"> ========</v>
          </cell>
          <cell r="J609" t="str">
            <v xml:space="preserve"> ========</v>
          </cell>
          <cell r="K609" t="str">
            <v xml:space="preserve"> ========</v>
          </cell>
          <cell r="L609" t="str">
            <v xml:space="preserve"> ========</v>
          </cell>
          <cell r="M609" t="str">
            <v xml:space="preserve"> ========</v>
          </cell>
          <cell r="N609" t="str">
            <v xml:space="preserve"> ========</v>
          </cell>
          <cell r="O609" t="str">
            <v xml:space="preserve"> ========</v>
          </cell>
        </row>
        <row r="610">
          <cell r="A610" t="str">
            <v>TOTAL JCP&amp;L FUEL EXPENSE</v>
          </cell>
          <cell r="C610">
            <v>0</v>
          </cell>
          <cell r="D610">
            <v>0</v>
          </cell>
          <cell r="E610">
            <v>0</v>
          </cell>
          <cell r="F610">
            <v>0</v>
          </cell>
          <cell r="G610">
            <v>0</v>
          </cell>
          <cell r="H610">
            <v>0</v>
          </cell>
          <cell r="I610">
            <v>0</v>
          </cell>
          <cell r="J610">
            <v>0</v>
          </cell>
          <cell r="K610">
            <v>0</v>
          </cell>
          <cell r="L610">
            <v>0</v>
          </cell>
          <cell r="M610">
            <v>0</v>
          </cell>
          <cell r="N610">
            <v>0</v>
          </cell>
          <cell r="O610">
            <v>0</v>
          </cell>
        </row>
        <row r="611">
          <cell r="A611" t="str">
            <v>JCP&amp;L SHARE UNLOADED SALES REVENUE</v>
          </cell>
          <cell r="C611">
            <v>0</v>
          </cell>
          <cell r="D611">
            <v>0</v>
          </cell>
          <cell r="E611">
            <v>0</v>
          </cell>
          <cell r="F611">
            <v>0</v>
          </cell>
          <cell r="G611">
            <v>0</v>
          </cell>
          <cell r="H611">
            <v>0</v>
          </cell>
          <cell r="I611">
            <v>0</v>
          </cell>
          <cell r="J611">
            <v>0</v>
          </cell>
          <cell r="K611">
            <v>0</v>
          </cell>
          <cell r="L611">
            <v>0</v>
          </cell>
          <cell r="M611">
            <v>0</v>
          </cell>
          <cell r="N611">
            <v>0</v>
          </cell>
          <cell r="O611">
            <v>0</v>
          </cell>
        </row>
        <row r="612">
          <cell r="A612" t="str">
            <v>JCP&amp;L SHARE OF EHV CHARGES (Page 14)</v>
          </cell>
          <cell r="C612">
            <v>0</v>
          </cell>
          <cell r="D612">
            <v>0</v>
          </cell>
          <cell r="E612">
            <v>0</v>
          </cell>
          <cell r="F612">
            <v>0</v>
          </cell>
          <cell r="G612">
            <v>0</v>
          </cell>
          <cell r="H612">
            <v>0</v>
          </cell>
          <cell r="I612">
            <v>0</v>
          </cell>
          <cell r="J612">
            <v>0</v>
          </cell>
          <cell r="K612">
            <v>0</v>
          </cell>
          <cell r="L612">
            <v>0</v>
          </cell>
          <cell r="M612">
            <v>0</v>
          </cell>
          <cell r="N612">
            <v>0</v>
          </cell>
          <cell r="O612">
            <v>0</v>
          </cell>
        </row>
        <row r="613">
          <cell r="A613" t="str">
            <v>CREDIT FOR COST OF PP&amp;L LOADED SALES</v>
          </cell>
          <cell r="C613">
            <v>0</v>
          </cell>
          <cell r="D613">
            <v>0</v>
          </cell>
          <cell r="E613">
            <v>0</v>
          </cell>
          <cell r="F613">
            <v>0</v>
          </cell>
          <cell r="G613">
            <v>0</v>
          </cell>
          <cell r="H613">
            <v>0</v>
          </cell>
          <cell r="I613">
            <v>0</v>
          </cell>
          <cell r="J613">
            <v>0</v>
          </cell>
          <cell r="K613">
            <v>0</v>
          </cell>
          <cell r="L613">
            <v>0</v>
          </cell>
          <cell r="M613">
            <v>0</v>
          </cell>
          <cell r="N613">
            <v>0</v>
          </cell>
          <cell r="O613">
            <v>0</v>
          </cell>
        </row>
        <row r="614">
          <cell r="C614" t="str">
            <v xml:space="preserve"> ========</v>
          </cell>
          <cell r="D614" t="str">
            <v xml:space="preserve"> ========</v>
          </cell>
          <cell r="E614" t="str">
            <v xml:space="preserve"> ========</v>
          </cell>
          <cell r="F614" t="str">
            <v xml:space="preserve"> ========</v>
          </cell>
          <cell r="G614" t="str">
            <v xml:space="preserve"> ========</v>
          </cell>
          <cell r="H614" t="str">
            <v xml:space="preserve"> ========</v>
          </cell>
          <cell r="I614" t="str">
            <v xml:space="preserve"> ========</v>
          </cell>
          <cell r="J614" t="str">
            <v xml:space="preserve"> ========</v>
          </cell>
          <cell r="K614" t="str">
            <v xml:space="preserve"> ========</v>
          </cell>
          <cell r="L614" t="str">
            <v xml:space="preserve"> ========</v>
          </cell>
          <cell r="M614" t="str">
            <v xml:space="preserve"> ========</v>
          </cell>
          <cell r="N614" t="str">
            <v xml:space="preserve"> ========</v>
          </cell>
          <cell r="O614" t="str">
            <v xml:space="preserve"> ========</v>
          </cell>
        </row>
        <row r="615">
          <cell r="A615" t="str">
            <v>NET COST FOR JCP&amp;L SALE</v>
          </cell>
          <cell r="C615">
            <v>0</v>
          </cell>
          <cell r="D615">
            <v>0</v>
          </cell>
          <cell r="E615">
            <v>0</v>
          </cell>
          <cell r="F615">
            <v>0</v>
          </cell>
          <cell r="G615">
            <v>0</v>
          </cell>
          <cell r="H615">
            <v>0</v>
          </cell>
          <cell r="I615">
            <v>0</v>
          </cell>
          <cell r="J615">
            <v>0</v>
          </cell>
          <cell r="K615">
            <v>0</v>
          </cell>
          <cell r="L615">
            <v>0</v>
          </cell>
          <cell r="M615">
            <v>0</v>
          </cell>
          <cell r="N615">
            <v>0</v>
          </cell>
          <cell r="O615">
            <v>0</v>
          </cell>
        </row>
        <row r="617">
          <cell r="A617" t="str">
            <v>COST FOR 150 MW SALE TO JCP&amp;L</v>
          </cell>
          <cell r="C617">
            <v>2402.857368</v>
          </cell>
          <cell r="D617">
            <v>2194.0551359999999</v>
          </cell>
          <cell r="E617">
            <v>2395.8845999999999</v>
          </cell>
          <cell r="F617">
            <v>2232.5985359999995</v>
          </cell>
          <cell r="G617">
            <v>2345.5507679999996</v>
          </cell>
          <cell r="H617">
            <v>2530.2823200000003</v>
          </cell>
          <cell r="I617">
            <v>2793.4595999999997</v>
          </cell>
          <cell r="J617">
            <v>2789.7544800000001</v>
          </cell>
          <cell r="K617">
            <v>2117.3032800000001</v>
          </cell>
          <cell r="L617">
            <v>1907.4987450000001</v>
          </cell>
          <cell r="M617">
            <v>1962.43776</v>
          </cell>
          <cell r="N617">
            <v>2245.1196960000002</v>
          </cell>
          <cell r="O617">
            <v>27917</v>
          </cell>
        </row>
        <row r="622">
          <cell r="L622" t="str">
            <v>CASE:2001 FORECAST</v>
          </cell>
        </row>
        <row r="623">
          <cell r="C623" t="str">
            <v xml:space="preserve">                    </v>
          </cell>
          <cell r="F623" t="str">
            <v xml:space="preserve">                              SALES OF NON-UTILITY GENERATION TO GPU</v>
          </cell>
          <cell r="L623">
            <v>36851</v>
          </cell>
        </row>
        <row r="626">
          <cell r="C626" t="str">
            <v>JANUARY</v>
          </cell>
          <cell r="D626" t="str">
            <v>FEBRUARY</v>
          </cell>
          <cell r="E626" t="str">
            <v>MARCH</v>
          </cell>
          <cell r="F626" t="str">
            <v>APRIL</v>
          </cell>
          <cell r="G626" t="str">
            <v>MAY</v>
          </cell>
          <cell r="H626" t="str">
            <v>JUNE</v>
          </cell>
          <cell r="I626" t="str">
            <v>JULY</v>
          </cell>
          <cell r="J626" t="str">
            <v>AUGUST</v>
          </cell>
          <cell r="K626" t="str">
            <v>SEPTEMBER</v>
          </cell>
          <cell r="L626" t="str">
            <v>OCTOBER</v>
          </cell>
          <cell r="M626" t="str">
            <v>NOVEMBER</v>
          </cell>
          <cell r="N626" t="str">
            <v>DECEMBER</v>
          </cell>
          <cell r="O626" t="str">
            <v>TOTAL</v>
          </cell>
        </row>
        <row r="627">
          <cell r="A627" t="str">
            <v>Total NUG Energy - GWH</v>
          </cell>
          <cell r="C627">
            <v>0</v>
          </cell>
          <cell r="D627">
            <v>0</v>
          </cell>
          <cell r="E627">
            <v>0</v>
          </cell>
          <cell r="F627">
            <v>0</v>
          </cell>
          <cell r="G627">
            <v>0</v>
          </cell>
          <cell r="H627">
            <v>0</v>
          </cell>
          <cell r="I627">
            <v>0</v>
          </cell>
          <cell r="J627">
            <v>0</v>
          </cell>
          <cell r="K627">
            <v>0</v>
          </cell>
          <cell r="L627">
            <v>0</v>
          </cell>
          <cell r="M627">
            <v>0</v>
          </cell>
          <cell r="N627">
            <v>0</v>
          </cell>
          <cell r="O627">
            <v>0</v>
          </cell>
        </row>
        <row r="628">
          <cell r="A628" t="str">
            <v>Cost Rate - Mills/KWH</v>
          </cell>
          <cell r="C628">
            <v>0</v>
          </cell>
          <cell r="D628">
            <v>0</v>
          </cell>
          <cell r="E628">
            <v>0</v>
          </cell>
          <cell r="F628">
            <v>0</v>
          </cell>
          <cell r="G628">
            <v>0</v>
          </cell>
          <cell r="H628">
            <v>0</v>
          </cell>
          <cell r="I628">
            <v>0</v>
          </cell>
          <cell r="J628">
            <v>0</v>
          </cell>
          <cell r="K628">
            <v>0</v>
          </cell>
          <cell r="L628">
            <v>0</v>
          </cell>
          <cell r="M628">
            <v>0</v>
          </cell>
          <cell r="N628">
            <v>0</v>
          </cell>
          <cell r="O628">
            <v>0</v>
          </cell>
        </row>
        <row r="629">
          <cell r="A629" t="str">
            <v>Transmission Charge - Mills/KWH</v>
          </cell>
          <cell r="C629">
            <v>0</v>
          </cell>
          <cell r="D629">
            <v>0</v>
          </cell>
          <cell r="E629">
            <v>0</v>
          </cell>
          <cell r="F629">
            <v>0</v>
          </cell>
          <cell r="G629">
            <v>0</v>
          </cell>
          <cell r="H629">
            <v>0</v>
          </cell>
          <cell r="I629">
            <v>0</v>
          </cell>
          <cell r="J629">
            <v>0</v>
          </cell>
          <cell r="K629">
            <v>0</v>
          </cell>
          <cell r="L629">
            <v>0</v>
          </cell>
          <cell r="M629">
            <v>0</v>
          </cell>
          <cell r="N629">
            <v>0</v>
          </cell>
          <cell r="O629">
            <v>0</v>
          </cell>
        </row>
        <row r="630">
          <cell r="C630" t="str">
            <v xml:space="preserve"> ========</v>
          </cell>
          <cell r="D630" t="str">
            <v xml:space="preserve"> ========</v>
          </cell>
          <cell r="E630" t="str">
            <v xml:space="preserve"> ========</v>
          </cell>
          <cell r="F630" t="str">
            <v xml:space="preserve"> ========</v>
          </cell>
          <cell r="G630" t="str">
            <v xml:space="preserve"> ========</v>
          </cell>
          <cell r="H630" t="str">
            <v xml:space="preserve"> ========</v>
          </cell>
          <cell r="I630" t="str">
            <v xml:space="preserve"> ========</v>
          </cell>
          <cell r="J630" t="str">
            <v xml:space="preserve"> ========</v>
          </cell>
          <cell r="K630" t="str">
            <v xml:space="preserve"> ========</v>
          </cell>
          <cell r="L630" t="str">
            <v xml:space="preserve"> ========</v>
          </cell>
          <cell r="M630" t="str">
            <v xml:space="preserve"> ========</v>
          </cell>
          <cell r="N630" t="str">
            <v xml:space="preserve"> ========</v>
          </cell>
          <cell r="O630" t="str">
            <v xml:space="preserve"> ========</v>
          </cell>
        </row>
        <row r="631">
          <cell r="A631" t="str">
            <v>Total Cost - Thousands of Dollars</v>
          </cell>
          <cell r="C631">
            <v>0</v>
          </cell>
          <cell r="D631">
            <v>0</v>
          </cell>
          <cell r="E631">
            <v>0</v>
          </cell>
          <cell r="F631">
            <v>0</v>
          </cell>
          <cell r="G631">
            <v>0</v>
          </cell>
          <cell r="H631">
            <v>0</v>
          </cell>
          <cell r="I631">
            <v>0</v>
          </cell>
          <cell r="J631">
            <v>0</v>
          </cell>
          <cell r="K631">
            <v>0</v>
          </cell>
          <cell r="L631">
            <v>0</v>
          </cell>
          <cell r="M631">
            <v>0</v>
          </cell>
          <cell r="N631">
            <v>0</v>
          </cell>
          <cell r="O631">
            <v>0</v>
          </cell>
        </row>
        <row r="658">
          <cell r="F658" t="str">
            <v xml:space="preserve">                         STATION GENERATION COST (FUEL ONLY)              </v>
          </cell>
          <cell r="L658" t="str">
            <v>CASE:2001 FORECAST</v>
          </cell>
          <cell r="P658" t="str">
            <v>12</v>
          </cell>
        </row>
        <row r="659">
          <cell r="F659" t="str">
            <v xml:space="preserve">                  </v>
          </cell>
          <cell r="L659">
            <v>36851</v>
          </cell>
        </row>
        <row r="660">
          <cell r="F660" t="str">
            <v xml:space="preserve">                                   (Mills / Kwh)       </v>
          </cell>
        </row>
        <row r="662">
          <cell r="A662" t="str">
            <v>COST OF GENERATION</v>
          </cell>
          <cell r="C662" t="str">
            <v>JANUARY</v>
          </cell>
          <cell r="D662" t="str">
            <v>FEBRUARY</v>
          </cell>
          <cell r="E662" t="str">
            <v>MARCH</v>
          </cell>
          <cell r="F662" t="str">
            <v>APRIL</v>
          </cell>
          <cell r="G662" t="str">
            <v>MAY</v>
          </cell>
          <cell r="H662" t="str">
            <v>JUNE</v>
          </cell>
          <cell r="I662" t="str">
            <v>JULY</v>
          </cell>
          <cell r="J662" t="str">
            <v>AUGUST</v>
          </cell>
          <cell r="K662" t="str">
            <v>SEPTEMBER</v>
          </cell>
          <cell r="L662" t="str">
            <v>OCTOBER</v>
          </cell>
          <cell r="M662" t="str">
            <v>NOVEMBER</v>
          </cell>
          <cell r="N662" t="str">
            <v>DECEMBER</v>
          </cell>
          <cell r="O662" t="str">
            <v>AVERAGE</v>
          </cell>
        </row>
        <row r="663">
          <cell r="A663" t="str">
            <v xml:space="preserve">                 </v>
          </cell>
        </row>
        <row r="664">
          <cell r="A664" t="str">
            <v xml:space="preserve">    BRUNNER ISLAND STATION</v>
          </cell>
          <cell r="C664">
            <v>14.83958</v>
          </cell>
          <cell r="D664">
            <v>14.853630000000001</v>
          </cell>
          <cell r="E664">
            <v>14.87533</v>
          </cell>
          <cell r="F664">
            <v>14.862679999999999</v>
          </cell>
          <cell r="G664">
            <v>14.92244</v>
          </cell>
          <cell r="H664">
            <v>14.752890000000001</v>
          </cell>
          <cell r="I664">
            <v>14.80805</v>
          </cell>
          <cell r="J664">
            <v>14.781330000000001</v>
          </cell>
          <cell r="K664">
            <v>11.270810000000001</v>
          </cell>
          <cell r="L664">
            <v>10.658580000000001</v>
          </cell>
          <cell r="M664">
            <v>14.93378</v>
          </cell>
          <cell r="N664">
            <v>15.144740000000001</v>
          </cell>
          <cell r="O664">
            <v>14.37467</v>
          </cell>
        </row>
        <row r="665">
          <cell r="A665" t="str">
            <v xml:space="preserve">    MARTINS CREEK 1-2</v>
          </cell>
          <cell r="C665">
            <v>15.722</v>
          </cell>
          <cell r="D665">
            <v>15.68322</v>
          </cell>
          <cell r="E665">
            <v>16.052160000000001</v>
          </cell>
          <cell r="F665">
            <v>15.92895</v>
          </cell>
          <cell r="G665">
            <v>16.1309</v>
          </cell>
          <cell r="H665">
            <v>15.835750000000001</v>
          </cell>
          <cell r="I665">
            <v>15.985200000000001</v>
          </cell>
          <cell r="J665">
            <v>15.77998</v>
          </cell>
          <cell r="K665">
            <v>13.682460000000001</v>
          </cell>
          <cell r="L665">
            <v>15.45926</v>
          </cell>
          <cell r="M665">
            <v>16.301200000000001</v>
          </cell>
          <cell r="N665">
            <v>16.08766</v>
          </cell>
          <cell r="O665">
            <v>15.795500000000001</v>
          </cell>
        </row>
        <row r="666">
          <cell r="A666" t="str">
            <v xml:space="preserve">    SUNBURY STATION</v>
          </cell>
          <cell r="C666">
            <v>0</v>
          </cell>
          <cell r="D666">
            <v>0</v>
          </cell>
          <cell r="E666">
            <v>0</v>
          </cell>
          <cell r="F666">
            <v>0</v>
          </cell>
          <cell r="G666">
            <v>0</v>
          </cell>
          <cell r="H666">
            <v>0</v>
          </cell>
          <cell r="I666">
            <v>0</v>
          </cell>
          <cell r="J666">
            <v>0</v>
          </cell>
          <cell r="K666">
            <v>0</v>
          </cell>
          <cell r="L666">
            <v>0</v>
          </cell>
          <cell r="M666">
            <v>0</v>
          </cell>
          <cell r="N666">
            <v>0</v>
          </cell>
          <cell r="O666">
            <v>0</v>
          </cell>
        </row>
        <row r="667">
          <cell r="A667" t="str">
            <v xml:space="preserve">    HOLTWOOD STATION</v>
          </cell>
          <cell r="C667">
            <v>0</v>
          </cell>
          <cell r="D667">
            <v>0</v>
          </cell>
          <cell r="E667">
            <v>0</v>
          </cell>
          <cell r="F667">
            <v>0</v>
          </cell>
          <cell r="G667">
            <v>0</v>
          </cell>
          <cell r="H667">
            <v>0</v>
          </cell>
          <cell r="I667">
            <v>0</v>
          </cell>
          <cell r="J667">
            <v>0</v>
          </cell>
          <cell r="K667">
            <v>0</v>
          </cell>
          <cell r="L667">
            <v>0</v>
          </cell>
          <cell r="M667">
            <v>0</v>
          </cell>
          <cell r="N667">
            <v>0</v>
          </cell>
          <cell r="O667">
            <v>0</v>
          </cell>
        </row>
        <row r="668">
          <cell r="A668" t="str">
            <v xml:space="preserve">    KEYSTONE STATION</v>
          </cell>
          <cell r="C668">
            <v>9.8110700000000008</v>
          </cell>
          <cell r="D668">
            <v>9.8308499999999999</v>
          </cell>
          <cell r="E668">
            <v>9.4387500000000006</v>
          </cell>
          <cell r="F668">
            <v>11.114140000000001</v>
          </cell>
          <cell r="G668">
            <v>19.26435</v>
          </cell>
          <cell r="H668">
            <v>8.5437200000000004</v>
          </cell>
          <cell r="I668">
            <v>9.0522799999999997</v>
          </cell>
          <cell r="J668">
            <v>10.73733</v>
          </cell>
          <cell r="K668">
            <v>10.334860000000001</v>
          </cell>
          <cell r="L668">
            <v>10.397790000000001</v>
          </cell>
          <cell r="M668">
            <v>10.02957</v>
          </cell>
          <cell r="N668">
            <v>9.5515699999999999</v>
          </cell>
          <cell r="O668">
            <v>10.29857</v>
          </cell>
        </row>
        <row r="669">
          <cell r="A669" t="str">
            <v xml:space="preserve">    CONEMAUGH STATION</v>
          </cell>
          <cell r="C669">
            <v>11.05373</v>
          </cell>
          <cell r="D669">
            <v>12.093999999999999</v>
          </cell>
          <cell r="E669">
            <v>11.177149999999999</v>
          </cell>
          <cell r="F669">
            <v>9.9148899999999998</v>
          </cell>
          <cell r="G669">
            <v>10.0686</v>
          </cell>
          <cell r="H669">
            <v>11.201409999999999</v>
          </cell>
          <cell r="I669">
            <v>10.31317</v>
          </cell>
          <cell r="J669">
            <v>10.314019999999999</v>
          </cell>
          <cell r="K669">
            <v>16.79993</v>
          </cell>
          <cell r="L669">
            <v>16.18515</v>
          </cell>
          <cell r="M669">
            <v>10.83203</v>
          </cell>
          <cell r="N669">
            <v>9.0416699999999999</v>
          </cell>
          <cell r="O669">
            <v>11.23142</v>
          </cell>
        </row>
        <row r="670">
          <cell r="A670" t="str">
            <v xml:space="preserve">    MONTOUR STATION</v>
          </cell>
          <cell r="C670">
            <v>13.14002</v>
          </cell>
          <cell r="D670">
            <v>12.967280000000001</v>
          </cell>
          <cell r="E670">
            <v>12.214779999999999</v>
          </cell>
          <cell r="F670">
            <v>12.83409</v>
          </cell>
          <cell r="G670">
            <v>14.83597</v>
          </cell>
          <cell r="H670">
            <v>13.003920000000001</v>
          </cell>
          <cell r="I670">
            <v>12.75163</v>
          </cell>
          <cell r="J670">
            <v>12.66264</v>
          </cell>
          <cell r="K670">
            <v>12.72326</v>
          </cell>
          <cell r="L670">
            <v>12.918150000000001</v>
          </cell>
          <cell r="M670">
            <v>12.85271</v>
          </cell>
          <cell r="N670">
            <v>12.97015</v>
          </cell>
          <cell r="O670">
            <v>12.93816</v>
          </cell>
        </row>
        <row r="671">
          <cell r="C671" t="str">
            <v xml:space="preserve"> ========</v>
          </cell>
          <cell r="D671" t="str">
            <v xml:space="preserve"> ========</v>
          </cell>
          <cell r="E671" t="str">
            <v xml:space="preserve"> ========</v>
          </cell>
          <cell r="F671" t="str">
            <v xml:space="preserve"> ========</v>
          </cell>
          <cell r="G671" t="str">
            <v xml:space="preserve"> ========</v>
          </cell>
          <cell r="H671" t="str">
            <v xml:space="preserve"> ========</v>
          </cell>
          <cell r="I671" t="str">
            <v xml:space="preserve"> ========</v>
          </cell>
          <cell r="J671" t="str">
            <v xml:space="preserve"> ========</v>
          </cell>
          <cell r="K671" t="str">
            <v xml:space="preserve"> ========</v>
          </cell>
          <cell r="L671" t="str">
            <v xml:space="preserve"> ========</v>
          </cell>
          <cell r="M671" t="str">
            <v xml:space="preserve"> ========</v>
          </cell>
          <cell r="N671" t="str">
            <v xml:space="preserve"> ========</v>
          </cell>
          <cell r="O671" t="str">
            <v xml:space="preserve"> ========</v>
          </cell>
        </row>
        <row r="672">
          <cell r="A672" t="str">
            <v xml:space="preserve"> AVERAGE COAL-FIRED GEN COST</v>
          </cell>
          <cell r="C672">
            <v>13.58005</v>
          </cell>
          <cell r="D672">
            <v>13.61042</v>
          </cell>
          <cell r="E672">
            <v>13.27909</v>
          </cell>
          <cell r="F672">
            <v>13.402850000000001</v>
          </cell>
          <cell r="G672">
            <v>14.577640000000001</v>
          </cell>
          <cell r="H672">
            <v>13.36754</v>
          </cell>
          <cell r="I672">
            <v>13.25836</v>
          </cell>
          <cell r="J672">
            <v>13.33403</v>
          </cell>
          <cell r="K672">
            <v>12.36313</v>
          </cell>
          <cell r="L672">
            <v>12.375679999999999</v>
          </cell>
          <cell r="M672">
            <v>13.35772</v>
          </cell>
          <cell r="N672">
            <v>13.435499999999999</v>
          </cell>
          <cell r="O672">
            <v>13.32531</v>
          </cell>
        </row>
        <row r="674">
          <cell r="A674" t="str">
            <v xml:space="preserve">    SUSQUEHANNA 1</v>
          </cell>
          <cell r="C674">
            <v>3.6198899999999998</v>
          </cell>
          <cell r="D674">
            <v>3.6198700000000001</v>
          </cell>
          <cell r="E674">
            <v>3.6198899999999998</v>
          </cell>
          <cell r="F674">
            <v>3.6198700000000001</v>
          </cell>
          <cell r="G674">
            <v>3.6200800000000002</v>
          </cell>
          <cell r="H674">
            <v>3.6198700000000001</v>
          </cell>
          <cell r="I674">
            <v>3.6198899999999998</v>
          </cell>
          <cell r="J674">
            <v>3.6198899999999998</v>
          </cell>
          <cell r="K674">
            <v>3.6198700000000001</v>
          </cell>
          <cell r="L674">
            <v>3.6198899999999998</v>
          </cell>
          <cell r="M674">
            <v>3.6198700000000001</v>
          </cell>
          <cell r="N674">
            <v>3.6198899999999998</v>
          </cell>
          <cell r="O674">
            <v>3.6200299999999999</v>
          </cell>
        </row>
        <row r="675">
          <cell r="A675" t="str">
            <v xml:space="preserve">    SUSQUEHANNA 2</v>
          </cell>
          <cell r="C675">
            <v>3.7800699999999998</v>
          </cell>
          <cell r="D675">
            <v>3.7801800000000001</v>
          </cell>
          <cell r="E675">
            <v>3.7796599999999998</v>
          </cell>
          <cell r="F675">
            <v>3.5907800000000001</v>
          </cell>
          <cell r="G675">
            <v>3.5900500000000002</v>
          </cell>
          <cell r="H675">
            <v>3.5900300000000001</v>
          </cell>
          <cell r="I675">
            <v>3.5899899999999998</v>
          </cell>
          <cell r="J675">
            <v>3.5899899999999998</v>
          </cell>
          <cell r="K675">
            <v>3.5900300000000001</v>
          </cell>
          <cell r="L675">
            <v>3.5899899999999998</v>
          </cell>
          <cell r="M675">
            <v>3.5900300000000001</v>
          </cell>
          <cell r="N675">
            <v>3.5899899999999998</v>
          </cell>
          <cell r="O675">
            <v>3.6300400000000002</v>
          </cell>
        </row>
        <row r="676">
          <cell r="C676" t="str">
            <v xml:space="preserve"> ========</v>
          </cell>
          <cell r="D676" t="str">
            <v xml:space="preserve"> ========</v>
          </cell>
          <cell r="E676" t="str">
            <v xml:space="preserve"> ========</v>
          </cell>
          <cell r="F676" t="str">
            <v xml:space="preserve"> ========</v>
          </cell>
          <cell r="G676" t="str">
            <v xml:space="preserve"> ========</v>
          </cell>
          <cell r="H676" t="str">
            <v xml:space="preserve"> ========</v>
          </cell>
          <cell r="I676" t="str">
            <v xml:space="preserve"> ========</v>
          </cell>
          <cell r="J676" t="str">
            <v xml:space="preserve"> ========</v>
          </cell>
          <cell r="K676" t="str">
            <v xml:space="preserve"> ========</v>
          </cell>
          <cell r="L676" t="str">
            <v xml:space="preserve"> ========</v>
          </cell>
          <cell r="M676" t="str">
            <v xml:space="preserve"> ========</v>
          </cell>
          <cell r="N676" t="str">
            <v xml:space="preserve"> ========</v>
          </cell>
          <cell r="O676" t="str">
            <v xml:space="preserve"> ========</v>
          </cell>
        </row>
        <row r="677">
          <cell r="A677" t="str">
            <v xml:space="preserve"> AVG NUCLEAR GEN COST(Excluding</v>
          </cell>
          <cell r="C677">
            <v>3.7000899999999999</v>
          </cell>
          <cell r="D677">
            <v>3.6995900000000002</v>
          </cell>
          <cell r="E677">
            <v>3.6515200000000001</v>
          </cell>
          <cell r="F677">
            <v>3.6183200000000002</v>
          </cell>
          <cell r="G677">
            <v>3.60168</v>
          </cell>
          <cell r="H677">
            <v>3.60487</v>
          </cell>
          <cell r="I677">
            <v>3.6047899999999999</v>
          </cell>
          <cell r="J677">
            <v>3.6047899999999999</v>
          </cell>
          <cell r="K677">
            <v>3.60487</v>
          </cell>
          <cell r="L677">
            <v>3.6047899999999999</v>
          </cell>
          <cell r="M677">
            <v>3.60487</v>
          </cell>
          <cell r="N677">
            <v>3.6047899999999999</v>
          </cell>
          <cell r="O677">
            <v>3.6247400000000001</v>
          </cell>
        </row>
        <row r="678">
          <cell r="A678" t="str">
            <v xml:space="preserve">    D&amp;D Expense)</v>
          </cell>
        </row>
        <row r="679">
          <cell r="A679" t="str">
            <v xml:space="preserve"> MARTINS CREEK 3-4(Excl Sun Oil)</v>
          </cell>
          <cell r="C679">
            <v>55.221020000000003</v>
          </cell>
          <cell r="D679">
            <v>50.928350000000002</v>
          </cell>
          <cell r="E679">
            <v>50.325299999999999</v>
          </cell>
          <cell r="F679">
            <v>48.271740000000001</v>
          </cell>
          <cell r="G679">
            <v>44.366709999999998</v>
          </cell>
          <cell r="H679">
            <v>43.411299999999997</v>
          </cell>
          <cell r="I679">
            <v>40.072119999999998</v>
          </cell>
          <cell r="J679">
            <v>39.618119999999998</v>
          </cell>
          <cell r="K679">
            <v>40.587580000000003</v>
          </cell>
          <cell r="L679">
            <v>41.003259999999997</v>
          </cell>
          <cell r="M679">
            <v>44.901820000000001</v>
          </cell>
          <cell r="N679">
            <v>44.376460000000002</v>
          </cell>
          <cell r="O679">
            <v>42.835290000000001</v>
          </cell>
        </row>
        <row r="680">
          <cell r="A680" t="str">
            <v>(Including #6 Oil and Gas)</v>
          </cell>
        </row>
        <row r="681">
          <cell r="A681" t="str">
            <v xml:space="preserve"> COMBUSTION TURBINES</v>
          </cell>
          <cell r="C681">
            <v>64.816050000000004</v>
          </cell>
          <cell r="D681">
            <v>89.778509999999997</v>
          </cell>
          <cell r="E681">
            <v>88.844319999999996</v>
          </cell>
          <cell r="F681">
            <v>92.622380000000007</v>
          </cell>
          <cell r="G681">
            <v>29.760200000000001</v>
          </cell>
          <cell r="H681">
            <v>24.246569999999998</v>
          </cell>
          <cell r="I681">
            <v>41.568109999999997</v>
          </cell>
          <cell r="J681">
            <v>78.268299999999996</v>
          </cell>
          <cell r="K681">
            <v>43.312609999999999</v>
          </cell>
          <cell r="L681">
            <v>49.338380000000001</v>
          </cell>
          <cell r="M681">
            <v>49.984749999999998</v>
          </cell>
          <cell r="N681">
            <v>78.934569999999994</v>
          </cell>
          <cell r="O681">
            <v>52.056910000000002</v>
          </cell>
        </row>
        <row r="683">
          <cell r="A683" t="str">
            <v xml:space="preserve"> DIESELS</v>
          </cell>
          <cell r="C683">
            <v>58.936430000000001</v>
          </cell>
          <cell r="D683">
            <v>58.850349999999999</v>
          </cell>
          <cell r="E683">
            <v>56.676549999999999</v>
          </cell>
          <cell r="F683">
            <v>53.547049999999999</v>
          </cell>
          <cell r="G683">
            <v>51.939819999999997</v>
          </cell>
          <cell r="H683">
            <v>49.292340000000003</v>
          </cell>
          <cell r="I683">
            <v>50.658929999999998</v>
          </cell>
          <cell r="J683">
            <v>51.02908</v>
          </cell>
          <cell r="K683">
            <v>51.764780000000002</v>
          </cell>
          <cell r="L683">
            <v>53.691490000000002</v>
          </cell>
          <cell r="M683">
            <v>56.08381</v>
          </cell>
          <cell r="N683">
            <v>56.71031</v>
          </cell>
          <cell r="O683">
            <v>53.785679999999999</v>
          </cell>
        </row>
        <row r="684">
          <cell r="C684" t="str">
            <v xml:space="preserve"> ========</v>
          </cell>
          <cell r="D684" t="str">
            <v xml:space="preserve"> ========</v>
          </cell>
          <cell r="E684" t="str">
            <v xml:space="preserve"> ========</v>
          </cell>
          <cell r="F684" t="str">
            <v xml:space="preserve"> ========</v>
          </cell>
          <cell r="G684" t="str">
            <v xml:space="preserve"> ========</v>
          </cell>
          <cell r="H684" t="str">
            <v xml:space="preserve"> ========</v>
          </cell>
          <cell r="I684" t="str">
            <v xml:space="preserve"> ========</v>
          </cell>
          <cell r="J684" t="str">
            <v xml:space="preserve"> ========</v>
          </cell>
          <cell r="K684" t="str">
            <v xml:space="preserve"> ========</v>
          </cell>
          <cell r="L684" t="str">
            <v xml:space="preserve"> ========</v>
          </cell>
          <cell r="M684" t="str">
            <v xml:space="preserve"> ========</v>
          </cell>
          <cell r="N684" t="str">
            <v xml:space="preserve"> ========</v>
          </cell>
          <cell r="O684" t="str">
            <v xml:space="preserve"> ========</v>
          </cell>
        </row>
        <row r="685">
          <cell r="A685" t="str">
            <v xml:space="preserve"> AVERAGE COST OF GENERATION</v>
          </cell>
          <cell r="C685">
            <v>10.76549</v>
          </cell>
          <cell r="D685">
            <v>10.88321</v>
          </cell>
          <cell r="E685">
            <v>10.734249999999999</v>
          </cell>
          <cell r="F685">
            <v>10.350479999999999</v>
          </cell>
          <cell r="G685">
            <v>10.50874</v>
          </cell>
          <cell r="H685">
            <v>11.714270000000001</v>
          </cell>
          <cell r="I685">
            <v>12.515499999999999</v>
          </cell>
          <cell r="J685">
            <v>12.498900000000001</v>
          </cell>
          <cell r="K685">
            <v>9.8023299999999995</v>
          </cell>
          <cell r="L685">
            <v>8.5346700000000002</v>
          </cell>
          <cell r="M685">
            <v>9.0853599999999997</v>
          </cell>
          <cell r="N685">
            <v>10.05878</v>
          </cell>
          <cell r="O685">
            <v>10.741720000000001</v>
          </cell>
        </row>
        <row r="686">
          <cell r="A686" t="str">
            <v xml:space="preserve">  (Excl. Sun Oil Adj and</v>
          </cell>
        </row>
        <row r="687">
          <cell r="A687" t="str">
            <v xml:space="preserve">      Nucl. D&amp;D Expense)</v>
          </cell>
        </row>
        <row r="689">
          <cell r="F689" t="str">
            <v xml:space="preserve">                         PJM INTERCHANGE PAYMENTS &amp; REVENUES</v>
          </cell>
          <cell r="L689" t="str">
            <v>CASE:2001 FORECAST</v>
          </cell>
          <cell r="P689" t="str">
            <v>13</v>
          </cell>
        </row>
        <row r="690">
          <cell r="F690" t="str">
            <v xml:space="preserve">                    </v>
          </cell>
          <cell r="L690">
            <v>36851</v>
          </cell>
        </row>
        <row r="692">
          <cell r="A692" t="str">
            <v>PJM INTERCHANGE</v>
          </cell>
          <cell r="C692" t="str">
            <v>JANUARY</v>
          </cell>
          <cell r="D692" t="str">
            <v>FEBRUARY</v>
          </cell>
          <cell r="E692" t="str">
            <v>MARCH</v>
          </cell>
          <cell r="F692" t="str">
            <v>APRIL</v>
          </cell>
          <cell r="G692" t="str">
            <v>MAY</v>
          </cell>
          <cell r="H692" t="str">
            <v>JUNE</v>
          </cell>
          <cell r="I692" t="str">
            <v>JULY</v>
          </cell>
          <cell r="J692" t="str">
            <v>AUGUST</v>
          </cell>
          <cell r="K692" t="str">
            <v>SEPTEMBER</v>
          </cell>
          <cell r="L692" t="str">
            <v>OCTOBER</v>
          </cell>
          <cell r="M692" t="str">
            <v>NOVEMBER</v>
          </cell>
          <cell r="N692" t="str">
            <v>DECEMBER</v>
          </cell>
          <cell r="O692" t="str">
            <v>TOTAL</v>
          </cell>
        </row>
        <row r="694">
          <cell r="A694" t="str">
            <v xml:space="preserve">  PJM PURCHASES</v>
          </cell>
          <cell r="C694" t="str">
            <v>PJM purchase rate comes from worksheet "twoparty by region."</v>
          </cell>
        </row>
        <row r="696">
          <cell r="A696" t="str">
            <v xml:space="preserve">    Purchases (GWH)</v>
          </cell>
          <cell r="C696">
            <v>0</v>
          </cell>
          <cell r="D696">
            <v>0</v>
          </cell>
          <cell r="E696">
            <v>0</v>
          </cell>
          <cell r="F696">
            <v>0</v>
          </cell>
          <cell r="G696">
            <v>0</v>
          </cell>
          <cell r="H696">
            <v>0</v>
          </cell>
          <cell r="I696">
            <v>0</v>
          </cell>
          <cell r="J696">
            <v>0</v>
          </cell>
          <cell r="K696">
            <v>0</v>
          </cell>
          <cell r="L696">
            <v>0</v>
          </cell>
          <cell r="M696">
            <v>0</v>
          </cell>
          <cell r="N696">
            <v>0</v>
          </cell>
          <cell r="O696">
            <v>0</v>
          </cell>
        </row>
        <row r="697">
          <cell r="A697" t="str">
            <v xml:space="preserve">    Average Rate (Mills/KWH)</v>
          </cell>
          <cell r="C697">
            <v>0</v>
          </cell>
          <cell r="D697">
            <v>0</v>
          </cell>
          <cell r="E697">
            <v>0</v>
          </cell>
          <cell r="F697">
            <v>0</v>
          </cell>
          <cell r="G697">
            <v>0</v>
          </cell>
          <cell r="H697">
            <v>0</v>
          </cell>
          <cell r="I697">
            <v>0</v>
          </cell>
          <cell r="J697">
            <v>0</v>
          </cell>
          <cell r="K697">
            <v>0</v>
          </cell>
          <cell r="L697">
            <v>0</v>
          </cell>
          <cell r="M697">
            <v>0</v>
          </cell>
          <cell r="N697">
            <v>0</v>
          </cell>
          <cell r="O697">
            <v>0</v>
          </cell>
        </row>
        <row r="698">
          <cell r="A698" t="str">
            <v xml:space="preserve">    Payments ($1000)</v>
          </cell>
          <cell r="C698">
            <v>0</v>
          </cell>
          <cell r="D698">
            <v>0</v>
          </cell>
          <cell r="E698">
            <v>0</v>
          </cell>
          <cell r="F698">
            <v>0</v>
          </cell>
          <cell r="G698">
            <v>0</v>
          </cell>
          <cell r="H698">
            <v>0</v>
          </cell>
          <cell r="I698">
            <v>0</v>
          </cell>
          <cell r="J698">
            <v>0</v>
          </cell>
          <cell r="K698">
            <v>0</v>
          </cell>
          <cell r="L698">
            <v>0</v>
          </cell>
          <cell r="M698">
            <v>0</v>
          </cell>
          <cell r="N698">
            <v>0</v>
          </cell>
          <cell r="O698">
            <v>0</v>
          </cell>
        </row>
        <row r="700">
          <cell r="A700" t="str">
            <v xml:space="preserve">  PJM INTERCHANGE</v>
          </cell>
          <cell r="C700" t="str">
            <v>PJM interchange rate comes from worksheet "twoparty by region."</v>
          </cell>
        </row>
        <row r="702">
          <cell r="A702" t="str">
            <v xml:space="preserve">    Sales (GWH)</v>
          </cell>
          <cell r="C702">
            <v>883.36962882003309</v>
          </cell>
          <cell r="D702">
            <v>835.9112187694459</v>
          </cell>
          <cell r="E702">
            <v>421.42179687666521</v>
          </cell>
          <cell r="F702">
            <v>0.60756944333479623</v>
          </cell>
          <cell r="G702">
            <v>507.32164569201177</v>
          </cell>
          <cell r="H702">
            <v>1564.4326605833003</v>
          </cell>
          <cell r="I702">
            <v>1618.9069131797551</v>
          </cell>
          <cell r="J702">
            <v>1625.99480175998</v>
          </cell>
          <cell r="K702">
            <v>1005.9915672409397</v>
          </cell>
          <cell r="L702">
            <v>855.98608743401974</v>
          </cell>
          <cell r="M702">
            <v>677.09494464560021</v>
          </cell>
          <cell r="N702">
            <v>844.79549705936051</v>
          </cell>
          <cell r="O702">
            <v>10842</v>
          </cell>
        </row>
        <row r="703">
          <cell r="A703" t="str">
            <v xml:space="preserve">    Average Rate (Mills/KWH)</v>
          </cell>
          <cell r="C703">
            <v>27.450000000000003</v>
          </cell>
          <cell r="D703">
            <v>27.45</v>
          </cell>
          <cell r="E703">
            <v>22.8</v>
          </cell>
          <cell r="F703">
            <v>21.15</v>
          </cell>
          <cell r="G703">
            <v>26.999999999999996</v>
          </cell>
          <cell r="H703">
            <v>30.9</v>
          </cell>
          <cell r="I703">
            <v>40.349999999999994</v>
          </cell>
          <cell r="J703">
            <v>40.35</v>
          </cell>
          <cell r="K703">
            <v>27.65</v>
          </cell>
          <cell r="L703">
            <v>21.799999999999997</v>
          </cell>
          <cell r="M703">
            <v>22.15</v>
          </cell>
          <cell r="N703">
            <v>23.150000000000002</v>
          </cell>
          <cell r="O703">
            <v>30.51</v>
          </cell>
        </row>
        <row r="704">
          <cell r="A704" t="str">
            <v xml:space="preserve">    Net Payments ($1000)</v>
          </cell>
          <cell r="C704">
            <v>24248.5</v>
          </cell>
          <cell r="D704">
            <v>22945.8</v>
          </cell>
          <cell r="E704">
            <v>9608.4</v>
          </cell>
          <cell r="F704">
            <v>12.9</v>
          </cell>
          <cell r="G704">
            <v>13697.7</v>
          </cell>
          <cell r="H704">
            <v>48341</v>
          </cell>
          <cell r="I704">
            <v>65322.9</v>
          </cell>
          <cell r="J704">
            <v>65608.899999999994</v>
          </cell>
          <cell r="K704">
            <v>27815.7</v>
          </cell>
          <cell r="L704">
            <v>18660.5</v>
          </cell>
          <cell r="M704">
            <v>14997.7</v>
          </cell>
          <cell r="N704">
            <v>19557</v>
          </cell>
          <cell r="O704">
            <v>330817</v>
          </cell>
        </row>
        <row r="705">
          <cell r="A705" t="str">
            <v xml:space="preserve">    Misc. Adjustments ($1000)</v>
          </cell>
          <cell r="C705">
            <v>0</v>
          </cell>
          <cell r="D705">
            <v>0</v>
          </cell>
          <cell r="E705">
            <v>0</v>
          </cell>
          <cell r="F705">
            <v>0</v>
          </cell>
          <cell r="G705">
            <v>0</v>
          </cell>
          <cell r="H705">
            <v>0</v>
          </cell>
          <cell r="I705">
            <v>0</v>
          </cell>
          <cell r="J705">
            <v>0</v>
          </cell>
          <cell r="K705">
            <v>0</v>
          </cell>
          <cell r="L705">
            <v>0</v>
          </cell>
          <cell r="M705">
            <v>0</v>
          </cell>
          <cell r="N705">
            <v>0</v>
          </cell>
          <cell r="O705">
            <v>0</v>
          </cell>
        </row>
        <row r="706">
          <cell r="A706" t="str">
            <v xml:space="preserve">    Total Payments ($1000)</v>
          </cell>
          <cell r="C706">
            <v>24248.5</v>
          </cell>
          <cell r="D706">
            <v>22945.8</v>
          </cell>
          <cell r="E706">
            <v>9608.4</v>
          </cell>
          <cell r="F706">
            <v>12.9</v>
          </cell>
          <cell r="G706">
            <v>13697.7</v>
          </cell>
          <cell r="H706">
            <v>48341</v>
          </cell>
          <cell r="I706">
            <v>65322.9</v>
          </cell>
          <cell r="J706">
            <v>65608.899999999994</v>
          </cell>
          <cell r="K706">
            <v>27815.7</v>
          </cell>
          <cell r="L706">
            <v>18660.5</v>
          </cell>
          <cell r="M706">
            <v>14997.7</v>
          </cell>
          <cell r="N706">
            <v>19557</v>
          </cell>
          <cell r="O706">
            <v>330817</v>
          </cell>
        </row>
        <row r="707">
          <cell r="A707" t="str">
            <v xml:space="preserve">    Final Billing Rate (Mills/KWH)</v>
          </cell>
          <cell r="C707">
            <v>27.450003865188414</v>
          </cell>
          <cell r="D707">
            <v>27.450043988257896</v>
          </cell>
          <cell r="E707">
            <v>22.799959193407446</v>
          </cell>
          <cell r="F707">
            <v>21.23179140030858</v>
          </cell>
          <cell r="G707">
            <v>27.000030151119141</v>
          </cell>
          <cell r="H707">
            <v>30.900019482446638</v>
          </cell>
          <cell r="I707">
            <v>40.35000348982193</v>
          </cell>
          <cell r="J707">
            <v>40.35000574754897</v>
          </cell>
          <cell r="K707">
            <v>27.65003269340297</v>
          </cell>
          <cell r="L707">
            <v>21.800003593444309</v>
          </cell>
          <cell r="M707">
            <v>22.15006905176244</v>
          </cell>
          <cell r="N707">
            <v>23.149981074207826</v>
          </cell>
          <cell r="O707">
            <v>30.512543782962052</v>
          </cell>
        </row>
        <row r="710">
          <cell r="F710" t="str">
            <v xml:space="preserve">                      TWO-PARTY ENERGY SALES  </v>
          </cell>
          <cell r="L710" t="str">
            <v>CASE:2001 FORECAST</v>
          </cell>
          <cell r="P710" t="str">
            <v>14</v>
          </cell>
        </row>
        <row r="712">
          <cell r="L712">
            <v>36851</v>
          </cell>
        </row>
        <row r="714">
          <cell r="C714" t="str">
            <v>JANUARY</v>
          </cell>
          <cell r="D714" t="str">
            <v>FEBRUARY</v>
          </cell>
          <cell r="E714" t="str">
            <v>MARCH</v>
          </cell>
          <cell r="F714" t="str">
            <v>APRIL</v>
          </cell>
          <cell r="G714" t="str">
            <v>MAY</v>
          </cell>
          <cell r="H714" t="str">
            <v>JUNE</v>
          </cell>
          <cell r="I714" t="str">
            <v>JULY</v>
          </cell>
          <cell r="J714" t="str">
            <v>AUGUST</v>
          </cell>
          <cell r="K714" t="str">
            <v>SEPTEMBER</v>
          </cell>
          <cell r="L714" t="str">
            <v>OCTOBER</v>
          </cell>
          <cell r="M714" t="str">
            <v>NOVEMBER</v>
          </cell>
          <cell r="N714" t="str">
            <v>DECEMBER</v>
          </cell>
          <cell r="O714" t="str">
            <v>TOTAL</v>
          </cell>
        </row>
        <row r="715">
          <cell r="A715" t="str">
            <v xml:space="preserve">  Unloaded Sales (Including JCP&amp;L)</v>
          </cell>
        </row>
        <row r="716">
          <cell r="A716" t="str">
            <v>====================================</v>
          </cell>
        </row>
        <row r="717">
          <cell r="A717" t="str">
            <v>Billing</v>
          </cell>
        </row>
        <row r="719">
          <cell r="A719" t="str">
            <v xml:space="preserve">  Total Energy Sold (GWH)</v>
          </cell>
          <cell r="C719">
            <v>0</v>
          </cell>
          <cell r="D719">
            <v>0</v>
          </cell>
          <cell r="E719">
            <v>0</v>
          </cell>
          <cell r="F719">
            <v>0</v>
          </cell>
          <cell r="G719">
            <v>0</v>
          </cell>
          <cell r="H719">
            <v>0</v>
          </cell>
          <cell r="I719">
            <v>0</v>
          </cell>
          <cell r="J719">
            <v>0</v>
          </cell>
          <cell r="K719">
            <v>0</v>
          </cell>
          <cell r="L719">
            <v>0</v>
          </cell>
          <cell r="M719">
            <v>0</v>
          </cell>
          <cell r="N719">
            <v>0</v>
          </cell>
          <cell r="O719">
            <v>0</v>
          </cell>
        </row>
        <row r="720">
          <cell r="A720" t="str">
            <v xml:space="preserve">  Total Revenue ($1000)</v>
          </cell>
          <cell r="C720">
            <v>0</v>
          </cell>
          <cell r="D720">
            <v>0</v>
          </cell>
          <cell r="E720">
            <v>0</v>
          </cell>
          <cell r="F720">
            <v>0</v>
          </cell>
          <cell r="G720">
            <v>0</v>
          </cell>
          <cell r="H720">
            <v>0</v>
          </cell>
          <cell r="I720">
            <v>0</v>
          </cell>
          <cell r="J720">
            <v>0</v>
          </cell>
          <cell r="K720">
            <v>0</v>
          </cell>
          <cell r="L720">
            <v>0</v>
          </cell>
          <cell r="M720">
            <v>0</v>
          </cell>
          <cell r="N720">
            <v>0</v>
          </cell>
          <cell r="O720">
            <v>0</v>
          </cell>
        </row>
        <row r="721">
          <cell r="A721" t="str">
            <v xml:space="preserve">  Average Billing Rate (Mills/KWH)</v>
          </cell>
          <cell r="C721">
            <v>0</v>
          </cell>
          <cell r="D721">
            <v>0</v>
          </cell>
          <cell r="E721">
            <v>0</v>
          </cell>
          <cell r="F721">
            <v>0</v>
          </cell>
          <cell r="G721">
            <v>0</v>
          </cell>
          <cell r="H721">
            <v>0</v>
          </cell>
          <cell r="I721">
            <v>0</v>
          </cell>
          <cell r="J721">
            <v>0</v>
          </cell>
          <cell r="K721">
            <v>0</v>
          </cell>
          <cell r="L721">
            <v>0</v>
          </cell>
          <cell r="M721">
            <v>0</v>
          </cell>
          <cell r="N721">
            <v>0</v>
          </cell>
          <cell r="O721">
            <v>0</v>
          </cell>
        </row>
        <row r="723">
          <cell r="A723" t="str">
            <v>Cost(not including EHV$)</v>
          </cell>
          <cell r="C723" t="str">
            <v>Total cost rate comes from worksheet "twoparty by region."</v>
          </cell>
        </row>
        <row r="725">
          <cell r="A725" t="str">
            <v xml:space="preserve">  Total Cost Rate (Mills/KWH)</v>
          </cell>
          <cell r="C725">
            <v>31.070740409556421</v>
          </cell>
          <cell r="D725">
            <v>31.00848005405636</v>
          </cell>
          <cell r="E725">
            <v>26.978400637747388</v>
          </cell>
          <cell r="F725">
            <v>26.101822352543543</v>
          </cell>
          <cell r="G725">
            <v>29.054805483600788</v>
          </cell>
          <cell r="H725">
            <v>40.958116084356007</v>
          </cell>
          <cell r="I725">
            <v>64.533123331060551</v>
          </cell>
          <cell r="J725">
            <v>64.455262138947461</v>
          </cell>
          <cell r="K725">
            <v>33.004884319910779</v>
          </cell>
          <cell r="L725">
            <v>26.505019458174949</v>
          </cell>
          <cell r="M725">
            <v>26.537861062790842</v>
          </cell>
          <cell r="N725">
            <v>27.10093756558895</v>
          </cell>
          <cell r="O725">
            <v>0</v>
          </cell>
        </row>
        <row r="726">
          <cell r="A726" t="str">
            <v xml:space="preserve">  Total Cost ($1000)</v>
          </cell>
          <cell r="C726">
            <v>0</v>
          </cell>
          <cell r="D726">
            <v>0</v>
          </cell>
          <cell r="E726">
            <v>0</v>
          </cell>
          <cell r="F726">
            <v>0</v>
          </cell>
          <cell r="G726">
            <v>0</v>
          </cell>
          <cell r="H726">
            <v>0</v>
          </cell>
          <cell r="I726">
            <v>0</v>
          </cell>
          <cell r="J726">
            <v>0</v>
          </cell>
          <cell r="K726">
            <v>0</v>
          </cell>
          <cell r="L726">
            <v>0</v>
          </cell>
          <cell r="M726">
            <v>0</v>
          </cell>
          <cell r="N726">
            <v>0</v>
          </cell>
          <cell r="O726">
            <v>0</v>
          </cell>
        </row>
        <row r="728">
          <cell r="A728" t="str">
            <v>Savings(Not adj. for EHV$)</v>
          </cell>
        </row>
        <row r="729">
          <cell r="A729" t="str">
            <v xml:space="preserve">    </v>
          </cell>
        </row>
        <row r="730">
          <cell r="A730" t="str">
            <v xml:space="preserve">  Total Savings Rate (Mills/KWH)</v>
          </cell>
          <cell r="C730">
            <v>0</v>
          </cell>
          <cell r="D730">
            <v>0</v>
          </cell>
          <cell r="E730">
            <v>0</v>
          </cell>
          <cell r="F730">
            <v>0</v>
          </cell>
          <cell r="G730">
            <v>0</v>
          </cell>
          <cell r="H730">
            <v>0</v>
          </cell>
          <cell r="I730">
            <v>0</v>
          </cell>
          <cell r="J730">
            <v>0</v>
          </cell>
          <cell r="K730">
            <v>0</v>
          </cell>
          <cell r="L730">
            <v>0</v>
          </cell>
          <cell r="M730">
            <v>0</v>
          </cell>
          <cell r="N730">
            <v>0</v>
          </cell>
          <cell r="O730">
            <v>0</v>
          </cell>
        </row>
        <row r="731">
          <cell r="A731" t="str">
            <v xml:space="preserve">  Total Savings ($1000)</v>
          </cell>
          <cell r="C731">
            <v>0</v>
          </cell>
          <cell r="D731">
            <v>0</v>
          </cell>
          <cell r="E731">
            <v>0</v>
          </cell>
          <cell r="F731">
            <v>0</v>
          </cell>
          <cell r="G731">
            <v>0</v>
          </cell>
          <cell r="H731">
            <v>0</v>
          </cell>
          <cell r="I731">
            <v>0</v>
          </cell>
          <cell r="J731">
            <v>0</v>
          </cell>
          <cell r="K731">
            <v>0</v>
          </cell>
          <cell r="L731">
            <v>0</v>
          </cell>
          <cell r="M731">
            <v>0</v>
          </cell>
          <cell r="N731">
            <v>0</v>
          </cell>
          <cell r="O731">
            <v>0</v>
          </cell>
        </row>
        <row r="733">
          <cell r="A733" t="str">
            <v xml:space="preserve">  Total Savings Excl. JCP&amp;L ($1000)</v>
          </cell>
          <cell r="C733">
            <v>0</v>
          </cell>
          <cell r="D733">
            <v>0</v>
          </cell>
          <cell r="E733">
            <v>0</v>
          </cell>
          <cell r="F733">
            <v>0</v>
          </cell>
          <cell r="G733">
            <v>0</v>
          </cell>
          <cell r="H733">
            <v>0</v>
          </cell>
          <cell r="I733">
            <v>0</v>
          </cell>
          <cell r="J733">
            <v>0</v>
          </cell>
          <cell r="K733">
            <v>0</v>
          </cell>
          <cell r="L733">
            <v>0</v>
          </cell>
          <cell r="M733">
            <v>0</v>
          </cell>
          <cell r="N733">
            <v>0</v>
          </cell>
          <cell r="O733">
            <v>0</v>
          </cell>
        </row>
        <row r="734">
          <cell r="A734" t="str">
            <v xml:space="preserve">  TOTAL SAVINGS FOR PPUC CUST.</v>
          </cell>
          <cell r="B734">
            <v>1</v>
          </cell>
          <cell r="C734">
            <v>0</v>
          </cell>
          <cell r="D734">
            <v>0</v>
          </cell>
          <cell r="E734">
            <v>0</v>
          </cell>
          <cell r="F734">
            <v>0</v>
          </cell>
          <cell r="G734">
            <v>0</v>
          </cell>
          <cell r="H734">
            <v>0</v>
          </cell>
          <cell r="I734">
            <v>0</v>
          </cell>
          <cell r="J734">
            <v>0</v>
          </cell>
          <cell r="K734">
            <v>0</v>
          </cell>
          <cell r="L734">
            <v>0</v>
          </cell>
          <cell r="M734">
            <v>0</v>
          </cell>
          <cell r="N734">
            <v>0</v>
          </cell>
          <cell r="O734">
            <v>0</v>
          </cell>
        </row>
        <row r="735">
          <cell r="A735" t="str">
            <v>PL CO. ONLY COST OF UNLOADED ($1000)</v>
          </cell>
          <cell r="C735">
            <v>0</v>
          </cell>
          <cell r="D735">
            <v>0</v>
          </cell>
          <cell r="E735">
            <v>0</v>
          </cell>
          <cell r="F735">
            <v>0</v>
          </cell>
          <cell r="G735">
            <v>0</v>
          </cell>
          <cell r="H735">
            <v>0</v>
          </cell>
          <cell r="I735">
            <v>0</v>
          </cell>
          <cell r="J735">
            <v>0</v>
          </cell>
          <cell r="K735">
            <v>0</v>
          </cell>
          <cell r="L735">
            <v>0</v>
          </cell>
          <cell r="M735">
            <v>0</v>
          </cell>
          <cell r="N735">
            <v>0</v>
          </cell>
          <cell r="O735">
            <v>0</v>
          </cell>
        </row>
        <row r="737">
          <cell r="A737" t="str">
            <v xml:space="preserve">  Loaded Sales </v>
          </cell>
        </row>
        <row r="738">
          <cell r="A738" t="str">
            <v>====================================</v>
          </cell>
        </row>
        <row r="739">
          <cell r="A739" t="str">
            <v>Billing</v>
          </cell>
        </row>
        <row r="741">
          <cell r="A741" t="str">
            <v xml:space="preserve">  Total Energy Sold (GWH)</v>
          </cell>
          <cell r="C741">
            <v>2777.4303711799671</v>
          </cell>
          <cell r="D741">
            <v>2256.8887812305543</v>
          </cell>
          <cell r="E741">
            <v>2925.6782031233347</v>
          </cell>
          <cell r="F741">
            <v>2759.7924305566653</v>
          </cell>
          <cell r="G741">
            <v>3260.3783543079885</v>
          </cell>
          <cell r="H741">
            <v>4048.867339416699</v>
          </cell>
          <cell r="I741">
            <v>4931.6930868202444</v>
          </cell>
          <cell r="J741">
            <v>4779.7051982400199</v>
          </cell>
          <cell r="K741">
            <v>3448.0084327590603</v>
          </cell>
          <cell r="L741">
            <v>2647.4139125659799</v>
          </cell>
          <cell r="M741">
            <v>2066.3050553543999</v>
          </cell>
          <cell r="N741">
            <v>2937.4045029406398</v>
          </cell>
          <cell r="O741">
            <v>38840</v>
          </cell>
        </row>
        <row r="742">
          <cell r="A742" t="str">
            <v xml:space="preserve">  Total Revenue ($1000)</v>
          </cell>
          <cell r="C742">
            <v>86296.8</v>
          </cell>
          <cell r="D742">
            <v>69982.7</v>
          </cell>
          <cell r="E742">
            <v>78930.100000000006</v>
          </cell>
          <cell r="F742">
            <v>72035.600000000006</v>
          </cell>
          <cell r="G742">
            <v>94729.7</v>
          </cell>
          <cell r="H742">
            <v>165834</v>
          </cell>
          <cell r="I742">
            <v>318257.59999999998</v>
          </cell>
          <cell r="J742">
            <v>308077.2</v>
          </cell>
          <cell r="K742">
            <v>113801.1</v>
          </cell>
          <cell r="L742">
            <v>70169.8</v>
          </cell>
          <cell r="M742">
            <v>54835.3</v>
          </cell>
          <cell r="N742">
            <v>79606.399999999994</v>
          </cell>
          <cell r="O742">
            <v>1512556.3</v>
          </cell>
        </row>
        <row r="743">
          <cell r="A743" t="str">
            <v xml:space="preserve">  Average Billing Rate (Mills/KWH)</v>
          </cell>
          <cell r="C743">
            <v>31.07</v>
          </cell>
          <cell r="D743">
            <v>31.01</v>
          </cell>
          <cell r="E743">
            <v>26.98</v>
          </cell>
          <cell r="F743">
            <v>26.1</v>
          </cell>
          <cell r="G743">
            <v>29.05</v>
          </cell>
          <cell r="H743">
            <v>40.96</v>
          </cell>
          <cell r="I743">
            <v>64.53</v>
          </cell>
          <cell r="J743">
            <v>64.459999999999994</v>
          </cell>
          <cell r="K743">
            <v>33</v>
          </cell>
          <cell r="L743">
            <v>26.51</v>
          </cell>
          <cell r="M743">
            <v>26.54</v>
          </cell>
          <cell r="N743">
            <v>27.1</v>
          </cell>
          <cell r="O743">
            <v>38.94</v>
          </cell>
        </row>
        <row r="745">
          <cell r="A745" t="str">
            <v>Cost(not including EHV$)</v>
          </cell>
        </row>
        <row r="747">
          <cell r="A747" t="str">
            <v xml:space="preserve">  Total Cost Rate (Mills/KWH)</v>
          </cell>
          <cell r="C747">
            <v>31.070740409556421</v>
          </cell>
          <cell r="D747">
            <v>31.00848005405636</v>
          </cell>
          <cell r="E747">
            <v>26.978400637747388</v>
          </cell>
          <cell r="F747">
            <v>26.101822352543543</v>
          </cell>
          <cell r="G747">
            <v>29.054805483600788</v>
          </cell>
          <cell r="H747">
            <v>40.958116084356007</v>
          </cell>
          <cell r="I747">
            <v>64.533123331060551</v>
          </cell>
          <cell r="J747">
            <v>64.455262138947461</v>
          </cell>
          <cell r="K747">
            <v>33.004884319910779</v>
          </cell>
          <cell r="L747">
            <v>26.505019458174949</v>
          </cell>
          <cell r="M747">
            <v>26.537861062790842</v>
          </cell>
          <cell r="N747">
            <v>27.10093756558895</v>
          </cell>
          <cell r="O747">
            <v>38.94</v>
          </cell>
        </row>
        <row r="748">
          <cell r="A748" t="str">
            <v xml:space="preserve">  Total Cost ($1000)</v>
          </cell>
          <cell r="C748">
            <v>86296.8</v>
          </cell>
          <cell r="D748">
            <v>69982.7</v>
          </cell>
          <cell r="E748">
            <v>78930.100000000006</v>
          </cell>
          <cell r="F748">
            <v>72035.600000000006</v>
          </cell>
          <cell r="G748">
            <v>94729.7</v>
          </cell>
          <cell r="H748">
            <v>165834</v>
          </cell>
          <cell r="I748">
            <v>318257.59999999998</v>
          </cell>
          <cell r="J748">
            <v>308077.2</v>
          </cell>
          <cell r="K748">
            <v>113801.1</v>
          </cell>
          <cell r="L748">
            <v>70169.8</v>
          </cell>
          <cell r="M748">
            <v>54835.3</v>
          </cell>
          <cell r="N748">
            <v>79606.399999999994</v>
          </cell>
          <cell r="O748">
            <v>1512556.3</v>
          </cell>
        </row>
        <row r="750">
          <cell r="A750" t="str">
            <v>Savings(Not adj. for EHV$)</v>
          </cell>
        </row>
        <row r="751">
          <cell r="A751" t="str">
            <v xml:space="preserve">    </v>
          </cell>
        </row>
        <row r="752">
          <cell r="A752" t="str">
            <v xml:space="preserve">  Total Savings Rate (Mills/KWH)</v>
          </cell>
          <cell r="C752">
            <v>0</v>
          </cell>
          <cell r="D752">
            <v>0</v>
          </cell>
          <cell r="E752">
            <v>0</v>
          </cell>
          <cell r="F752">
            <v>0</v>
          </cell>
          <cell r="G752">
            <v>0</v>
          </cell>
          <cell r="H752">
            <v>0</v>
          </cell>
          <cell r="I752">
            <v>0</v>
          </cell>
          <cell r="J752">
            <v>0</v>
          </cell>
          <cell r="K752">
            <v>0</v>
          </cell>
          <cell r="L752">
            <v>0</v>
          </cell>
          <cell r="M752">
            <v>0</v>
          </cell>
          <cell r="N752">
            <v>0</v>
          </cell>
          <cell r="O752">
            <v>0</v>
          </cell>
        </row>
        <row r="753">
          <cell r="A753" t="str">
            <v xml:space="preserve">  Total Savings ($1000)</v>
          </cell>
          <cell r="C753">
            <v>0</v>
          </cell>
          <cell r="D753">
            <v>0</v>
          </cell>
          <cell r="E753">
            <v>0</v>
          </cell>
          <cell r="F753">
            <v>0</v>
          </cell>
          <cell r="G753">
            <v>0</v>
          </cell>
          <cell r="H753">
            <v>0</v>
          </cell>
          <cell r="I753">
            <v>0</v>
          </cell>
          <cell r="J753">
            <v>0</v>
          </cell>
          <cell r="K753">
            <v>0</v>
          </cell>
          <cell r="L753">
            <v>0</v>
          </cell>
          <cell r="M753">
            <v>0</v>
          </cell>
          <cell r="N753">
            <v>0</v>
          </cell>
          <cell r="O753">
            <v>0</v>
          </cell>
        </row>
        <row r="754">
          <cell r="A754" t="str">
            <v xml:space="preserve">  TOTAL SAVINGS FOR PPUC CUST.</v>
          </cell>
          <cell r="B754">
            <v>1</v>
          </cell>
          <cell r="C754">
            <v>0</v>
          </cell>
          <cell r="D754">
            <v>0</v>
          </cell>
          <cell r="E754">
            <v>0</v>
          </cell>
          <cell r="F754">
            <v>0</v>
          </cell>
          <cell r="G754">
            <v>0</v>
          </cell>
          <cell r="H754">
            <v>0</v>
          </cell>
          <cell r="I754">
            <v>0</v>
          </cell>
          <cell r="J754">
            <v>0</v>
          </cell>
          <cell r="K754">
            <v>0</v>
          </cell>
          <cell r="L754">
            <v>0</v>
          </cell>
          <cell r="M754">
            <v>0</v>
          </cell>
          <cell r="N754">
            <v>0</v>
          </cell>
          <cell r="O754">
            <v>0</v>
          </cell>
        </row>
        <row r="755">
          <cell r="A755" t="str">
            <v>---------------------------------</v>
          </cell>
          <cell r="B755" t="str">
            <v>---------------------------------</v>
          </cell>
          <cell r="C755" t="str">
            <v>---------------------------------</v>
          </cell>
          <cell r="D755" t="str">
            <v>---------------------------------</v>
          </cell>
          <cell r="E755" t="str">
            <v>---------------------------------</v>
          </cell>
          <cell r="F755" t="str">
            <v>---------------------------------</v>
          </cell>
          <cell r="G755" t="str">
            <v>---------------------------------</v>
          </cell>
          <cell r="H755" t="str">
            <v>---------------------------------</v>
          </cell>
          <cell r="I755" t="str">
            <v>---------------------------------</v>
          </cell>
          <cell r="J755" t="str">
            <v>---------------------------------</v>
          </cell>
          <cell r="K755" t="str">
            <v>---------------------------------</v>
          </cell>
          <cell r="L755" t="str">
            <v>---------------------------------</v>
          </cell>
          <cell r="M755" t="str">
            <v>---------------------------------</v>
          </cell>
          <cell r="N755" t="str">
            <v>---------------------------------</v>
          </cell>
          <cell r="O755" t="str">
            <v>-----------</v>
          </cell>
        </row>
        <row r="757">
          <cell r="F757" t="str">
            <v>TOTAL TWO-PARTY ENERGY SALES (LOADED AND UNLOADED)</v>
          </cell>
        </row>
        <row r="758">
          <cell r="A758" t="str">
            <v xml:space="preserve">  ENERGY (GWH)</v>
          </cell>
          <cell r="C758">
            <v>2777.4303711799671</v>
          </cell>
          <cell r="D758">
            <v>2256.8887812305543</v>
          </cell>
          <cell r="E758">
            <v>2925.6782031233347</v>
          </cell>
          <cell r="F758">
            <v>2759.7924305566653</v>
          </cell>
          <cell r="G758">
            <v>3260.3783543079885</v>
          </cell>
          <cell r="H758">
            <v>4048.867339416699</v>
          </cell>
          <cell r="I758">
            <v>4931.6930868202444</v>
          </cell>
          <cell r="J758">
            <v>4779.7051982400199</v>
          </cell>
          <cell r="K758">
            <v>3448.0084327590603</v>
          </cell>
          <cell r="L758">
            <v>2647.4139125659799</v>
          </cell>
          <cell r="M758">
            <v>2066.3050553543999</v>
          </cell>
          <cell r="N758">
            <v>2937.4045029406398</v>
          </cell>
          <cell r="O758">
            <v>38839.600000000006</v>
          </cell>
        </row>
        <row r="759">
          <cell r="A759" t="str">
            <v xml:space="preserve">  BILLING ($1000)</v>
          </cell>
          <cell r="C759">
            <v>86296.8</v>
          </cell>
          <cell r="D759">
            <v>69982.7</v>
          </cell>
          <cell r="E759">
            <v>78930.100000000006</v>
          </cell>
          <cell r="F759">
            <v>72035.600000000006</v>
          </cell>
          <cell r="G759">
            <v>94729.7</v>
          </cell>
          <cell r="H759">
            <v>165834</v>
          </cell>
          <cell r="I759">
            <v>318257.59999999998</v>
          </cell>
          <cell r="J759">
            <v>308077.2</v>
          </cell>
          <cell r="K759">
            <v>113801.1</v>
          </cell>
          <cell r="L759">
            <v>70169.8</v>
          </cell>
          <cell r="M759">
            <v>54835.3</v>
          </cell>
          <cell r="N759">
            <v>79606.399999999994</v>
          </cell>
          <cell r="O759">
            <v>1512556.3</v>
          </cell>
        </row>
        <row r="760">
          <cell r="A760" t="str">
            <v xml:space="preserve">  BILLING RATE (MILLS/KWH)</v>
          </cell>
          <cell r="C760">
            <v>31.07</v>
          </cell>
          <cell r="D760">
            <v>31.01</v>
          </cell>
          <cell r="E760">
            <v>26.98</v>
          </cell>
          <cell r="F760">
            <v>26.1</v>
          </cell>
          <cell r="G760">
            <v>29.05</v>
          </cell>
          <cell r="H760">
            <v>40.96</v>
          </cell>
          <cell r="I760">
            <v>64.53</v>
          </cell>
          <cell r="J760">
            <v>64.459999999999994</v>
          </cell>
          <cell r="K760">
            <v>33</v>
          </cell>
          <cell r="L760">
            <v>26.51</v>
          </cell>
          <cell r="M760">
            <v>26.54</v>
          </cell>
          <cell r="N760">
            <v>27.1</v>
          </cell>
          <cell r="O760">
            <v>38.94</v>
          </cell>
        </row>
        <row r="762">
          <cell r="A762" t="str">
            <v xml:space="preserve">  TOTAL SAVINGS INCL. JCP&amp;L($1000)</v>
          </cell>
          <cell r="C762">
            <v>0</v>
          </cell>
          <cell r="D762">
            <v>0</v>
          </cell>
          <cell r="E762">
            <v>0</v>
          </cell>
          <cell r="F762">
            <v>0</v>
          </cell>
          <cell r="G762">
            <v>0</v>
          </cell>
          <cell r="H762">
            <v>0</v>
          </cell>
          <cell r="I762">
            <v>0</v>
          </cell>
          <cell r="J762">
            <v>0</v>
          </cell>
          <cell r="K762">
            <v>0</v>
          </cell>
          <cell r="L762">
            <v>0</v>
          </cell>
          <cell r="M762">
            <v>0</v>
          </cell>
          <cell r="N762">
            <v>0</v>
          </cell>
          <cell r="O762">
            <v>0</v>
          </cell>
        </row>
        <row r="763">
          <cell r="A763" t="str">
            <v xml:space="preserve">  TOTAL SAVINGS RATE (MILLS/KWH)</v>
          </cell>
          <cell r="C763">
            <v>0</v>
          </cell>
          <cell r="D763">
            <v>0</v>
          </cell>
          <cell r="E763">
            <v>0</v>
          </cell>
          <cell r="F763">
            <v>0</v>
          </cell>
          <cell r="G763">
            <v>0</v>
          </cell>
          <cell r="H763">
            <v>0</v>
          </cell>
          <cell r="I763">
            <v>0</v>
          </cell>
          <cell r="J763">
            <v>0</v>
          </cell>
          <cell r="K763">
            <v>0</v>
          </cell>
          <cell r="L763">
            <v>0</v>
          </cell>
          <cell r="M763">
            <v>0</v>
          </cell>
          <cell r="N763">
            <v>0</v>
          </cell>
          <cell r="O763">
            <v>0</v>
          </cell>
        </row>
        <row r="765">
          <cell r="A765" t="str">
            <v xml:space="preserve">  TOTAL SAVINGS EXCL JCP&amp;L($1000)</v>
          </cell>
          <cell r="C765">
            <v>0</v>
          </cell>
          <cell r="D765">
            <v>0</v>
          </cell>
          <cell r="E765">
            <v>0</v>
          </cell>
          <cell r="F765">
            <v>0</v>
          </cell>
          <cell r="G765">
            <v>0</v>
          </cell>
          <cell r="H765">
            <v>0</v>
          </cell>
          <cell r="I765">
            <v>0</v>
          </cell>
          <cell r="J765">
            <v>0</v>
          </cell>
          <cell r="K765">
            <v>0</v>
          </cell>
          <cell r="L765">
            <v>0</v>
          </cell>
          <cell r="M765">
            <v>0</v>
          </cell>
          <cell r="N765">
            <v>0</v>
          </cell>
          <cell r="O765">
            <v>0</v>
          </cell>
        </row>
        <row r="766">
          <cell r="A766" t="str">
            <v xml:space="preserve">  TOTAL SAVINGS FOR PPUC CUST.</v>
          </cell>
          <cell r="C766">
            <v>0</v>
          </cell>
          <cell r="D766">
            <v>0</v>
          </cell>
          <cell r="E766">
            <v>0</v>
          </cell>
          <cell r="F766">
            <v>0</v>
          </cell>
          <cell r="G766">
            <v>0</v>
          </cell>
          <cell r="H766">
            <v>0</v>
          </cell>
          <cell r="I766">
            <v>0</v>
          </cell>
          <cell r="J766">
            <v>0</v>
          </cell>
          <cell r="K766">
            <v>0</v>
          </cell>
          <cell r="L766">
            <v>0</v>
          </cell>
          <cell r="M766">
            <v>0</v>
          </cell>
          <cell r="N766">
            <v>0</v>
          </cell>
          <cell r="O766">
            <v>0</v>
          </cell>
        </row>
        <row r="767">
          <cell r="A767" t="str">
            <v>---------------------------------</v>
          </cell>
          <cell r="B767" t="str">
            <v>---------------------------------</v>
          </cell>
          <cell r="C767" t="str">
            <v>---------------------------------</v>
          </cell>
          <cell r="D767" t="str">
            <v>---------------------------------</v>
          </cell>
          <cell r="E767" t="str">
            <v>---------------------------------</v>
          </cell>
          <cell r="F767" t="str">
            <v>---------------------------------</v>
          </cell>
          <cell r="G767" t="str">
            <v>---------------------------------</v>
          </cell>
          <cell r="H767" t="str">
            <v>---------------------------------</v>
          </cell>
          <cell r="I767" t="str">
            <v>---------------------------------</v>
          </cell>
          <cell r="J767" t="str">
            <v>---------------------------------</v>
          </cell>
          <cell r="K767" t="str">
            <v>---------------------------------</v>
          </cell>
          <cell r="L767" t="str">
            <v>---------------------------------</v>
          </cell>
          <cell r="M767" t="str">
            <v>---------------------------------</v>
          </cell>
          <cell r="N767" t="str">
            <v>---------------------------------</v>
          </cell>
          <cell r="O767" t="str">
            <v>-----------</v>
          </cell>
        </row>
        <row r="768">
          <cell r="A768" t="str">
            <v xml:space="preserve">EHV CHARGES </v>
          </cell>
        </row>
        <row r="769">
          <cell r="A769" t="str">
            <v xml:space="preserve"> EHV Charge-Unloaded Sales ($0.60/MWH)</v>
          </cell>
        </row>
        <row r="770">
          <cell r="A770" t="str">
            <v xml:space="preserve">    PP&amp;L Share</v>
          </cell>
          <cell r="C770">
            <v>0</v>
          </cell>
          <cell r="D770">
            <v>0</v>
          </cell>
          <cell r="E770">
            <v>0</v>
          </cell>
          <cell r="F770">
            <v>0</v>
          </cell>
          <cell r="G770">
            <v>0</v>
          </cell>
          <cell r="H770">
            <v>0</v>
          </cell>
          <cell r="I770">
            <v>0</v>
          </cell>
          <cell r="J770">
            <v>0</v>
          </cell>
          <cell r="K770">
            <v>0</v>
          </cell>
          <cell r="L770">
            <v>0</v>
          </cell>
          <cell r="M770">
            <v>0</v>
          </cell>
          <cell r="N770">
            <v>0</v>
          </cell>
          <cell r="O770">
            <v>0</v>
          </cell>
        </row>
        <row r="771">
          <cell r="A771" t="str">
            <v xml:space="preserve">    JCP&amp;L Share</v>
          </cell>
          <cell r="C771">
            <v>0</v>
          </cell>
          <cell r="D771">
            <v>0</v>
          </cell>
          <cell r="E771">
            <v>0</v>
          </cell>
          <cell r="F771">
            <v>0</v>
          </cell>
          <cell r="G771">
            <v>0</v>
          </cell>
          <cell r="H771">
            <v>0</v>
          </cell>
          <cell r="I771">
            <v>0</v>
          </cell>
          <cell r="J771">
            <v>0</v>
          </cell>
          <cell r="K771">
            <v>0</v>
          </cell>
          <cell r="L771">
            <v>0</v>
          </cell>
          <cell r="M771">
            <v>0</v>
          </cell>
          <cell r="N771">
            <v>0</v>
          </cell>
          <cell r="O771">
            <v>0</v>
          </cell>
        </row>
        <row r="772">
          <cell r="A772" t="str">
            <v xml:space="preserve">  Total EHV-Unloaded Sales</v>
          </cell>
          <cell r="C772">
            <v>0</v>
          </cell>
          <cell r="D772">
            <v>0</v>
          </cell>
          <cell r="E772">
            <v>0</v>
          </cell>
          <cell r="F772">
            <v>0</v>
          </cell>
          <cell r="G772">
            <v>0</v>
          </cell>
          <cell r="H772">
            <v>0</v>
          </cell>
          <cell r="I772">
            <v>0</v>
          </cell>
          <cell r="J772">
            <v>0</v>
          </cell>
          <cell r="K772">
            <v>0</v>
          </cell>
          <cell r="L772">
            <v>0</v>
          </cell>
          <cell r="M772">
            <v>0</v>
          </cell>
          <cell r="N772">
            <v>0</v>
          </cell>
          <cell r="O772">
            <v>0</v>
          </cell>
        </row>
        <row r="774">
          <cell r="A774" t="str">
            <v xml:space="preserve"> EHV Charge-Loaded Sales ($0.60/MWH)</v>
          </cell>
        </row>
        <row r="775">
          <cell r="A775" t="str">
            <v xml:space="preserve">    PP&amp;L Only</v>
          </cell>
          <cell r="C775">
            <v>1666.4582227079802</v>
          </cell>
          <cell r="D775">
            <v>1354.1332687383326</v>
          </cell>
          <cell r="E775">
            <v>1755.4069218740008</v>
          </cell>
          <cell r="F775">
            <v>1655.8754583339992</v>
          </cell>
          <cell r="G775">
            <v>1956.2270125847931</v>
          </cell>
          <cell r="H775">
            <v>2429.3204036500192</v>
          </cell>
          <cell r="I775">
            <v>2959.0158520921464</v>
          </cell>
          <cell r="J775">
            <v>2867.8231189440116</v>
          </cell>
          <cell r="K775">
            <v>2068.8050596554363</v>
          </cell>
          <cell r="L775">
            <v>1588.448347539588</v>
          </cell>
          <cell r="M775">
            <v>1239.7830332126398</v>
          </cell>
          <cell r="N775">
            <v>1762.4427017643839</v>
          </cell>
          <cell r="O775">
            <v>23303.600000000002</v>
          </cell>
        </row>
        <row r="777">
          <cell r="A777" t="str">
            <v>TOTAL EHV CHARGES(Loaded and Unloaded)</v>
          </cell>
          <cell r="C777">
            <v>1666.4582227079802</v>
          </cell>
          <cell r="D777">
            <v>1354.1332687383326</v>
          </cell>
          <cell r="E777">
            <v>1755.4069218740008</v>
          </cell>
          <cell r="F777">
            <v>1655.8754583339992</v>
          </cell>
          <cell r="G777">
            <v>1956.2270125847931</v>
          </cell>
          <cell r="H777">
            <v>2429.3204036500192</v>
          </cell>
          <cell r="I777">
            <v>2959.0158520921464</v>
          </cell>
          <cell r="J777">
            <v>2867.8231189440116</v>
          </cell>
          <cell r="K777">
            <v>2068.8050596554363</v>
          </cell>
          <cell r="L777">
            <v>1588.448347539588</v>
          </cell>
          <cell r="M777">
            <v>1239.7830332126398</v>
          </cell>
          <cell r="N777">
            <v>1762.4427017643839</v>
          </cell>
          <cell r="O777">
            <v>23303.600000000002</v>
          </cell>
        </row>
        <row r="778">
          <cell r="A778" t="str">
            <v xml:space="preserve">    PP&amp;L Share</v>
          </cell>
          <cell r="C778">
            <v>1666.4582227079802</v>
          </cell>
          <cell r="D778">
            <v>1354.1332687383326</v>
          </cell>
          <cell r="E778">
            <v>1755.4069218740008</v>
          </cell>
          <cell r="F778">
            <v>1655.8754583339992</v>
          </cell>
          <cell r="G778">
            <v>1956.2270125847931</v>
          </cell>
          <cell r="H778">
            <v>2429.3204036500192</v>
          </cell>
          <cell r="I778">
            <v>2959.0158520921464</v>
          </cell>
          <cell r="J778">
            <v>2867.8231189440116</v>
          </cell>
          <cell r="K778">
            <v>2068.8050596554363</v>
          </cell>
          <cell r="L778">
            <v>1588.448347539588</v>
          </cell>
          <cell r="M778">
            <v>1239.7830332126398</v>
          </cell>
          <cell r="N778">
            <v>1762.4427017643839</v>
          </cell>
          <cell r="O778">
            <v>23303.600000000002</v>
          </cell>
        </row>
        <row r="779">
          <cell r="A779" t="str">
            <v xml:space="preserve">    JCP&amp;L Share</v>
          </cell>
          <cell r="C779">
            <v>0</v>
          </cell>
          <cell r="D779">
            <v>0</v>
          </cell>
          <cell r="E779">
            <v>0</v>
          </cell>
          <cell r="F779">
            <v>0</v>
          </cell>
          <cell r="G779">
            <v>0</v>
          </cell>
          <cell r="H779">
            <v>0</v>
          </cell>
          <cell r="I779">
            <v>0</v>
          </cell>
          <cell r="J779">
            <v>0</v>
          </cell>
          <cell r="K779">
            <v>0</v>
          </cell>
          <cell r="L779">
            <v>0</v>
          </cell>
          <cell r="M779">
            <v>0</v>
          </cell>
          <cell r="N779">
            <v>0</v>
          </cell>
          <cell r="O779">
            <v>0</v>
          </cell>
        </row>
        <row r="781">
          <cell r="A781" t="str">
            <v xml:space="preserve">   (PP&amp;L EHV charges are included in the ECR calculation on Page 10 but not the CSO calculation on Page 9)</v>
          </cell>
        </row>
        <row r="783">
          <cell r="F783" t="str">
            <v xml:space="preserve">                        CALCULATION OF SAVINGS ON PJM SALES</v>
          </cell>
          <cell r="L783" t="str">
            <v>CASE:2001 FORECAST</v>
          </cell>
          <cell r="P783" t="str">
            <v>15</v>
          </cell>
        </row>
        <row r="784">
          <cell r="A784" t="str">
            <v>THIS PAGE IS NO LONGER USED</v>
          </cell>
          <cell r="F784" t="str">
            <v xml:space="preserve">                  </v>
          </cell>
          <cell r="L784">
            <v>36851</v>
          </cell>
        </row>
        <row r="786">
          <cell r="A786" t="str">
            <v>COST OF INTERCHANGE MIX</v>
          </cell>
          <cell r="C786" t="str">
            <v>JANUARY</v>
          </cell>
          <cell r="D786" t="str">
            <v>FEBRUARY</v>
          </cell>
          <cell r="E786" t="str">
            <v>MARCH</v>
          </cell>
          <cell r="F786" t="str">
            <v>APRIL</v>
          </cell>
          <cell r="G786" t="str">
            <v>MAY</v>
          </cell>
          <cell r="H786" t="str">
            <v>JUNE</v>
          </cell>
          <cell r="I786" t="str">
            <v>JULY</v>
          </cell>
          <cell r="J786" t="str">
            <v>AUGUST</v>
          </cell>
          <cell r="K786" t="str">
            <v>SEPTEMBER</v>
          </cell>
          <cell r="L786" t="str">
            <v>OCTOBER</v>
          </cell>
          <cell r="M786" t="str">
            <v>NOVEMBER</v>
          </cell>
          <cell r="N786" t="str">
            <v>DECEMBER</v>
          </cell>
          <cell r="O786" t="str">
            <v>TOTAL</v>
          </cell>
        </row>
        <row r="788">
          <cell r="A788" t="str">
            <v xml:space="preserve">  MARTINS CREEK #3-4</v>
          </cell>
        </row>
        <row r="790">
          <cell r="A790" t="str">
            <v xml:space="preserve">    Output Interchanged (GWH)</v>
          </cell>
          <cell r="B790" t="str">
            <v>.</v>
          </cell>
          <cell r="C790">
            <v>6.5</v>
          </cell>
          <cell r="D790">
            <v>10</v>
          </cell>
          <cell r="E790">
            <v>0.8</v>
          </cell>
          <cell r="F790">
            <v>0</v>
          </cell>
          <cell r="G790">
            <v>5</v>
          </cell>
          <cell r="H790">
            <v>15</v>
          </cell>
          <cell r="I790">
            <v>0</v>
          </cell>
          <cell r="J790">
            <v>50</v>
          </cell>
          <cell r="K790">
            <v>10</v>
          </cell>
          <cell r="L790">
            <v>0.8</v>
          </cell>
          <cell r="M790">
            <v>1.4</v>
          </cell>
          <cell r="N790">
            <v>1.3</v>
          </cell>
          <cell r="O790">
            <v>101</v>
          </cell>
        </row>
        <row r="791">
          <cell r="A791" t="str">
            <v xml:space="preserve">    Fuel Cost Rate (Mills/KWH)</v>
          </cell>
          <cell r="C791">
            <v>55.221020000000003</v>
          </cell>
          <cell r="D791">
            <v>50.928350000000002</v>
          </cell>
          <cell r="E791">
            <v>50.325299999999999</v>
          </cell>
          <cell r="F791">
            <v>48.271740000000001</v>
          </cell>
          <cell r="G791">
            <v>44.366709999999998</v>
          </cell>
          <cell r="H791">
            <v>43.411299999999997</v>
          </cell>
          <cell r="I791">
            <v>40.072119999999998</v>
          </cell>
          <cell r="J791">
            <v>39.618119999999998</v>
          </cell>
          <cell r="K791">
            <v>40.587580000000003</v>
          </cell>
          <cell r="L791">
            <v>41.003259999999997</v>
          </cell>
          <cell r="M791">
            <v>44.901820000000001</v>
          </cell>
          <cell r="N791">
            <v>44.376460000000002</v>
          </cell>
          <cell r="O791">
            <v>42.79</v>
          </cell>
        </row>
        <row r="792">
          <cell r="A792" t="str">
            <v xml:space="preserve">    Cost of Interchange ($1000)</v>
          </cell>
          <cell r="C792">
            <v>358.9</v>
          </cell>
          <cell r="D792">
            <v>509.3</v>
          </cell>
          <cell r="E792">
            <v>40.299999999999997</v>
          </cell>
          <cell r="F792">
            <v>0</v>
          </cell>
          <cell r="G792">
            <v>221.8</v>
          </cell>
          <cell r="H792">
            <v>651.20000000000005</v>
          </cell>
          <cell r="I792">
            <v>0</v>
          </cell>
          <cell r="J792">
            <v>1980.9</v>
          </cell>
          <cell r="K792">
            <v>405.9</v>
          </cell>
          <cell r="L792">
            <v>32.799999999999997</v>
          </cell>
          <cell r="M792">
            <v>62.9</v>
          </cell>
          <cell r="N792">
            <v>57.7</v>
          </cell>
          <cell r="O792">
            <v>4321.7</v>
          </cell>
        </row>
        <row r="794">
          <cell r="A794" t="str">
            <v xml:space="preserve">  COAL</v>
          </cell>
        </row>
        <row r="796">
          <cell r="A796" t="str">
            <v xml:space="preserve">    Output For Interchange (GWH)</v>
          </cell>
          <cell r="C796">
            <v>876.5</v>
          </cell>
          <cell r="D796">
            <v>825</v>
          </cell>
          <cell r="E796">
            <v>420.49999999999994</v>
          </cell>
          <cell r="F796">
            <v>0.6</v>
          </cell>
          <cell r="G796">
            <v>501.8</v>
          </cell>
          <cell r="H796">
            <v>1548.9</v>
          </cell>
          <cell r="I796">
            <v>1616.9</v>
          </cell>
          <cell r="J796">
            <v>1574.4</v>
          </cell>
          <cell r="K796">
            <v>993.6</v>
          </cell>
          <cell r="L796">
            <v>855</v>
          </cell>
          <cell r="M796">
            <v>675.6</v>
          </cell>
          <cell r="N796">
            <v>820.9</v>
          </cell>
          <cell r="O796">
            <v>10710</v>
          </cell>
        </row>
        <row r="797">
          <cell r="A797" t="str">
            <v xml:space="preserve">    Fuel Cost Rate (Mills/KWH)</v>
          </cell>
          <cell r="C797">
            <v>14.11</v>
          </cell>
          <cell r="D797">
            <v>14.04</v>
          </cell>
          <cell r="E797">
            <v>13.81</v>
          </cell>
          <cell r="F797">
            <v>14.19</v>
          </cell>
          <cell r="G797">
            <v>14.95</v>
          </cell>
          <cell r="H797">
            <v>13.93</v>
          </cell>
          <cell r="I797">
            <v>13.83</v>
          </cell>
          <cell r="J797">
            <v>13.78</v>
          </cell>
          <cell r="K797">
            <v>12.18</v>
          </cell>
          <cell r="L797">
            <v>12.29</v>
          </cell>
          <cell r="M797">
            <v>13.89</v>
          </cell>
          <cell r="N797">
            <v>14.15</v>
          </cell>
          <cell r="O797">
            <v>13.68</v>
          </cell>
        </row>
        <row r="798">
          <cell r="A798" t="str">
            <v xml:space="preserve">    Cost of Interchange ($1000)</v>
          </cell>
          <cell r="C798">
            <v>12367.4</v>
          </cell>
          <cell r="D798">
            <v>11583</v>
          </cell>
          <cell r="E798">
            <v>5807.1</v>
          </cell>
          <cell r="F798">
            <v>8.5</v>
          </cell>
          <cell r="G798">
            <v>7501.9</v>
          </cell>
          <cell r="H798">
            <v>21576.2</v>
          </cell>
          <cell r="I798">
            <v>22361.7</v>
          </cell>
          <cell r="J798">
            <v>21695.200000000001</v>
          </cell>
          <cell r="K798">
            <v>12102</v>
          </cell>
          <cell r="L798">
            <v>10508</v>
          </cell>
          <cell r="M798">
            <v>9384.1</v>
          </cell>
          <cell r="N798">
            <v>11615.7</v>
          </cell>
          <cell r="O798">
            <v>146510.80000000002</v>
          </cell>
        </row>
        <row r="800">
          <cell r="A800" t="str">
            <v xml:space="preserve">  POOL PURCHASES RESOLD</v>
          </cell>
        </row>
        <row r="802">
          <cell r="A802" t="str">
            <v xml:space="preserve">    Quantity (GWH)</v>
          </cell>
          <cell r="B802" t="str">
            <v>.</v>
          </cell>
          <cell r="C802">
            <v>0</v>
          </cell>
          <cell r="D802">
            <v>0</v>
          </cell>
          <cell r="E802">
            <v>0</v>
          </cell>
          <cell r="F802">
            <v>0</v>
          </cell>
          <cell r="G802">
            <v>0</v>
          </cell>
          <cell r="H802">
            <v>0</v>
          </cell>
          <cell r="I802">
            <v>0</v>
          </cell>
          <cell r="J802">
            <v>0</v>
          </cell>
          <cell r="K802">
            <v>0</v>
          </cell>
          <cell r="L802">
            <v>0</v>
          </cell>
          <cell r="M802">
            <v>0</v>
          </cell>
          <cell r="N802">
            <v>0</v>
          </cell>
          <cell r="O802">
            <v>0</v>
          </cell>
        </row>
        <row r="803">
          <cell r="A803" t="str">
            <v xml:space="preserve">    Cost Rate (Mills/KWH)</v>
          </cell>
          <cell r="B803" t="str">
            <v>.</v>
          </cell>
          <cell r="C803">
            <v>0</v>
          </cell>
          <cell r="D803">
            <v>0</v>
          </cell>
          <cell r="E803">
            <v>0</v>
          </cell>
          <cell r="F803">
            <v>0</v>
          </cell>
          <cell r="G803">
            <v>0</v>
          </cell>
          <cell r="H803">
            <v>0</v>
          </cell>
          <cell r="I803">
            <v>0</v>
          </cell>
          <cell r="J803">
            <v>0</v>
          </cell>
          <cell r="K803">
            <v>0</v>
          </cell>
          <cell r="L803">
            <v>0</v>
          </cell>
          <cell r="M803">
            <v>0</v>
          </cell>
          <cell r="N803">
            <v>0</v>
          </cell>
          <cell r="O803">
            <v>0</v>
          </cell>
        </row>
        <row r="804">
          <cell r="A804" t="str">
            <v xml:space="preserve">    Cost of Purchases ($1000)</v>
          </cell>
          <cell r="C804">
            <v>0</v>
          </cell>
          <cell r="D804">
            <v>0</v>
          </cell>
          <cell r="E804">
            <v>0</v>
          </cell>
          <cell r="F804">
            <v>0</v>
          </cell>
          <cell r="G804">
            <v>0</v>
          </cell>
          <cell r="H804">
            <v>0</v>
          </cell>
          <cell r="I804">
            <v>0</v>
          </cell>
          <cell r="J804">
            <v>0</v>
          </cell>
          <cell r="K804">
            <v>0</v>
          </cell>
          <cell r="L804">
            <v>0</v>
          </cell>
          <cell r="M804">
            <v>0</v>
          </cell>
          <cell r="N804">
            <v>0</v>
          </cell>
          <cell r="O804">
            <v>0</v>
          </cell>
        </row>
        <row r="806">
          <cell r="A806" t="str">
            <v xml:space="preserve">  OTHER PURCHASES RESOLD</v>
          </cell>
        </row>
        <row r="808">
          <cell r="A808" t="str">
            <v xml:space="preserve">    Quantity (GWH)</v>
          </cell>
          <cell r="B808" t="str">
            <v>.</v>
          </cell>
          <cell r="C808">
            <v>0</v>
          </cell>
          <cell r="D808">
            <v>0</v>
          </cell>
          <cell r="E808">
            <v>0</v>
          </cell>
          <cell r="F808">
            <v>0</v>
          </cell>
          <cell r="G808">
            <v>0</v>
          </cell>
          <cell r="H808">
            <v>0</v>
          </cell>
          <cell r="I808">
            <v>0</v>
          </cell>
          <cell r="J808">
            <v>0</v>
          </cell>
          <cell r="K808">
            <v>0</v>
          </cell>
          <cell r="L808">
            <v>0</v>
          </cell>
          <cell r="M808">
            <v>0</v>
          </cell>
          <cell r="N808">
            <v>22.4</v>
          </cell>
          <cell r="O808">
            <v>22</v>
          </cell>
        </row>
        <row r="809">
          <cell r="A809" t="str">
            <v xml:space="preserve">    Cost Rate (Mills/KWH)</v>
          </cell>
          <cell r="C809">
            <v>30.48</v>
          </cell>
          <cell r="D809">
            <v>30.42</v>
          </cell>
          <cell r="E809">
            <v>26.39</v>
          </cell>
          <cell r="F809">
            <v>25.51</v>
          </cell>
          <cell r="G809">
            <v>28.46</v>
          </cell>
          <cell r="H809">
            <v>40.369999999999997</v>
          </cell>
          <cell r="I809">
            <v>63.94</v>
          </cell>
          <cell r="J809">
            <v>63.86</v>
          </cell>
          <cell r="K809">
            <v>32.409999999999997</v>
          </cell>
          <cell r="L809">
            <v>25.92</v>
          </cell>
          <cell r="M809">
            <v>25.95</v>
          </cell>
          <cell r="N809">
            <v>26.51</v>
          </cell>
          <cell r="O809">
            <v>26.99</v>
          </cell>
        </row>
        <row r="810">
          <cell r="A810" t="str">
            <v xml:space="preserve">    Cost of Purchases ($1000)</v>
          </cell>
          <cell r="C810">
            <v>0</v>
          </cell>
          <cell r="D810">
            <v>0</v>
          </cell>
          <cell r="E810">
            <v>0</v>
          </cell>
          <cell r="F810">
            <v>0</v>
          </cell>
          <cell r="G810">
            <v>0</v>
          </cell>
          <cell r="H810">
            <v>0</v>
          </cell>
          <cell r="I810">
            <v>0</v>
          </cell>
          <cell r="J810">
            <v>0</v>
          </cell>
          <cell r="K810">
            <v>0</v>
          </cell>
          <cell r="L810">
            <v>0</v>
          </cell>
          <cell r="M810">
            <v>0</v>
          </cell>
          <cell r="N810">
            <v>593.79999999999995</v>
          </cell>
          <cell r="O810">
            <v>593.79999999999995</v>
          </cell>
        </row>
        <row r="812">
          <cell r="A812" t="str">
            <v xml:space="preserve">  COMBUSTION TURBINES &amp; DIESELS</v>
          </cell>
        </row>
        <row r="814">
          <cell r="A814" t="str">
            <v xml:space="preserve">    Output Interchanged (GWH)</v>
          </cell>
          <cell r="B814" t="str">
            <v>.</v>
          </cell>
          <cell r="C814">
            <v>0.4</v>
          </cell>
          <cell r="D814">
            <v>0.9</v>
          </cell>
          <cell r="E814">
            <v>0.1</v>
          </cell>
          <cell r="F814">
            <v>0</v>
          </cell>
          <cell r="G814">
            <v>0.5</v>
          </cell>
          <cell r="H814">
            <v>0.5</v>
          </cell>
          <cell r="I814">
            <v>2</v>
          </cell>
          <cell r="J814">
            <v>1.6</v>
          </cell>
          <cell r="K814">
            <v>2.4</v>
          </cell>
          <cell r="L814">
            <v>0.2</v>
          </cell>
          <cell r="M814">
            <v>0.1</v>
          </cell>
          <cell r="N814">
            <v>0.2</v>
          </cell>
          <cell r="O814">
            <v>9</v>
          </cell>
        </row>
        <row r="815">
          <cell r="A815" t="str">
            <v xml:space="preserve">    Fuel Cost Rate (Mills/KWH)</v>
          </cell>
          <cell r="C815">
            <v>64.816050000000004</v>
          </cell>
          <cell r="D815">
            <v>89.778509999999997</v>
          </cell>
          <cell r="E815">
            <v>88.844319999999996</v>
          </cell>
          <cell r="F815">
            <v>92.622380000000007</v>
          </cell>
          <cell r="G815">
            <v>29.760200000000001</v>
          </cell>
          <cell r="H815">
            <v>24.246569999999998</v>
          </cell>
          <cell r="I815">
            <v>41.568109999999997</v>
          </cell>
          <cell r="J815">
            <v>78.268299999999996</v>
          </cell>
          <cell r="K815">
            <v>43.312609999999999</v>
          </cell>
          <cell r="L815">
            <v>49.338380000000001</v>
          </cell>
          <cell r="M815">
            <v>49.984749999999998</v>
          </cell>
          <cell r="N815">
            <v>78.934569999999994</v>
          </cell>
          <cell r="O815">
            <v>53.96</v>
          </cell>
        </row>
        <row r="816">
          <cell r="A816" t="str">
            <v xml:space="preserve">    Cost ($1000)</v>
          </cell>
          <cell r="C816">
            <v>25.9</v>
          </cell>
          <cell r="D816">
            <v>80.8</v>
          </cell>
          <cell r="E816">
            <v>8.9</v>
          </cell>
          <cell r="F816">
            <v>0</v>
          </cell>
          <cell r="G816">
            <v>14.9</v>
          </cell>
          <cell r="H816">
            <v>12.1</v>
          </cell>
          <cell r="I816">
            <v>83.1</v>
          </cell>
          <cell r="J816">
            <v>125.2</v>
          </cell>
          <cell r="K816">
            <v>104</v>
          </cell>
          <cell r="L816">
            <v>9.9</v>
          </cell>
          <cell r="M816">
            <v>5</v>
          </cell>
          <cell r="N816">
            <v>15.8</v>
          </cell>
          <cell r="O816">
            <v>485.59999999999997</v>
          </cell>
        </row>
        <row r="818">
          <cell r="A818" t="str">
            <v xml:space="preserve">  COST OF PJM SALES</v>
          </cell>
        </row>
        <row r="820">
          <cell r="A820" t="str">
            <v xml:space="preserve">    Output For Interchange Sales (GWH)</v>
          </cell>
          <cell r="C820">
            <v>883.4</v>
          </cell>
          <cell r="D820">
            <v>835.9</v>
          </cell>
          <cell r="E820">
            <v>421.4</v>
          </cell>
          <cell r="F820">
            <v>0.6</v>
          </cell>
          <cell r="G820">
            <v>507.3</v>
          </cell>
          <cell r="H820">
            <v>1564.4</v>
          </cell>
          <cell r="I820">
            <v>1618.9</v>
          </cell>
          <cell r="J820">
            <v>1626</v>
          </cell>
          <cell r="K820">
            <v>1006</v>
          </cell>
          <cell r="L820">
            <v>856</v>
          </cell>
          <cell r="M820">
            <v>677.1</v>
          </cell>
          <cell r="N820">
            <v>844.8</v>
          </cell>
          <cell r="O820">
            <v>10842</v>
          </cell>
        </row>
        <row r="821">
          <cell r="A821" t="str">
            <v xml:space="preserve">    Cost Rate (Mills/KWH)</v>
          </cell>
          <cell r="C821">
            <v>14.44</v>
          </cell>
          <cell r="D821">
            <v>14.56</v>
          </cell>
          <cell r="E821">
            <v>13.9</v>
          </cell>
          <cell r="F821">
            <v>14.17</v>
          </cell>
          <cell r="G821">
            <v>15.25</v>
          </cell>
          <cell r="H821">
            <v>14.22</v>
          </cell>
          <cell r="I821">
            <v>13.86</v>
          </cell>
          <cell r="J821">
            <v>14.64</v>
          </cell>
          <cell r="K821">
            <v>12.54</v>
          </cell>
          <cell r="L821">
            <v>12.33</v>
          </cell>
          <cell r="M821">
            <v>13.96</v>
          </cell>
          <cell r="N821">
            <v>14.54</v>
          </cell>
          <cell r="O821">
            <v>14.01</v>
          </cell>
        </row>
        <row r="822">
          <cell r="A822" t="str">
            <v xml:space="preserve">    Cost of Interchange ($1000)</v>
          </cell>
          <cell r="C822">
            <v>12752.2</v>
          </cell>
          <cell r="D822">
            <v>12173.1</v>
          </cell>
          <cell r="E822">
            <v>5856.3</v>
          </cell>
          <cell r="F822">
            <v>8.5</v>
          </cell>
          <cell r="G822">
            <v>7738.6</v>
          </cell>
          <cell r="H822">
            <v>22239.5</v>
          </cell>
          <cell r="I822">
            <v>22444.799999999999</v>
          </cell>
          <cell r="J822">
            <v>23801.3</v>
          </cell>
          <cell r="K822">
            <v>12611.9</v>
          </cell>
          <cell r="L822">
            <v>10550.7</v>
          </cell>
          <cell r="M822">
            <v>9452</v>
          </cell>
          <cell r="N822">
            <v>12283</v>
          </cell>
          <cell r="O822">
            <v>151911.9</v>
          </cell>
        </row>
        <row r="824">
          <cell r="A824" t="str">
            <v xml:space="preserve">  PJM BILLING</v>
          </cell>
        </row>
        <row r="826">
          <cell r="A826" t="str">
            <v xml:space="preserve">    Interchange Sales (GWH)</v>
          </cell>
          <cell r="C826">
            <v>883.4</v>
          </cell>
          <cell r="D826">
            <v>835.9</v>
          </cell>
          <cell r="E826">
            <v>421.4</v>
          </cell>
          <cell r="F826">
            <v>0.6</v>
          </cell>
          <cell r="G826">
            <v>507.3</v>
          </cell>
          <cell r="H826">
            <v>1564.4</v>
          </cell>
          <cell r="I826">
            <v>1618.9</v>
          </cell>
          <cell r="J826">
            <v>1626</v>
          </cell>
          <cell r="K826">
            <v>1006</v>
          </cell>
          <cell r="L826">
            <v>856</v>
          </cell>
          <cell r="M826">
            <v>677.1</v>
          </cell>
          <cell r="N826">
            <v>844.8</v>
          </cell>
          <cell r="O826">
            <v>10842</v>
          </cell>
        </row>
        <row r="827">
          <cell r="A827" t="str">
            <v xml:space="preserve">    Billing Rate (Mills/KWH)</v>
          </cell>
          <cell r="C827">
            <v>27.45</v>
          </cell>
          <cell r="D827">
            <v>27.45</v>
          </cell>
          <cell r="E827">
            <v>22.8</v>
          </cell>
          <cell r="F827">
            <v>21.5</v>
          </cell>
          <cell r="G827">
            <v>27</v>
          </cell>
          <cell r="H827">
            <v>30.9</v>
          </cell>
          <cell r="I827">
            <v>40.35</v>
          </cell>
          <cell r="J827">
            <v>40.35</v>
          </cell>
          <cell r="K827">
            <v>27.65</v>
          </cell>
          <cell r="L827">
            <v>21.8</v>
          </cell>
          <cell r="M827">
            <v>22.15</v>
          </cell>
          <cell r="N827">
            <v>23.15</v>
          </cell>
          <cell r="O827">
            <v>30.51</v>
          </cell>
        </row>
        <row r="828">
          <cell r="A828" t="str">
            <v xml:space="preserve">    Interchange Bill ($1000)</v>
          </cell>
          <cell r="C828">
            <v>24248.5</v>
          </cell>
          <cell r="D828">
            <v>22945.8</v>
          </cell>
          <cell r="E828">
            <v>9608.4</v>
          </cell>
          <cell r="F828">
            <v>12.9</v>
          </cell>
          <cell r="G828">
            <v>13697.7</v>
          </cell>
          <cell r="H828">
            <v>48341</v>
          </cell>
          <cell r="I828">
            <v>65322.9</v>
          </cell>
          <cell r="J828">
            <v>65608.899999999994</v>
          </cell>
          <cell r="K828">
            <v>27815.7</v>
          </cell>
          <cell r="L828">
            <v>18660.5</v>
          </cell>
          <cell r="M828">
            <v>14997.7</v>
          </cell>
          <cell r="N828">
            <v>19557</v>
          </cell>
          <cell r="O828">
            <v>330817</v>
          </cell>
        </row>
        <row r="829">
          <cell r="A829" t="str">
            <v>TOTAL PJM BILLING</v>
          </cell>
          <cell r="C829">
            <v>24248.5</v>
          </cell>
          <cell r="D829">
            <v>22945.8</v>
          </cell>
          <cell r="E829">
            <v>9608.4</v>
          </cell>
          <cell r="F829">
            <v>12.9</v>
          </cell>
          <cell r="G829">
            <v>13697.7</v>
          </cell>
          <cell r="H829">
            <v>48341</v>
          </cell>
          <cell r="I829">
            <v>65322.9</v>
          </cell>
          <cell r="J829">
            <v>65608.899999999994</v>
          </cell>
          <cell r="K829">
            <v>27815.7</v>
          </cell>
          <cell r="L829">
            <v>18660.5</v>
          </cell>
          <cell r="M829">
            <v>14997.7</v>
          </cell>
          <cell r="N829">
            <v>19557</v>
          </cell>
          <cell r="O829">
            <v>330817</v>
          </cell>
        </row>
        <row r="831">
          <cell r="A831" t="str">
            <v xml:space="preserve">  SAVINGS ON PJM SALES</v>
          </cell>
        </row>
        <row r="833">
          <cell r="A833" t="str">
            <v xml:space="preserve">    Interchange Sales (GWH)</v>
          </cell>
          <cell r="C833">
            <v>883.4</v>
          </cell>
          <cell r="D833">
            <v>835.9</v>
          </cell>
          <cell r="E833">
            <v>421.4</v>
          </cell>
          <cell r="F833">
            <v>0.6</v>
          </cell>
          <cell r="G833">
            <v>507.3</v>
          </cell>
          <cell r="H833">
            <v>1564.4</v>
          </cell>
          <cell r="I833">
            <v>1618.9</v>
          </cell>
          <cell r="J833">
            <v>1626</v>
          </cell>
          <cell r="K833">
            <v>1006</v>
          </cell>
          <cell r="L833">
            <v>856</v>
          </cell>
          <cell r="M833">
            <v>677.1</v>
          </cell>
          <cell r="N833">
            <v>844.8</v>
          </cell>
          <cell r="O833">
            <v>10842</v>
          </cell>
        </row>
        <row r="834">
          <cell r="A834" t="str">
            <v xml:space="preserve">    Savings Rate (Mills/KWH)</v>
          </cell>
          <cell r="C834">
            <v>13.01</v>
          </cell>
          <cell r="D834">
            <v>12.89</v>
          </cell>
          <cell r="E834">
            <v>8.9</v>
          </cell>
          <cell r="F834">
            <v>7.33</v>
          </cell>
          <cell r="G834">
            <v>11.75</v>
          </cell>
          <cell r="H834">
            <v>16.68</v>
          </cell>
          <cell r="I834">
            <v>26.49</v>
          </cell>
          <cell r="J834">
            <v>25.71</v>
          </cell>
          <cell r="K834">
            <v>15.11</v>
          </cell>
          <cell r="L834">
            <v>9.4700000000000006</v>
          </cell>
          <cell r="M834">
            <v>8.19</v>
          </cell>
          <cell r="N834">
            <v>8.61</v>
          </cell>
          <cell r="O834">
            <v>16.5</v>
          </cell>
        </row>
        <row r="835">
          <cell r="A835" t="str">
            <v xml:space="preserve">    Interchange Savings ($1000)</v>
          </cell>
          <cell r="C835">
            <v>11496.3</v>
          </cell>
          <cell r="D835">
            <v>10772.699999999999</v>
          </cell>
          <cell r="E835">
            <v>3752.0999999999995</v>
          </cell>
          <cell r="F835">
            <v>4.4000000000000004</v>
          </cell>
          <cell r="G835">
            <v>5959.1</v>
          </cell>
          <cell r="H835">
            <v>26101.5</v>
          </cell>
          <cell r="I835">
            <v>42878.100000000006</v>
          </cell>
          <cell r="J835">
            <v>41807.599999999991</v>
          </cell>
          <cell r="K835">
            <v>15203.800000000001</v>
          </cell>
          <cell r="L835">
            <v>8109.7999999999993</v>
          </cell>
          <cell r="M835">
            <v>5545.7000000000007</v>
          </cell>
          <cell r="N835">
            <v>7274</v>
          </cell>
          <cell r="O835">
            <v>178905.09999999998</v>
          </cell>
        </row>
        <row r="837">
          <cell r="A837" t="str">
            <v xml:space="preserve">  PPUC CUST. SAVINGS ($1000)</v>
          </cell>
          <cell r="B837">
            <v>1</v>
          </cell>
          <cell r="C837">
            <v>11496.3</v>
          </cell>
          <cell r="D837">
            <v>10772.7</v>
          </cell>
          <cell r="E837">
            <v>3752.1</v>
          </cell>
          <cell r="F837">
            <v>4.4000000000000004</v>
          </cell>
          <cell r="G837">
            <v>5959.1</v>
          </cell>
          <cell r="H837">
            <v>26101.5</v>
          </cell>
          <cell r="I837">
            <v>42878.1</v>
          </cell>
          <cell r="J837">
            <v>41807.599999999999</v>
          </cell>
          <cell r="K837">
            <v>15203.8</v>
          </cell>
          <cell r="L837">
            <v>8109.8</v>
          </cell>
          <cell r="M837">
            <v>5545.7</v>
          </cell>
          <cell r="N837">
            <v>7274</v>
          </cell>
          <cell r="O837">
            <v>178905.09999999998</v>
          </cell>
        </row>
        <row r="838">
          <cell r="F838" t="str">
            <v xml:space="preserve">               CALCULATION OF COST TO SUPPLY SYSTEM OUTPUT (INC UGI)</v>
          </cell>
          <cell r="L838" t="str">
            <v>CASE:2001 FORECAST</v>
          </cell>
          <cell r="P838" t="str">
            <v>16</v>
          </cell>
        </row>
        <row r="839">
          <cell r="A839" t="str">
            <v>THIS PAGE IS NO LONGER USED</v>
          </cell>
          <cell r="F839" t="str">
            <v xml:space="preserve">                   (EXCLUDES ENERGY COSTS NOT APPLICABLE TO ECR)</v>
          </cell>
          <cell r="L839">
            <v>36851</v>
          </cell>
        </row>
        <row r="841">
          <cell r="A841" t="str">
            <v>COST TO SUPPLY INTERNAL LOAD</v>
          </cell>
          <cell r="C841" t="str">
            <v>JANUARY</v>
          </cell>
          <cell r="D841" t="str">
            <v>FEBRUARY</v>
          </cell>
          <cell r="E841" t="str">
            <v>MARCH</v>
          </cell>
          <cell r="F841" t="str">
            <v>APRIL</v>
          </cell>
          <cell r="G841" t="str">
            <v>MAY</v>
          </cell>
          <cell r="H841" t="str">
            <v>JUNE</v>
          </cell>
          <cell r="I841" t="str">
            <v>JULY</v>
          </cell>
          <cell r="J841" t="str">
            <v>AUGUST</v>
          </cell>
          <cell r="K841" t="str">
            <v>SEPTEMBER</v>
          </cell>
          <cell r="L841" t="str">
            <v>OCTOBER</v>
          </cell>
          <cell r="M841" t="str">
            <v>NOVEMBER</v>
          </cell>
          <cell r="N841" t="str">
            <v>DECEMBER</v>
          </cell>
          <cell r="O841" t="str">
            <v>TOTAL</v>
          </cell>
        </row>
        <row r="843">
          <cell r="A843" t="str">
            <v xml:space="preserve">  MARTINS CREEK #3-4</v>
          </cell>
        </row>
        <row r="845">
          <cell r="A845" t="str">
            <v xml:space="preserve">    Output For Load (GWH)</v>
          </cell>
          <cell r="C845">
            <v>89.3</v>
          </cell>
          <cell r="D845">
            <v>85.8</v>
          </cell>
          <cell r="E845">
            <v>34</v>
          </cell>
          <cell r="F845">
            <v>23.8</v>
          </cell>
          <cell r="G845">
            <v>68.2</v>
          </cell>
          <cell r="H845">
            <v>235.2</v>
          </cell>
          <cell r="I845">
            <v>400.4</v>
          </cell>
          <cell r="J845">
            <v>350.4</v>
          </cell>
          <cell r="K845">
            <v>136.4</v>
          </cell>
          <cell r="L845">
            <v>31.5</v>
          </cell>
          <cell r="M845">
            <v>33.4</v>
          </cell>
          <cell r="N845">
            <v>79.3</v>
          </cell>
          <cell r="O845">
            <v>1568</v>
          </cell>
        </row>
        <row r="846">
          <cell r="A846" t="str">
            <v xml:space="preserve">    Fuel Cost Rate (Mills/KWH)</v>
          </cell>
          <cell r="C846">
            <v>55.22</v>
          </cell>
          <cell r="D846">
            <v>50.93</v>
          </cell>
          <cell r="E846">
            <v>50.32</v>
          </cell>
          <cell r="F846">
            <v>48.27</v>
          </cell>
          <cell r="G846">
            <v>44.37</v>
          </cell>
          <cell r="H846">
            <v>43.41</v>
          </cell>
          <cell r="I846">
            <v>40.07</v>
          </cell>
          <cell r="J846">
            <v>39.619999999999997</v>
          </cell>
          <cell r="K846">
            <v>40.590000000000003</v>
          </cell>
          <cell r="L846">
            <v>41</v>
          </cell>
          <cell r="M846">
            <v>44.9</v>
          </cell>
          <cell r="N846">
            <v>44.38</v>
          </cell>
          <cell r="O846">
            <v>42.84</v>
          </cell>
        </row>
        <row r="847">
          <cell r="A847" t="str">
            <v xml:space="preserve">    Cost To Carry Load ($1000)</v>
          </cell>
          <cell r="C847">
            <v>4931.2734760000012</v>
          </cell>
          <cell r="D847">
            <v>4369.6363159999992</v>
          </cell>
          <cell r="E847">
            <v>1711.0204700000002</v>
          </cell>
          <cell r="F847">
            <v>1148.8674879999999</v>
          </cell>
          <cell r="G847">
            <v>3025.8430239999998</v>
          </cell>
          <cell r="H847">
            <v>10210.307488</v>
          </cell>
          <cell r="I847">
            <v>16044.875923999998</v>
          </cell>
          <cell r="J847">
            <v>13882.196427999999</v>
          </cell>
          <cell r="K847">
            <v>5536.1212080000005</v>
          </cell>
          <cell r="L847">
            <v>1291.6054240000001</v>
          </cell>
          <cell r="M847">
            <v>1499.6834879999999</v>
          </cell>
          <cell r="N847">
            <v>3519.0427199999999</v>
          </cell>
          <cell r="O847">
            <v>67170.399999999994</v>
          </cell>
        </row>
        <row r="849">
          <cell r="A849" t="str">
            <v xml:space="preserve">  COAL</v>
          </cell>
        </row>
        <row r="851">
          <cell r="A851" t="str">
            <v xml:space="preserve">    Output For Load (GWH)</v>
          </cell>
          <cell r="C851">
            <v>-901.4303711799671</v>
          </cell>
          <cell r="D851">
            <v>-492.68878123055447</v>
          </cell>
          <cell r="E851">
            <v>-821.37820312333452</v>
          </cell>
          <cell r="F851">
            <v>-1152.4924305566651</v>
          </cell>
          <cell r="G851">
            <v>-1975.3783543079885</v>
          </cell>
          <cell r="H851">
            <v>-2818.5673394166993</v>
          </cell>
          <cell r="I851">
            <v>-3540.5930868202445</v>
          </cell>
          <cell r="J851">
            <v>-3384.5051982400196</v>
          </cell>
          <cell r="K851">
            <v>-2135.0084327590598</v>
          </cell>
          <cell r="L851">
            <v>-1384.8139125659795</v>
          </cell>
          <cell r="M851">
            <v>-656.30505535439988</v>
          </cell>
          <cell r="N851">
            <v>-1143.9045029406398</v>
          </cell>
          <cell r="O851">
            <v>-20407</v>
          </cell>
        </row>
        <row r="852">
          <cell r="A852" t="str">
            <v xml:space="preserve">    Fuel Cost Rate (Mills/KWH)</v>
          </cell>
          <cell r="C852">
            <v>78.41</v>
          </cell>
          <cell r="D852">
            <v>111.97</v>
          </cell>
          <cell r="E852">
            <v>71.98</v>
          </cell>
          <cell r="F852">
            <v>47.27</v>
          </cell>
          <cell r="G852">
            <v>41.77</v>
          </cell>
          <cell r="H852">
            <v>56.97</v>
          </cell>
          <cell r="I852">
            <v>88.11</v>
          </cell>
          <cell r="J852">
            <v>88.96</v>
          </cell>
          <cell r="K852">
            <v>49.89</v>
          </cell>
          <cell r="L852">
            <v>44.27</v>
          </cell>
          <cell r="M852">
            <v>67.59</v>
          </cell>
          <cell r="N852">
            <v>57.21</v>
          </cell>
          <cell r="O852">
            <v>67.290000000000006</v>
          </cell>
        </row>
        <row r="853">
          <cell r="A853" t="str">
            <v xml:space="preserve">    Cost To Carry Load ($1000)</v>
          </cell>
          <cell r="C853">
            <v>-70682.5</v>
          </cell>
          <cell r="D853">
            <v>-55168.3</v>
          </cell>
          <cell r="E853">
            <v>-59124.500000000007</v>
          </cell>
          <cell r="F853">
            <v>-54474.30000000001</v>
          </cell>
          <cell r="G853">
            <v>-82516.799999999988</v>
          </cell>
          <cell r="H853">
            <v>-160576.20000000001</v>
          </cell>
          <cell r="I853">
            <v>-311958.7</v>
          </cell>
          <cell r="J853">
            <v>-301078.90000000002</v>
          </cell>
          <cell r="K853">
            <v>-106514</v>
          </cell>
          <cell r="L853">
            <v>-61301.200000000004</v>
          </cell>
          <cell r="M853">
            <v>-44357.799999999996</v>
          </cell>
          <cell r="N853">
            <v>-65446.099999999991</v>
          </cell>
          <cell r="O853">
            <v>-1373199.3000000003</v>
          </cell>
        </row>
        <row r="855">
          <cell r="A855" t="str">
            <v xml:space="preserve">  COST OF PL SHARE NUCLEAR</v>
          </cell>
        </row>
        <row r="856">
          <cell r="A856" t="str">
            <v xml:space="preserve">    (Including D&amp;D Expense)</v>
          </cell>
        </row>
        <row r="857">
          <cell r="A857" t="str">
            <v xml:space="preserve">    Output For Load (GWH)</v>
          </cell>
          <cell r="C857">
            <v>1335.3999999999999</v>
          </cell>
          <cell r="D857">
            <v>1197.8000000000002</v>
          </cell>
          <cell r="E857">
            <v>831.59999999999991</v>
          </cell>
          <cell r="F857">
            <v>684.1</v>
          </cell>
          <cell r="G857">
            <v>1083</v>
          </cell>
          <cell r="H857">
            <v>1388.9</v>
          </cell>
          <cell r="I857">
            <v>1435.2</v>
          </cell>
          <cell r="J857">
            <v>1435.2</v>
          </cell>
          <cell r="K857">
            <v>1388.9</v>
          </cell>
          <cell r="L857">
            <v>1435.2</v>
          </cell>
          <cell r="M857">
            <v>1388.9</v>
          </cell>
          <cell r="N857">
            <v>1435.2</v>
          </cell>
          <cell r="O857">
            <v>15039</v>
          </cell>
        </row>
        <row r="858">
          <cell r="A858" t="str">
            <v xml:space="preserve">    Fuel Cost Rate (Mills/KWH)</v>
          </cell>
          <cell r="C858">
            <v>4.79</v>
          </cell>
          <cell r="D858">
            <v>4.8099999999999996</v>
          </cell>
          <cell r="E858">
            <v>4.83</v>
          </cell>
          <cell r="F858">
            <v>4.8499999999999996</v>
          </cell>
          <cell r="G858">
            <v>4.7300000000000004</v>
          </cell>
          <cell r="H858">
            <v>4.4000000000000004</v>
          </cell>
          <cell r="I858">
            <v>4.3899999999999997</v>
          </cell>
          <cell r="J858">
            <v>4.3899999999999997</v>
          </cell>
          <cell r="K858">
            <v>4.4000000000000004</v>
          </cell>
          <cell r="L858">
            <v>4.3899999999999997</v>
          </cell>
          <cell r="M858">
            <v>4.4000000000000004</v>
          </cell>
          <cell r="N858">
            <v>4.3899999999999997</v>
          </cell>
          <cell r="O858">
            <v>4.53</v>
          </cell>
        </row>
        <row r="859">
          <cell r="A859" t="str">
            <v xml:space="preserve">    Cost To Carry Load ($1000)</v>
          </cell>
          <cell r="C859">
            <v>6398.3262499999992</v>
          </cell>
          <cell r="D859">
            <v>5758.3995499999992</v>
          </cell>
          <cell r="E859">
            <v>4017.8377500000001</v>
          </cell>
          <cell r="F859">
            <v>3316.9476999999997</v>
          </cell>
          <cell r="G859">
            <v>5119.3518999999997</v>
          </cell>
          <cell r="H859">
            <v>6105.0965999999989</v>
          </cell>
          <cell r="I859">
            <v>6301.9778000000006</v>
          </cell>
          <cell r="J859">
            <v>6301.9778000000006</v>
          </cell>
          <cell r="K859">
            <v>6105.0965999999989</v>
          </cell>
          <cell r="L859">
            <v>6301.9778000000006</v>
          </cell>
          <cell r="M859">
            <v>6105.0965999999989</v>
          </cell>
          <cell r="N859">
            <v>6301.9778000000006</v>
          </cell>
          <cell r="O859">
            <v>68134.100000000006</v>
          </cell>
        </row>
        <row r="861">
          <cell r="A861" t="str">
            <v xml:space="preserve">  COMBUSTION TURBINES &amp; DIESELS</v>
          </cell>
        </row>
        <row r="863">
          <cell r="A863" t="str">
            <v xml:space="preserve">    Output For Load (GWH)</v>
          </cell>
          <cell r="C863">
            <v>0.19999999999999996</v>
          </cell>
          <cell r="D863">
            <v>9.9999999999999978E-2</v>
          </cell>
          <cell r="E863">
            <v>0.1</v>
          </cell>
          <cell r="F863">
            <v>0.30000000000000004</v>
          </cell>
          <cell r="G863">
            <v>0.19999999999999996</v>
          </cell>
          <cell r="H863">
            <v>0.19999999999999996</v>
          </cell>
          <cell r="I863">
            <v>3.0999999999999996</v>
          </cell>
          <cell r="J863">
            <v>0.10000000000000009</v>
          </cell>
          <cell r="K863">
            <v>0.10000000000000009</v>
          </cell>
          <cell r="L863">
            <v>0.10000000000000003</v>
          </cell>
          <cell r="M863">
            <v>0.20000000000000004</v>
          </cell>
          <cell r="N863">
            <v>0.10000000000000003</v>
          </cell>
          <cell r="O863">
            <v>5</v>
          </cell>
        </row>
        <row r="864">
          <cell r="A864" t="str">
            <v xml:space="preserve">    Cost Rate (Mills/KWH)</v>
          </cell>
          <cell r="C864">
            <v>62.01</v>
          </cell>
          <cell r="D864">
            <v>58.86</v>
          </cell>
          <cell r="E864">
            <v>56.52</v>
          </cell>
          <cell r="F864">
            <v>79.599999999999994</v>
          </cell>
          <cell r="G864">
            <v>51.84</v>
          </cell>
          <cell r="H864">
            <v>49.41</v>
          </cell>
          <cell r="I864">
            <v>41.87</v>
          </cell>
          <cell r="J864">
            <v>51.32</v>
          </cell>
          <cell r="K864">
            <v>51.27</v>
          </cell>
          <cell r="L864">
            <v>53.37</v>
          </cell>
          <cell r="M864">
            <v>53.03</v>
          </cell>
          <cell r="N864">
            <v>56.58</v>
          </cell>
          <cell r="O864">
            <v>45.96</v>
          </cell>
        </row>
        <row r="865">
          <cell r="A865" t="str">
            <v xml:space="preserve">    Cost To Carry Load ($1000)</v>
          </cell>
          <cell r="C865">
            <v>12.401792000000007</v>
          </cell>
          <cell r="D865">
            <v>5.8858469999999983</v>
          </cell>
          <cell r="E865">
            <v>5.6522329999999972</v>
          </cell>
          <cell r="F865">
            <v>23.879328000000001</v>
          </cell>
          <cell r="G865">
            <v>10.368148</v>
          </cell>
          <cell r="H865">
            <v>9.8818280000000005</v>
          </cell>
          <cell r="I865">
            <v>129.80655699999997</v>
          </cell>
          <cell r="J865">
            <v>5.1323210000000046</v>
          </cell>
          <cell r="K865">
            <v>5.1268359999999973</v>
          </cell>
          <cell r="L865">
            <v>5.3369279999999986</v>
          </cell>
          <cell r="M865">
            <v>10.605435999999999</v>
          </cell>
          <cell r="N865">
            <v>5.6580800000000018</v>
          </cell>
          <cell r="O865">
            <v>229.79999999999998</v>
          </cell>
        </row>
        <row r="867">
          <cell r="A867" t="str">
            <v xml:space="preserve">  HYDRO</v>
          </cell>
        </row>
        <row r="869">
          <cell r="A869" t="str">
            <v xml:space="preserve">    Output For Load (GWH)</v>
          </cell>
          <cell r="C869">
            <v>61.2</v>
          </cell>
          <cell r="D869">
            <v>59.4</v>
          </cell>
          <cell r="E869">
            <v>77.3</v>
          </cell>
          <cell r="F869">
            <v>75.3</v>
          </cell>
          <cell r="G869">
            <v>71.2</v>
          </cell>
          <cell r="H869">
            <v>54.7</v>
          </cell>
          <cell r="I869">
            <v>42.3</v>
          </cell>
          <cell r="J869">
            <v>33.700000000000003</v>
          </cell>
          <cell r="K869">
            <v>31.200000000000003</v>
          </cell>
          <cell r="L869">
            <v>36.1</v>
          </cell>
          <cell r="M869">
            <v>49.7</v>
          </cell>
          <cell r="N869">
            <v>60.6</v>
          </cell>
          <cell r="O869">
            <v>653</v>
          </cell>
        </row>
        <row r="870">
          <cell r="A870" t="str">
            <v xml:space="preserve">    Cost Rate (Mills/KWH)</v>
          </cell>
          <cell r="C870">
            <v>0</v>
          </cell>
          <cell r="D870">
            <v>0</v>
          </cell>
          <cell r="E870">
            <v>0</v>
          </cell>
          <cell r="F870">
            <v>0</v>
          </cell>
          <cell r="G870">
            <v>0</v>
          </cell>
          <cell r="H870">
            <v>0</v>
          </cell>
          <cell r="I870">
            <v>0</v>
          </cell>
          <cell r="J870">
            <v>0</v>
          </cell>
          <cell r="K870">
            <v>0</v>
          </cell>
          <cell r="L870">
            <v>0</v>
          </cell>
          <cell r="M870">
            <v>0</v>
          </cell>
          <cell r="N870">
            <v>0</v>
          </cell>
          <cell r="O870">
            <v>0</v>
          </cell>
        </row>
        <row r="871">
          <cell r="A871" t="str">
            <v xml:space="preserve">    Cost To Carry Load ($1000)</v>
          </cell>
          <cell r="C871">
            <v>0</v>
          </cell>
          <cell r="D871">
            <v>0</v>
          </cell>
          <cell r="E871">
            <v>0</v>
          </cell>
          <cell r="F871">
            <v>0</v>
          </cell>
          <cell r="G871">
            <v>0</v>
          </cell>
          <cell r="H871">
            <v>0</v>
          </cell>
          <cell r="I871">
            <v>0</v>
          </cell>
          <cell r="J871">
            <v>0</v>
          </cell>
          <cell r="K871">
            <v>0</v>
          </cell>
          <cell r="L871">
            <v>0</v>
          </cell>
          <cell r="M871">
            <v>0</v>
          </cell>
          <cell r="N871">
            <v>0</v>
          </cell>
          <cell r="O871">
            <v>0</v>
          </cell>
        </row>
        <row r="873">
          <cell r="A873" t="str">
            <v xml:space="preserve">  COST OF SAFE HARBOR</v>
          </cell>
        </row>
        <row r="875">
          <cell r="A875" t="str">
            <v xml:space="preserve">    Quantity (GWH)</v>
          </cell>
          <cell r="C875">
            <v>31.4</v>
          </cell>
          <cell r="D875">
            <v>32.700000000000003</v>
          </cell>
          <cell r="E875">
            <v>57.5</v>
          </cell>
          <cell r="F875">
            <v>56.9</v>
          </cell>
          <cell r="G875">
            <v>41.8</v>
          </cell>
          <cell r="H875">
            <v>23.5</v>
          </cell>
          <cell r="I875">
            <v>15.6</v>
          </cell>
          <cell r="J875">
            <v>11.2</v>
          </cell>
          <cell r="K875">
            <v>10.3</v>
          </cell>
          <cell r="L875">
            <v>15.8</v>
          </cell>
          <cell r="M875">
            <v>25.4</v>
          </cell>
          <cell r="N875">
            <v>33.200000000000003</v>
          </cell>
          <cell r="O875">
            <v>355.3</v>
          </cell>
        </row>
        <row r="876">
          <cell r="A876" t="str">
            <v xml:space="preserve">    Billing Rate (Mills/KWH)</v>
          </cell>
          <cell r="C876">
            <v>0</v>
          </cell>
          <cell r="D876">
            <v>0</v>
          </cell>
          <cell r="E876">
            <v>0</v>
          </cell>
          <cell r="F876">
            <v>0</v>
          </cell>
          <cell r="G876">
            <v>0</v>
          </cell>
          <cell r="H876">
            <v>0</v>
          </cell>
          <cell r="I876">
            <v>0</v>
          </cell>
          <cell r="J876">
            <v>0</v>
          </cell>
          <cell r="K876">
            <v>0</v>
          </cell>
          <cell r="L876">
            <v>0</v>
          </cell>
          <cell r="M876">
            <v>0</v>
          </cell>
          <cell r="N876">
            <v>0</v>
          </cell>
          <cell r="O876">
            <v>0</v>
          </cell>
        </row>
        <row r="877">
          <cell r="A877" t="str">
            <v xml:space="preserve">    Cost ($1000)</v>
          </cell>
          <cell r="C877">
            <v>0</v>
          </cell>
          <cell r="D877">
            <v>0</v>
          </cell>
          <cell r="E877">
            <v>0</v>
          </cell>
          <cell r="F877">
            <v>0</v>
          </cell>
          <cell r="G877">
            <v>0</v>
          </cell>
          <cell r="H877">
            <v>0</v>
          </cell>
          <cell r="I877">
            <v>0</v>
          </cell>
          <cell r="J877">
            <v>0</v>
          </cell>
          <cell r="K877">
            <v>0</v>
          </cell>
          <cell r="L877">
            <v>0</v>
          </cell>
          <cell r="M877">
            <v>0</v>
          </cell>
          <cell r="N877">
            <v>0</v>
          </cell>
          <cell r="O877">
            <v>0</v>
          </cell>
        </row>
        <row r="879">
          <cell r="A879" t="str">
            <v xml:space="preserve">  INTERCHANGE RETAINED FOR LOAD</v>
          </cell>
        </row>
        <row r="881">
          <cell r="A881" t="str">
            <v xml:space="preserve">    Retained Interchange (GWH)</v>
          </cell>
          <cell r="C881">
            <v>0</v>
          </cell>
          <cell r="D881">
            <v>0</v>
          </cell>
          <cell r="E881">
            <v>0</v>
          </cell>
          <cell r="F881">
            <v>0</v>
          </cell>
          <cell r="G881">
            <v>0</v>
          </cell>
          <cell r="H881">
            <v>0</v>
          </cell>
          <cell r="I881">
            <v>0</v>
          </cell>
          <cell r="J881">
            <v>0</v>
          </cell>
          <cell r="K881">
            <v>0</v>
          </cell>
          <cell r="L881">
            <v>0</v>
          </cell>
          <cell r="M881">
            <v>0</v>
          </cell>
          <cell r="N881">
            <v>0</v>
          </cell>
          <cell r="O881">
            <v>0</v>
          </cell>
        </row>
        <row r="882">
          <cell r="A882" t="str">
            <v xml:space="preserve">    Billing Rate (Mills/KWH)</v>
          </cell>
          <cell r="C882">
            <v>0</v>
          </cell>
          <cell r="D882">
            <v>0</v>
          </cell>
          <cell r="E882">
            <v>0</v>
          </cell>
          <cell r="F882">
            <v>0</v>
          </cell>
          <cell r="G882">
            <v>0</v>
          </cell>
          <cell r="H882">
            <v>0</v>
          </cell>
          <cell r="I882">
            <v>0</v>
          </cell>
          <cell r="J882">
            <v>0</v>
          </cell>
          <cell r="K882">
            <v>0</v>
          </cell>
          <cell r="L882">
            <v>0</v>
          </cell>
          <cell r="M882">
            <v>0</v>
          </cell>
          <cell r="N882">
            <v>0</v>
          </cell>
          <cell r="O882">
            <v>0</v>
          </cell>
        </row>
        <row r="883">
          <cell r="A883" t="str">
            <v xml:space="preserve">    Cost ($1000)</v>
          </cell>
          <cell r="C883">
            <v>0</v>
          </cell>
          <cell r="D883">
            <v>0</v>
          </cell>
          <cell r="E883">
            <v>0</v>
          </cell>
          <cell r="F883">
            <v>0</v>
          </cell>
          <cell r="G883">
            <v>0</v>
          </cell>
          <cell r="H883">
            <v>0</v>
          </cell>
          <cell r="I883">
            <v>0</v>
          </cell>
          <cell r="J883">
            <v>0</v>
          </cell>
          <cell r="K883">
            <v>0</v>
          </cell>
          <cell r="L883">
            <v>0</v>
          </cell>
          <cell r="M883">
            <v>0</v>
          </cell>
          <cell r="N883">
            <v>0</v>
          </cell>
          <cell r="O883">
            <v>0</v>
          </cell>
        </row>
        <row r="885">
          <cell r="A885" t="str">
            <v xml:space="preserve">  OTHER PURCHASES FOR LOAD</v>
          </cell>
        </row>
        <row r="887">
          <cell r="A887" t="str">
            <v xml:space="preserve">    Other Purchases (GWH)</v>
          </cell>
          <cell r="C887">
            <v>2677.4</v>
          </cell>
          <cell r="D887">
            <v>2156.9</v>
          </cell>
          <cell r="E887">
            <v>2825.7</v>
          </cell>
          <cell r="F887">
            <v>2659.8</v>
          </cell>
          <cell r="G887">
            <v>3160.4</v>
          </cell>
          <cell r="H887">
            <v>3948.9</v>
          </cell>
          <cell r="I887">
            <v>4831.7</v>
          </cell>
          <cell r="J887">
            <v>4679.7</v>
          </cell>
          <cell r="K887">
            <v>3348</v>
          </cell>
          <cell r="L887">
            <v>2547.4</v>
          </cell>
          <cell r="M887">
            <v>1966.3</v>
          </cell>
          <cell r="N887">
            <v>2815</v>
          </cell>
          <cell r="O887">
            <v>37617</v>
          </cell>
        </row>
        <row r="888">
          <cell r="A888" t="str">
            <v xml:space="preserve">    Billing Rate (Mills/KWH)</v>
          </cell>
          <cell r="C888">
            <v>30.48</v>
          </cell>
          <cell r="D888">
            <v>30.42</v>
          </cell>
          <cell r="E888">
            <v>26.39</v>
          </cell>
          <cell r="F888">
            <v>25.51</v>
          </cell>
          <cell r="G888">
            <v>28.46</v>
          </cell>
          <cell r="H888">
            <v>40.369999999999997</v>
          </cell>
          <cell r="I888">
            <v>63.94</v>
          </cell>
          <cell r="J888">
            <v>63.86</v>
          </cell>
          <cell r="K888">
            <v>32.409999999999997</v>
          </cell>
          <cell r="L888">
            <v>25.92</v>
          </cell>
          <cell r="M888">
            <v>25.95</v>
          </cell>
          <cell r="N888">
            <v>26.51</v>
          </cell>
          <cell r="O888">
            <v>38.47</v>
          </cell>
        </row>
        <row r="889">
          <cell r="A889" t="str">
            <v xml:space="preserve">    Cost ($1000)</v>
          </cell>
          <cell r="C889">
            <v>81610.716630251016</v>
          </cell>
          <cell r="D889">
            <v>65610.57108425512</v>
          </cell>
          <cell r="E889">
            <v>74565.070185863238</v>
          </cell>
          <cell r="F889">
            <v>67855.519773507651</v>
          </cell>
          <cell r="G889">
            <v>89958.147098652218</v>
          </cell>
          <cell r="H889">
            <v>159406.62244032157</v>
          </cell>
          <cell r="I889">
            <v>308951.61221789679</v>
          </cell>
          <cell r="J889">
            <v>298868.85052939726</v>
          </cell>
          <cell r="K889">
            <v>108524.69422466808</v>
          </cell>
          <cell r="L889">
            <v>66016.368245767633</v>
          </cell>
          <cell r="M889">
            <v>51022.672363820668</v>
          </cell>
          <cell r="N889">
            <v>74628.9593541496</v>
          </cell>
          <cell r="O889">
            <v>1447019.9</v>
          </cell>
        </row>
        <row r="891">
          <cell r="A891" t="str">
            <v xml:space="preserve">  NON-UTILITY GENERATION FOR LOAD</v>
          </cell>
        </row>
        <row r="893">
          <cell r="A893" t="str">
            <v xml:space="preserve">    Quantity (GWH)</v>
          </cell>
          <cell r="C893">
            <v>205.8</v>
          </cell>
          <cell r="D893">
            <v>229.3</v>
          </cell>
          <cell r="E893">
            <v>211.1</v>
          </cell>
          <cell r="F893">
            <v>204.3</v>
          </cell>
          <cell r="G893">
            <v>201.5</v>
          </cell>
          <cell r="H893">
            <v>233.6</v>
          </cell>
          <cell r="I893">
            <v>211.1</v>
          </cell>
          <cell r="J893">
            <v>200.2</v>
          </cell>
          <cell r="K893">
            <v>186.3</v>
          </cell>
          <cell r="L893">
            <v>201.7</v>
          </cell>
          <cell r="M893">
            <v>213.2</v>
          </cell>
          <cell r="N893">
            <v>239.2</v>
          </cell>
          <cell r="O893">
            <v>2537.2999999999993</v>
          </cell>
        </row>
        <row r="894">
          <cell r="A894" t="str">
            <v xml:space="preserve">    Cost Rate (Mills/KWH)</v>
          </cell>
          <cell r="C894">
            <v>65.2</v>
          </cell>
          <cell r="D894">
            <v>65.2</v>
          </cell>
          <cell r="E894">
            <v>65.2</v>
          </cell>
          <cell r="F894">
            <v>65.2</v>
          </cell>
          <cell r="G894">
            <v>65.2</v>
          </cell>
          <cell r="H894">
            <v>65.2</v>
          </cell>
          <cell r="I894">
            <v>65.2</v>
          </cell>
          <cell r="J894">
            <v>65.2</v>
          </cell>
          <cell r="K894">
            <v>65.2</v>
          </cell>
          <cell r="L894">
            <v>65.2</v>
          </cell>
          <cell r="M894">
            <v>65.2</v>
          </cell>
          <cell r="N894">
            <v>65.2</v>
          </cell>
          <cell r="O894">
            <v>65.2</v>
          </cell>
        </row>
        <row r="895">
          <cell r="A895" t="str">
            <v xml:space="preserve">    Cost ($1000)</v>
          </cell>
          <cell r="C895">
            <v>13418.160000000002</v>
          </cell>
          <cell r="D895">
            <v>14950.36</v>
          </cell>
          <cell r="E895">
            <v>13763.72</v>
          </cell>
          <cell r="F895">
            <v>13320.36</v>
          </cell>
          <cell r="G895">
            <v>13137.800000000001</v>
          </cell>
          <cell r="H895">
            <v>15230.720000000001</v>
          </cell>
          <cell r="I895">
            <v>13763.72</v>
          </cell>
          <cell r="J895">
            <v>13053.039999999999</v>
          </cell>
          <cell r="K895">
            <v>12146.760000000002</v>
          </cell>
          <cell r="L895">
            <v>13150.84</v>
          </cell>
          <cell r="M895">
            <v>13900.64</v>
          </cell>
          <cell r="N895">
            <v>15595.84</v>
          </cell>
          <cell r="O895">
            <v>165431.9</v>
          </cell>
        </row>
        <row r="897">
          <cell r="A897" t="str">
            <v xml:space="preserve">  PASNY AND BORDERLINES</v>
          </cell>
        </row>
        <row r="899">
          <cell r="A899" t="str">
            <v xml:space="preserve">    Quantity (GWH)</v>
          </cell>
          <cell r="C899">
            <v>2.5</v>
          </cell>
          <cell r="D899">
            <v>2.5</v>
          </cell>
          <cell r="E899">
            <v>2.5</v>
          </cell>
          <cell r="F899">
            <v>2.5</v>
          </cell>
          <cell r="G899">
            <v>2.5</v>
          </cell>
          <cell r="H899">
            <v>2.5</v>
          </cell>
          <cell r="I899">
            <v>2.5</v>
          </cell>
          <cell r="J899">
            <v>2.5</v>
          </cell>
          <cell r="K899">
            <v>2.5</v>
          </cell>
          <cell r="L899">
            <v>2.5</v>
          </cell>
          <cell r="M899">
            <v>2.5</v>
          </cell>
          <cell r="N899">
            <v>2.5</v>
          </cell>
          <cell r="O899">
            <v>30</v>
          </cell>
        </row>
        <row r="900">
          <cell r="A900" t="str">
            <v xml:space="preserve">    Cost Rate (Mills/KWH)</v>
          </cell>
          <cell r="C900">
            <v>23.36</v>
          </cell>
          <cell r="D900">
            <v>23.36</v>
          </cell>
          <cell r="E900">
            <v>23.36</v>
          </cell>
          <cell r="F900">
            <v>23.36</v>
          </cell>
          <cell r="G900">
            <v>23.36</v>
          </cell>
          <cell r="H900">
            <v>23.36</v>
          </cell>
          <cell r="I900">
            <v>23.36</v>
          </cell>
          <cell r="J900">
            <v>23.36</v>
          </cell>
          <cell r="K900">
            <v>23.36</v>
          </cell>
          <cell r="L900">
            <v>23.36</v>
          </cell>
          <cell r="M900">
            <v>23.36</v>
          </cell>
          <cell r="N900">
            <v>23.36</v>
          </cell>
          <cell r="O900">
            <v>23.36</v>
          </cell>
        </row>
        <row r="901">
          <cell r="A901" t="str">
            <v xml:space="preserve">    Cost ($1000)</v>
          </cell>
          <cell r="C901">
            <v>58.4</v>
          </cell>
          <cell r="D901">
            <v>58.4</v>
          </cell>
          <cell r="E901">
            <v>58.4</v>
          </cell>
          <cell r="F901">
            <v>58.4</v>
          </cell>
          <cell r="G901">
            <v>58.4</v>
          </cell>
          <cell r="H901">
            <v>58.4</v>
          </cell>
          <cell r="I901">
            <v>58.4</v>
          </cell>
          <cell r="J901">
            <v>58.4</v>
          </cell>
          <cell r="K901">
            <v>58.4</v>
          </cell>
          <cell r="L901">
            <v>58.4</v>
          </cell>
          <cell r="M901">
            <v>58.4</v>
          </cell>
          <cell r="N901">
            <v>58.4</v>
          </cell>
          <cell r="O901">
            <v>700.79999999999984</v>
          </cell>
        </row>
        <row r="903">
          <cell r="A903" t="str">
            <v xml:space="preserve">  PP&amp;L SHARE OF EHV CHARGES (Page 14)</v>
          </cell>
          <cell r="C903">
            <v>1666.4582227079802</v>
          </cell>
          <cell r="D903">
            <v>1354.1332687383326</v>
          </cell>
          <cell r="E903">
            <v>1755.4069218740008</v>
          </cell>
          <cell r="F903">
            <v>1655.8754583339992</v>
          </cell>
          <cell r="G903">
            <v>1956.2270125847931</v>
          </cell>
          <cell r="H903">
            <v>2429.3204036500192</v>
          </cell>
          <cell r="I903">
            <v>2959.0158520921464</v>
          </cell>
          <cell r="J903">
            <v>2867.8231189440116</v>
          </cell>
          <cell r="K903">
            <v>2068.8050596554363</v>
          </cell>
          <cell r="L903">
            <v>1588.448347539588</v>
          </cell>
          <cell r="M903">
            <v>1239.7830332126398</v>
          </cell>
          <cell r="N903">
            <v>1762.4427017643839</v>
          </cell>
          <cell r="O903">
            <v>23303.600000000002</v>
          </cell>
        </row>
        <row r="905">
          <cell r="A905" t="str">
            <v xml:space="preserve">  TOTAL COST TO SUPPLY SYSTEM OUTPUT (INC UGI)</v>
          </cell>
        </row>
        <row r="906">
          <cell r="A906" t="str">
            <v xml:space="preserve">    Total To Supply System Output</v>
          </cell>
          <cell r="C906" t="e">
            <v>#REF!</v>
          </cell>
          <cell r="D906" t="e">
            <v>#REF!</v>
          </cell>
          <cell r="E906" t="e">
            <v>#REF!</v>
          </cell>
          <cell r="F906" t="e">
            <v>#REF!</v>
          </cell>
          <cell r="G906" t="e">
            <v>#REF!</v>
          </cell>
          <cell r="H906" t="e">
            <v>#REF!</v>
          </cell>
          <cell r="I906" t="e">
            <v>#REF!</v>
          </cell>
          <cell r="J906" t="e">
            <v>#REF!</v>
          </cell>
          <cell r="K906" t="e">
            <v>#REF!</v>
          </cell>
          <cell r="L906" t="e">
            <v>#REF!</v>
          </cell>
          <cell r="M906" t="e">
            <v>#REF!</v>
          </cell>
          <cell r="N906" t="e">
            <v>#REF!</v>
          </cell>
          <cell r="O906" t="e">
            <v>#REF!</v>
          </cell>
        </row>
        <row r="907">
          <cell r="A907" t="str">
            <v xml:space="preserve">    System Output (inc UGI)</v>
          </cell>
          <cell r="C907">
            <v>2586.6</v>
          </cell>
          <cell r="D907">
            <v>2420.5</v>
          </cell>
          <cell r="E907">
            <v>2399.1999999999998</v>
          </cell>
          <cell r="F907">
            <v>2041.8</v>
          </cell>
          <cell r="G907">
            <v>1995.8</v>
          </cell>
          <cell r="H907">
            <v>2081.1</v>
          </cell>
          <cell r="I907">
            <v>2331.8000000000002</v>
          </cell>
          <cell r="J907">
            <v>2287.6</v>
          </cell>
          <cell r="K907">
            <v>2014.4</v>
          </cell>
          <cell r="L907">
            <v>2110.1</v>
          </cell>
          <cell r="M907">
            <v>2208.6</v>
          </cell>
          <cell r="N907">
            <v>2602.1</v>
          </cell>
          <cell r="O907">
            <v>27080</v>
          </cell>
        </row>
        <row r="908">
          <cell r="A908" t="str">
            <v xml:space="preserve">    Cost Rate (Mills/KWH)</v>
          </cell>
          <cell r="C908">
            <v>14.46</v>
          </cell>
          <cell r="D908">
            <v>15.26</v>
          </cell>
          <cell r="E908">
            <v>15.32</v>
          </cell>
          <cell r="F908">
            <v>16.12</v>
          </cell>
          <cell r="G908">
            <v>15.41</v>
          </cell>
          <cell r="H908">
            <v>15.8</v>
          </cell>
          <cell r="I908">
            <v>15.55</v>
          </cell>
          <cell r="J908">
            <v>14.84</v>
          </cell>
          <cell r="K908">
            <v>13.87</v>
          </cell>
          <cell r="L908">
            <v>12.85</v>
          </cell>
          <cell r="M908">
            <v>13.35</v>
          </cell>
          <cell r="N908">
            <v>14</v>
          </cell>
          <cell r="O908">
            <v>14.73</v>
          </cell>
        </row>
        <row r="909">
          <cell r="A909" t="str">
            <v xml:space="preserve">    Cost ($1000)</v>
          </cell>
          <cell r="C909">
            <v>37413.236370958999</v>
          </cell>
          <cell r="D909">
            <v>36939.086065993448</v>
          </cell>
          <cell r="E909">
            <v>36752.60756073724</v>
          </cell>
          <cell r="F909">
            <v>32905.549747841636</v>
          </cell>
          <cell r="G909">
            <v>30749.337183237018</v>
          </cell>
          <cell r="H909">
            <v>32874.148759971577</v>
          </cell>
          <cell r="I909">
            <v>36250.708350988891</v>
          </cell>
          <cell r="J909">
            <v>33958.520197341219</v>
          </cell>
          <cell r="K909">
            <v>27931.00392832352</v>
          </cell>
          <cell r="L909">
            <v>27111.776745307216</v>
          </cell>
          <cell r="M909">
            <v>29479.08092103331</v>
          </cell>
          <cell r="N909">
            <v>36426.220655913989</v>
          </cell>
          <cell r="O909">
            <v>398791.1</v>
          </cell>
        </row>
        <row r="911">
          <cell r="A911" t="str">
            <v>COST FOR PPUC CUST. ($1000)</v>
          </cell>
          <cell r="B911">
            <v>1</v>
          </cell>
          <cell r="C911">
            <v>37413.199999999997</v>
          </cell>
          <cell r="D911">
            <v>36939.1</v>
          </cell>
          <cell r="E911">
            <v>36752.6</v>
          </cell>
          <cell r="F911">
            <v>32905.5</v>
          </cell>
          <cell r="G911">
            <v>30749.3</v>
          </cell>
          <cell r="H911">
            <v>32874.1</v>
          </cell>
          <cell r="I911">
            <v>36250.699999999997</v>
          </cell>
          <cell r="J911">
            <v>33958.5</v>
          </cell>
          <cell r="K911">
            <v>27931</v>
          </cell>
          <cell r="L911">
            <v>27111.8</v>
          </cell>
          <cell r="M911">
            <v>29479.1</v>
          </cell>
          <cell r="N911">
            <v>36426.199999999997</v>
          </cell>
          <cell r="O911">
            <v>398791.1</v>
          </cell>
        </row>
        <row r="912">
          <cell r="A912" t="str">
            <v xml:space="preserve">    ECR Cost Check ($1000)</v>
          </cell>
          <cell r="C912">
            <v>39765.399999999994</v>
          </cell>
          <cell r="D912">
            <v>39096.100000000006</v>
          </cell>
          <cell r="E912">
            <v>38515.699999999997</v>
          </cell>
          <cell r="F912">
            <v>33632</v>
          </cell>
          <cell r="G912">
            <v>34178.800000000003</v>
          </cell>
          <cell r="H912">
            <v>39221.800000000003</v>
          </cell>
          <cell r="I912">
            <v>43317.299999999996</v>
          </cell>
          <cell r="J912">
            <v>40972.799999999996</v>
          </cell>
          <cell r="K912">
            <v>32682.799999999999</v>
          </cell>
          <cell r="L912">
            <v>28706.3</v>
          </cell>
          <cell r="M912">
            <v>31063.600000000002</v>
          </cell>
          <cell r="N912">
            <v>38617.1</v>
          </cell>
          <cell r="O912">
            <v>439769.7</v>
          </cell>
        </row>
        <row r="915">
          <cell r="F915" t="str">
            <v xml:space="preserve">                                SURPLUS ENERGY BY GENERATING UNIT</v>
          </cell>
        </row>
        <row r="916">
          <cell r="F916" t="str">
            <v xml:space="preserve">                               FOR THE TYPICAL WEEK IN EACH MONTH</v>
          </cell>
          <cell r="L916" t="str">
            <v>CASE:2001 FORECAST</v>
          </cell>
          <cell r="P916" t="str">
            <v>17</v>
          </cell>
        </row>
        <row r="917">
          <cell r="L917">
            <v>36851</v>
          </cell>
        </row>
        <row r="918">
          <cell r="F918" t="str">
            <v xml:space="preserve">         (MILLIONS OF KWH)</v>
          </cell>
        </row>
        <row r="919">
          <cell r="A919" t="str">
            <v xml:space="preserve">                                 </v>
          </cell>
        </row>
        <row r="920">
          <cell r="A920" t="str">
            <v xml:space="preserve">                                    </v>
          </cell>
          <cell r="C920" t="str">
            <v>JANUARY</v>
          </cell>
          <cell r="D920" t="str">
            <v>FEBRUARY</v>
          </cell>
          <cell r="E920" t="str">
            <v>MARCH</v>
          </cell>
          <cell r="F920" t="str">
            <v>APRIL</v>
          </cell>
          <cell r="G920" t="str">
            <v>MAY</v>
          </cell>
          <cell r="H920" t="str">
            <v>JUNE</v>
          </cell>
          <cell r="I920" t="str">
            <v>JULY</v>
          </cell>
          <cell r="J920" t="str">
            <v>AUGUST</v>
          </cell>
          <cell r="K920" t="str">
            <v>SEPTEMBER</v>
          </cell>
          <cell r="L920" t="str">
            <v>OCTOBER</v>
          </cell>
          <cell r="M920" t="str">
            <v>NOVEMBER</v>
          </cell>
          <cell r="N920" t="str">
            <v>DECEMBER</v>
          </cell>
          <cell r="O920" t="str">
            <v>TOTAL</v>
          </cell>
        </row>
        <row r="922">
          <cell r="A922" t="str">
            <v xml:space="preserve">    Brunner Is. #1</v>
          </cell>
          <cell r="C922">
            <v>9.3000000000000007</v>
          </cell>
          <cell r="D922">
            <v>3.9</v>
          </cell>
          <cell r="E922">
            <v>8.6</v>
          </cell>
          <cell r="F922">
            <v>6</v>
          </cell>
          <cell r="G922">
            <v>14.4</v>
          </cell>
          <cell r="H922">
            <v>12</v>
          </cell>
          <cell r="I922">
            <v>9.1</v>
          </cell>
          <cell r="J922">
            <v>8.6</v>
          </cell>
          <cell r="K922">
            <v>9.1</v>
          </cell>
          <cell r="L922">
            <v>5.2</v>
          </cell>
          <cell r="M922">
            <v>9.6999999999999993</v>
          </cell>
          <cell r="N922">
            <v>11</v>
          </cell>
          <cell r="O922">
            <v>107</v>
          </cell>
        </row>
        <row r="923">
          <cell r="A923" t="str">
            <v xml:space="preserve">    Brunner Is. #2</v>
          </cell>
          <cell r="C923">
            <v>10.1</v>
          </cell>
          <cell r="D923">
            <v>4.3</v>
          </cell>
          <cell r="E923">
            <v>9.6</v>
          </cell>
          <cell r="F923">
            <v>6.9</v>
          </cell>
          <cell r="G923">
            <v>16.899999999999999</v>
          </cell>
          <cell r="H923">
            <v>14.3</v>
          </cell>
          <cell r="I923">
            <v>10.7</v>
          </cell>
          <cell r="J923">
            <v>9.9</v>
          </cell>
          <cell r="K923">
            <v>3.4</v>
          </cell>
          <cell r="L923">
            <v>1</v>
          </cell>
          <cell r="M923">
            <v>14.7</v>
          </cell>
          <cell r="N923">
            <v>11</v>
          </cell>
          <cell r="O923">
            <v>113</v>
          </cell>
        </row>
        <row r="924">
          <cell r="A924" t="str">
            <v xml:space="preserve">    Brunner Is. #3</v>
          </cell>
          <cell r="C924">
            <v>13.2</v>
          </cell>
          <cell r="D924">
            <v>5.5</v>
          </cell>
          <cell r="E924">
            <v>12.1</v>
          </cell>
          <cell r="F924">
            <v>8.5</v>
          </cell>
          <cell r="G924">
            <v>36</v>
          </cell>
          <cell r="H924">
            <v>31.8</v>
          </cell>
          <cell r="I924">
            <v>24.1</v>
          </cell>
          <cell r="J924">
            <v>21</v>
          </cell>
          <cell r="K924">
            <v>22.2</v>
          </cell>
          <cell r="L924">
            <v>6</v>
          </cell>
          <cell r="M924">
            <v>19.2</v>
          </cell>
          <cell r="N924">
            <v>15.4</v>
          </cell>
          <cell r="O924">
            <v>215</v>
          </cell>
        </row>
        <row r="925">
          <cell r="C925" t="str">
            <v xml:space="preserve"> --------</v>
          </cell>
          <cell r="D925" t="str">
            <v xml:space="preserve"> --------</v>
          </cell>
          <cell r="E925" t="str">
            <v xml:space="preserve"> --------</v>
          </cell>
          <cell r="F925" t="str">
            <v xml:space="preserve"> --------</v>
          </cell>
          <cell r="G925" t="str">
            <v xml:space="preserve"> --------</v>
          </cell>
          <cell r="H925" t="str">
            <v xml:space="preserve"> --------</v>
          </cell>
          <cell r="I925" t="str">
            <v xml:space="preserve"> --------</v>
          </cell>
          <cell r="J925" t="str">
            <v xml:space="preserve"> --------</v>
          </cell>
          <cell r="K925" t="str">
            <v xml:space="preserve"> --------</v>
          </cell>
          <cell r="L925" t="str">
            <v xml:space="preserve"> --------</v>
          </cell>
          <cell r="M925" t="str">
            <v xml:space="preserve"> --------</v>
          </cell>
          <cell r="N925" t="str">
            <v xml:space="preserve"> --------</v>
          </cell>
          <cell r="O925" t="str">
            <v xml:space="preserve"> --------</v>
          </cell>
        </row>
        <row r="926">
          <cell r="A926" t="str">
            <v xml:space="preserve">        TOTAL</v>
          </cell>
          <cell r="C926">
            <v>32.599999999999994</v>
          </cell>
          <cell r="D926">
            <v>13.7</v>
          </cell>
          <cell r="E926">
            <v>30.299999999999997</v>
          </cell>
          <cell r="F926">
            <v>21.4</v>
          </cell>
          <cell r="G926">
            <v>67.3</v>
          </cell>
          <cell r="H926">
            <v>58.1</v>
          </cell>
          <cell r="I926">
            <v>43.9</v>
          </cell>
          <cell r="J926">
            <v>39.5</v>
          </cell>
          <cell r="K926">
            <v>34.700000000000003</v>
          </cell>
          <cell r="L926">
            <v>12.2</v>
          </cell>
          <cell r="M926">
            <v>43.599999999999994</v>
          </cell>
          <cell r="N926">
            <v>37.4</v>
          </cell>
          <cell r="O926">
            <v>435</v>
          </cell>
        </row>
        <row r="928">
          <cell r="A928" t="str">
            <v xml:space="preserve">    Martins Creek #1</v>
          </cell>
          <cell r="C928">
            <v>0.55042999999999997</v>
          </cell>
          <cell r="D928">
            <v>2.4</v>
          </cell>
          <cell r="E928">
            <v>7.5</v>
          </cell>
          <cell r="F928">
            <v>8.3000000000000007</v>
          </cell>
          <cell r="G928">
            <v>15.2</v>
          </cell>
          <cell r="H928">
            <v>10.1</v>
          </cell>
          <cell r="I928">
            <v>10</v>
          </cell>
          <cell r="J928">
            <v>5.5</v>
          </cell>
          <cell r="K928">
            <v>2.6</v>
          </cell>
          <cell r="L928">
            <v>4.0999999999999996</v>
          </cell>
          <cell r="M928">
            <v>11.8</v>
          </cell>
          <cell r="N928">
            <v>8.1</v>
          </cell>
          <cell r="O928">
            <v>86</v>
          </cell>
        </row>
        <row r="929">
          <cell r="A929" t="str">
            <v xml:space="preserve">    Martins Creek #2</v>
          </cell>
          <cell r="C929">
            <v>6.9</v>
          </cell>
          <cell r="D929">
            <v>2.2000000000000002</v>
          </cell>
          <cell r="E929">
            <v>6.5</v>
          </cell>
          <cell r="F929">
            <v>7.5</v>
          </cell>
          <cell r="G929">
            <v>13.9</v>
          </cell>
          <cell r="H929">
            <v>9.3000000000000007</v>
          </cell>
          <cell r="I929">
            <v>9.3000000000000007</v>
          </cell>
          <cell r="J929">
            <v>5.5</v>
          </cell>
          <cell r="K929">
            <v>7.1</v>
          </cell>
          <cell r="L929">
            <v>4.3</v>
          </cell>
          <cell r="M929">
            <v>10.7</v>
          </cell>
          <cell r="N929">
            <v>7.2</v>
          </cell>
          <cell r="O929">
            <v>90</v>
          </cell>
        </row>
        <row r="930">
          <cell r="C930" t="str">
            <v xml:space="preserve"> --------</v>
          </cell>
          <cell r="D930" t="str">
            <v xml:space="preserve"> --------</v>
          </cell>
          <cell r="E930" t="str">
            <v xml:space="preserve"> --------</v>
          </cell>
          <cell r="F930" t="str">
            <v xml:space="preserve"> --------</v>
          </cell>
          <cell r="G930" t="str">
            <v xml:space="preserve"> --------</v>
          </cell>
          <cell r="H930" t="str">
            <v xml:space="preserve"> --------</v>
          </cell>
          <cell r="I930" t="str">
            <v xml:space="preserve"> --------</v>
          </cell>
          <cell r="J930" t="str">
            <v xml:space="preserve"> --------</v>
          </cell>
          <cell r="K930" t="str">
            <v xml:space="preserve"> --------</v>
          </cell>
          <cell r="L930" t="str">
            <v xml:space="preserve"> --------</v>
          </cell>
          <cell r="M930" t="str">
            <v xml:space="preserve"> --------</v>
          </cell>
          <cell r="N930" t="str">
            <v xml:space="preserve"> --------</v>
          </cell>
          <cell r="O930" t="str">
            <v xml:space="preserve"> --------</v>
          </cell>
        </row>
        <row r="931">
          <cell r="A931" t="str">
            <v xml:space="preserve">        TOTAL</v>
          </cell>
          <cell r="C931">
            <v>7.5</v>
          </cell>
          <cell r="D931">
            <v>4.5999999999999996</v>
          </cell>
          <cell r="E931">
            <v>14</v>
          </cell>
          <cell r="F931">
            <v>15.8</v>
          </cell>
          <cell r="G931">
            <v>29.1</v>
          </cell>
          <cell r="H931">
            <v>19.399999999999999</v>
          </cell>
          <cell r="I931">
            <v>19.3</v>
          </cell>
          <cell r="J931">
            <v>11</v>
          </cell>
          <cell r="K931">
            <v>9.6999999999999993</v>
          </cell>
          <cell r="L931">
            <v>8.3999999999999986</v>
          </cell>
          <cell r="M931">
            <v>22.5</v>
          </cell>
          <cell r="N931">
            <v>15.3</v>
          </cell>
          <cell r="O931">
            <v>177</v>
          </cell>
        </row>
        <row r="933">
          <cell r="A933" t="str">
            <v xml:space="preserve">    Sunbury #1-2</v>
          </cell>
          <cell r="C933">
            <v>0</v>
          </cell>
          <cell r="D933">
            <v>0</v>
          </cell>
          <cell r="E933">
            <v>0</v>
          </cell>
          <cell r="F933">
            <v>0</v>
          </cell>
          <cell r="G933">
            <v>0</v>
          </cell>
          <cell r="H933">
            <v>0</v>
          </cell>
          <cell r="I933">
            <v>0</v>
          </cell>
          <cell r="J933">
            <v>0</v>
          </cell>
          <cell r="K933">
            <v>0</v>
          </cell>
          <cell r="L933">
            <v>0</v>
          </cell>
          <cell r="M933">
            <v>0</v>
          </cell>
          <cell r="N933">
            <v>0</v>
          </cell>
          <cell r="O933">
            <v>0</v>
          </cell>
        </row>
        <row r="934">
          <cell r="A934" t="str">
            <v xml:space="preserve">    Sunbury #3</v>
          </cell>
          <cell r="C934">
            <v>0</v>
          </cell>
          <cell r="D934">
            <v>0</v>
          </cell>
          <cell r="E934">
            <v>0</v>
          </cell>
          <cell r="F934">
            <v>0</v>
          </cell>
          <cell r="G934">
            <v>0</v>
          </cell>
          <cell r="H934">
            <v>0</v>
          </cell>
          <cell r="I934">
            <v>0</v>
          </cell>
          <cell r="J934">
            <v>0</v>
          </cell>
          <cell r="K934">
            <v>0</v>
          </cell>
          <cell r="L934">
            <v>0</v>
          </cell>
          <cell r="M934">
            <v>0</v>
          </cell>
          <cell r="N934">
            <v>0</v>
          </cell>
          <cell r="O934">
            <v>0</v>
          </cell>
        </row>
        <row r="935">
          <cell r="A935" t="str">
            <v xml:space="preserve">    Sunbury #4</v>
          </cell>
          <cell r="C935">
            <v>0</v>
          </cell>
          <cell r="D935">
            <v>0</v>
          </cell>
          <cell r="E935">
            <v>0</v>
          </cell>
          <cell r="F935">
            <v>0</v>
          </cell>
          <cell r="G935">
            <v>0</v>
          </cell>
          <cell r="H935">
            <v>0</v>
          </cell>
          <cell r="I935">
            <v>0</v>
          </cell>
          <cell r="J935">
            <v>0</v>
          </cell>
          <cell r="K935">
            <v>0</v>
          </cell>
          <cell r="L935">
            <v>0</v>
          </cell>
          <cell r="M935">
            <v>0</v>
          </cell>
          <cell r="N935">
            <v>0</v>
          </cell>
          <cell r="O935">
            <v>0</v>
          </cell>
        </row>
        <row r="936">
          <cell r="C936" t="str">
            <v xml:space="preserve"> --------</v>
          </cell>
          <cell r="D936" t="str">
            <v xml:space="preserve"> --------</v>
          </cell>
          <cell r="E936" t="str">
            <v xml:space="preserve"> --------</v>
          </cell>
          <cell r="F936" t="str">
            <v xml:space="preserve"> --------</v>
          </cell>
          <cell r="G936" t="str">
            <v xml:space="preserve"> --------</v>
          </cell>
          <cell r="H936" t="str">
            <v xml:space="preserve"> --------</v>
          </cell>
          <cell r="I936" t="str">
            <v xml:space="preserve"> --------</v>
          </cell>
          <cell r="J936" t="str">
            <v xml:space="preserve"> --------</v>
          </cell>
          <cell r="K936" t="str">
            <v xml:space="preserve"> --------</v>
          </cell>
          <cell r="L936" t="str">
            <v xml:space="preserve"> --------</v>
          </cell>
          <cell r="M936" t="str">
            <v xml:space="preserve"> --------</v>
          </cell>
          <cell r="N936" t="str">
            <v xml:space="preserve"> --------</v>
          </cell>
          <cell r="O936" t="str">
            <v xml:space="preserve"> --------</v>
          </cell>
        </row>
        <row r="937">
          <cell r="A937" t="str">
            <v xml:space="preserve">        TOTAL</v>
          </cell>
          <cell r="C937">
            <v>0</v>
          </cell>
          <cell r="D937">
            <v>0</v>
          </cell>
          <cell r="E937">
            <v>0</v>
          </cell>
          <cell r="F937">
            <v>0</v>
          </cell>
          <cell r="G937">
            <v>0</v>
          </cell>
          <cell r="H937">
            <v>0</v>
          </cell>
          <cell r="I937">
            <v>0</v>
          </cell>
          <cell r="J937">
            <v>0</v>
          </cell>
          <cell r="K937">
            <v>0</v>
          </cell>
          <cell r="L937">
            <v>0</v>
          </cell>
          <cell r="M937">
            <v>0</v>
          </cell>
          <cell r="N937">
            <v>0</v>
          </cell>
          <cell r="O937">
            <v>0</v>
          </cell>
        </row>
        <row r="939">
          <cell r="A939" t="str">
            <v xml:space="preserve">    Holtwood #17</v>
          </cell>
          <cell r="C939">
            <v>0</v>
          </cell>
          <cell r="D939">
            <v>0</v>
          </cell>
          <cell r="E939">
            <v>0</v>
          </cell>
          <cell r="F939">
            <v>0</v>
          </cell>
          <cell r="G939">
            <v>0</v>
          </cell>
          <cell r="H939">
            <v>0</v>
          </cell>
          <cell r="I939">
            <v>0</v>
          </cell>
          <cell r="J939">
            <v>0</v>
          </cell>
          <cell r="K939">
            <v>0</v>
          </cell>
          <cell r="L939">
            <v>0</v>
          </cell>
          <cell r="M939">
            <v>0</v>
          </cell>
          <cell r="N939">
            <v>0</v>
          </cell>
          <cell r="O939">
            <v>0</v>
          </cell>
        </row>
        <row r="941">
          <cell r="A941" t="str">
            <v xml:space="preserve">    Keystone #1 (PL Share)</v>
          </cell>
          <cell r="C941">
            <v>0</v>
          </cell>
          <cell r="D941">
            <v>0</v>
          </cell>
          <cell r="E941">
            <v>0</v>
          </cell>
          <cell r="F941">
            <v>0</v>
          </cell>
          <cell r="G941">
            <v>0</v>
          </cell>
          <cell r="H941">
            <v>0</v>
          </cell>
          <cell r="I941">
            <v>0</v>
          </cell>
          <cell r="J941">
            <v>0</v>
          </cell>
          <cell r="K941">
            <v>0</v>
          </cell>
          <cell r="L941">
            <v>0</v>
          </cell>
          <cell r="M941">
            <v>0</v>
          </cell>
          <cell r="N941">
            <v>0</v>
          </cell>
          <cell r="O941">
            <v>0</v>
          </cell>
        </row>
        <row r="942">
          <cell r="A942" t="str">
            <v xml:space="preserve">    Keystone #2 (PL Share)</v>
          </cell>
          <cell r="C942">
            <v>0</v>
          </cell>
          <cell r="D942">
            <v>0</v>
          </cell>
          <cell r="E942">
            <v>0</v>
          </cell>
          <cell r="F942">
            <v>0</v>
          </cell>
          <cell r="G942">
            <v>0</v>
          </cell>
          <cell r="H942">
            <v>0</v>
          </cell>
          <cell r="I942">
            <v>0</v>
          </cell>
          <cell r="J942">
            <v>0</v>
          </cell>
          <cell r="K942">
            <v>0</v>
          </cell>
          <cell r="L942">
            <v>0</v>
          </cell>
          <cell r="M942">
            <v>0</v>
          </cell>
          <cell r="N942">
            <v>0</v>
          </cell>
          <cell r="O942">
            <v>0</v>
          </cell>
        </row>
        <row r="943">
          <cell r="C943" t="str">
            <v xml:space="preserve"> --------</v>
          </cell>
          <cell r="D943" t="str">
            <v xml:space="preserve"> --------</v>
          </cell>
          <cell r="E943" t="str">
            <v xml:space="preserve"> --------</v>
          </cell>
          <cell r="F943" t="str">
            <v xml:space="preserve"> --------</v>
          </cell>
          <cell r="G943" t="str">
            <v xml:space="preserve"> --------</v>
          </cell>
          <cell r="H943" t="str">
            <v xml:space="preserve"> --------</v>
          </cell>
          <cell r="I943" t="str">
            <v xml:space="preserve"> --------</v>
          </cell>
          <cell r="J943" t="str">
            <v xml:space="preserve"> --------</v>
          </cell>
          <cell r="K943" t="str">
            <v xml:space="preserve"> --------</v>
          </cell>
          <cell r="L943" t="str">
            <v xml:space="preserve"> --------</v>
          </cell>
          <cell r="M943" t="str">
            <v xml:space="preserve"> --------</v>
          </cell>
          <cell r="N943" t="str">
            <v xml:space="preserve"> --------</v>
          </cell>
          <cell r="O943" t="str">
            <v xml:space="preserve"> --------</v>
          </cell>
        </row>
        <row r="944">
          <cell r="A944" t="str">
            <v xml:space="preserve">        TOTAL</v>
          </cell>
          <cell r="C944">
            <v>0</v>
          </cell>
          <cell r="D944">
            <v>0</v>
          </cell>
          <cell r="E944">
            <v>0</v>
          </cell>
          <cell r="F944">
            <v>0</v>
          </cell>
          <cell r="G944">
            <v>0</v>
          </cell>
          <cell r="H944">
            <v>0</v>
          </cell>
          <cell r="I944">
            <v>0</v>
          </cell>
          <cell r="J944">
            <v>0</v>
          </cell>
          <cell r="K944">
            <v>0</v>
          </cell>
          <cell r="L944">
            <v>0</v>
          </cell>
          <cell r="M944">
            <v>0</v>
          </cell>
          <cell r="N944">
            <v>0</v>
          </cell>
          <cell r="O944">
            <v>0</v>
          </cell>
        </row>
        <row r="946">
          <cell r="A946" t="str">
            <v xml:space="preserve">    Conemaugh #1 (PL Share)</v>
          </cell>
          <cell r="C946">
            <v>0</v>
          </cell>
          <cell r="D946">
            <v>0</v>
          </cell>
          <cell r="E946">
            <v>0</v>
          </cell>
          <cell r="F946">
            <v>0</v>
          </cell>
          <cell r="G946">
            <v>0</v>
          </cell>
          <cell r="H946">
            <v>0</v>
          </cell>
          <cell r="I946">
            <v>0</v>
          </cell>
          <cell r="J946">
            <v>0</v>
          </cell>
          <cell r="K946">
            <v>0</v>
          </cell>
          <cell r="L946">
            <v>0</v>
          </cell>
          <cell r="M946">
            <v>0</v>
          </cell>
          <cell r="N946">
            <v>0</v>
          </cell>
          <cell r="O946">
            <v>0</v>
          </cell>
        </row>
        <row r="947">
          <cell r="A947" t="str">
            <v xml:space="preserve">    Conemaugh #2 (PL Share)</v>
          </cell>
          <cell r="C947">
            <v>0</v>
          </cell>
          <cell r="D947">
            <v>0</v>
          </cell>
          <cell r="E947">
            <v>0</v>
          </cell>
          <cell r="F947">
            <v>0</v>
          </cell>
          <cell r="G947">
            <v>0</v>
          </cell>
          <cell r="H947">
            <v>0</v>
          </cell>
          <cell r="I947">
            <v>0</v>
          </cell>
          <cell r="J947">
            <v>0</v>
          </cell>
          <cell r="K947">
            <v>0</v>
          </cell>
          <cell r="L947">
            <v>0</v>
          </cell>
          <cell r="M947">
            <v>0</v>
          </cell>
          <cell r="N947">
            <v>0</v>
          </cell>
          <cell r="O947">
            <v>0</v>
          </cell>
        </row>
        <row r="948">
          <cell r="C948" t="str">
            <v xml:space="preserve"> --------</v>
          </cell>
          <cell r="D948" t="str">
            <v xml:space="preserve"> --------</v>
          </cell>
          <cell r="E948" t="str">
            <v xml:space="preserve"> --------</v>
          </cell>
          <cell r="F948" t="str">
            <v xml:space="preserve"> --------</v>
          </cell>
          <cell r="G948" t="str">
            <v xml:space="preserve"> --------</v>
          </cell>
          <cell r="H948" t="str">
            <v xml:space="preserve"> --------</v>
          </cell>
          <cell r="I948" t="str">
            <v xml:space="preserve"> --------</v>
          </cell>
          <cell r="J948" t="str">
            <v xml:space="preserve"> --------</v>
          </cell>
          <cell r="K948" t="str">
            <v xml:space="preserve"> --------</v>
          </cell>
          <cell r="L948" t="str">
            <v xml:space="preserve"> --------</v>
          </cell>
          <cell r="M948" t="str">
            <v xml:space="preserve"> --------</v>
          </cell>
          <cell r="N948" t="str">
            <v xml:space="preserve"> --------</v>
          </cell>
          <cell r="O948" t="str">
            <v xml:space="preserve"> --------</v>
          </cell>
        </row>
        <row r="949">
          <cell r="A949" t="str">
            <v xml:space="preserve">        TOTAL</v>
          </cell>
          <cell r="C949">
            <v>0</v>
          </cell>
          <cell r="D949">
            <v>0</v>
          </cell>
          <cell r="E949">
            <v>0</v>
          </cell>
          <cell r="F949">
            <v>0</v>
          </cell>
          <cell r="G949">
            <v>0</v>
          </cell>
          <cell r="H949">
            <v>0</v>
          </cell>
          <cell r="I949">
            <v>0</v>
          </cell>
          <cell r="J949">
            <v>0</v>
          </cell>
          <cell r="K949">
            <v>0</v>
          </cell>
          <cell r="L949">
            <v>0</v>
          </cell>
          <cell r="M949">
            <v>0</v>
          </cell>
          <cell r="N949">
            <v>0</v>
          </cell>
          <cell r="O949">
            <v>0</v>
          </cell>
        </row>
        <row r="951">
          <cell r="A951" t="str">
            <v xml:space="preserve">    Montour #1</v>
          </cell>
          <cell r="C951">
            <v>11.1</v>
          </cell>
          <cell r="D951">
            <v>4.0999999999999996</v>
          </cell>
          <cell r="E951">
            <v>9.9</v>
          </cell>
          <cell r="F951">
            <v>4.7</v>
          </cell>
          <cell r="G951">
            <v>0</v>
          </cell>
          <cell r="H951">
            <v>19.8</v>
          </cell>
          <cell r="I951">
            <v>17.399999999999999</v>
          </cell>
          <cell r="J951">
            <v>16.3</v>
          </cell>
          <cell r="K951">
            <v>17.100000000000001</v>
          </cell>
          <cell r="L951">
            <v>5.7</v>
          </cell>
          <cell r="M951">
            <v>15.2</v>
          </cell>
          <cell r="N951">
            <v>14</v>
          </cell>
          <cell r="O951">
            <v>135</v>
          </cell>
        </row>
        <row r="952">
          <cell r="A952" t="str">
            <v xml:space="preserve">    Montour #2</v>
          </cell>
          <cell r="C952">
            <v>12.7</v>
          </cell>
          <cell r="D952">
            <v>5.2</v>
          </cell>
          <cell r="E952">
            <v>8.4</v>
          </cell>
          <cell r="F952">
            <v>10.7</v>
          </cell>
          <cell r="G952">
            <v>21.7</v>
          </cell>
          <cell r="H952">
            <v>18.600000000000001</v>
          </cell>
          <cell r="I952">
            <v>14.4</v>
          </cell>
          <cell r="J952">
            <v>13.5</v>
          </cell>
          <cell r="K952">
            <v>14.4</v>
          </cell>
          <cell r="L952">
            <v>5.0999999999999996</v>
          </cell>
          <cell r="M952">
            <v>20.5</v>
          </cell>
          <cell r="N952">
            <v>15</v>
          </cell>
          <cell r="O952">
            <v>160</v>
          </cell>
        </row>
        <row r="953">
          <cell r="C953" t="str">
            <v xml:space="preserve"> --------</v>
          </cell>
          <cell r="D953" t="str">
            <v xml:space="preserve"> --------</v>
          </cell>
          <cell r="E953" t="str">
            <v xml:space="preserve"> --------</v>
          </cell>
          <cell r="F953" t="str">
            <v xml:space="preserve"> --------</v>
          </cell>
          <cell r="G953" t="str">
            <v xml:space="preserve"> --------</v>
          </cell>
          <cell r="H953" t="str">
            <v xml:space="preserve"> --------</v>
          </cell>
          <cell r="I953" t="str">
            <v xml:space="preserve"> --------</v>
          </cell>
          <cell r="J953" t="str">
            <v xml:space="preserve"> --------</v>
          </cell>
          <cell r="K953" t="str">
            <v xml:space="preserve"> --------</v>
          </cell>
          <cell r="L953" t="str">
            <v xml:space="preserve"> --------</v>
          </cell>
          <cell r="M953" t="str">
            <v xml:space="preserve"> --------</v>
          </cell>
          <cell r="N953" t="str">
            <v xml:space="preserve"> --------</v>
          </cell>
          <cell r="O953" t="str">
            <v xml:space="preserve"> --------</v>
          </cell>
        </row>
        <row r="954">
          <cell r="A954" t="str">
            <v xml:space="preserve">        TOTAL</v>
          </cell>
          <cell r="C954">
            <v>23.799999999999997</v>
          </cell>
          <cell r="D954">
            <v>9.3000000000000007</v>
          </cell>
          <cell r="E954">
            <v>18.3</v>
          </cell>
          <cell r="F954">
            <v>15.399999999999999</v>
          </cell>
          <cell r="G954">
            <v>21.7</v>
          </cell>
          <cell r="H954">
            <v>38.400000000000006</v>
          </cell>
          <cell r="I954">
            <v>31.799999999999997</v>
          </cell>
          <cell r="J954">
            <v>29.8</v>
          </cell>
          <cell r="K954">
            <v>31.5</v>
          </cell>
          <cell r="L954">
            <v>10.8</v>
          </cell>
          <cell r="M954">
            <v>35.700000000000003</v>
          </cell>
          <cell r="N954">
            <v>29</v>
          </cell>
          <cell r="O954">
            <v>296</v>
          </cell>
        </row>
        <row r="955">
          <cell r="C955" t="str">
            <v xml:space="preserve"> =========</v>
          </cell>
          <cell r="D955" t="str">
            <v xml:space="preserve"> =========</v>
          </cell>
          <cell r="E955" t="str">
            <v xml:space="preserve"> =========</v>
          </cell>
          <cell r="F955" t="str">
            <v xml:space="preserve"> =========</v>
          </cell>
          <cell r="G955" t="str">
            <v xml:space="preserve"> =========</v>
          </cell>
          <cell r="H955" t="str">
            <v xml:space="preserve"> =========</v>
          </cell>
          <cell r="I955" t="str">
            <v xml:space="preserve"> =========</v>
          </cell>
          <cell r="J955" t="str">
            <v xml:space="preserve"> =========</v>
          </cell>
          <cell r="K955" t="str">
            <v xml:space="preserve"> =========</v>
          </cell>
          <cell r="L955" t="str">
            <v xml:space="preserve"> =========</v>
          </cell>
          <cell r="M955" t="str">
            <v xml:space="preserve"> =========</v>
          </cell>
          <cell r="N955" t="str">
            <v xml:space="preserve"> =========</v>
          </cell>
          <cell r="O955" t="str">
            <v xml:space="preserve"> =========</v>
          </cell>
        </row>
        <row r="956">
          <cell r="A956" t="str">
            <v xml:space="preserve"> TOTAL SURPLUS ENERGY</v>
          </cell>
          <cell r="C956">
            <v>63.900000000000006</v>
          </cell>
          <cell r="D956">
            <v>27.599999999999998</v>
          </cell>
          <cell r="E956">
            <v>62.599999999999994</v>
          </cell>
          <cell r="F956">
            <v>52.6</v>
          </cell>
          <cell r="G956">
            <v>118.10000000000001</v>
          </cell>
          <cell r="H956">
            <v>115.9</v>
          </cell>
          <cell r="I956">
            <v>95</v>
          </cell>
          <cell r="J956">
            <v>80.3</v>
          </cell>
          <cell r="K956">
            <v>75.900000000000006</v>
          </cell>
          <cell r="L956">
            <v>31.400000000000002</v>
          </cell>
          <cell r="M956">
            <v>101.8</v>
          </cell>
          <cell r="N956">
            <v>81.7</v>
          </cell>
          <cell r="O956">
            <v>907</v>
          </cell>
        </row>
        <row r="962">
          <cell r="F962" t="str">
            <v xml:space="preserve">                  SHORT-TERM PURCHASES FROM OTHER UTILITIES</v>
          </cell>
          <cell r="L962" t="str">
            <v>CASE:2001 FORECAST</v>
          </cell>
          <cell r="P962" t="str">
            <v>18</v>
          </cell>
        </row>
        <row r="963">
          <cell r="C963" t="str">
            <v xml:space="preserve">                  </v>
          </cell>
          <cell r="L963">
            <v>36851</v>
          </cell>
        </row>
        <row r="965">
          <cell r="C965" t="str">
            <v>JANUARY</v>
          </cell>
          <cell r="D965" t="str">
            <v>FEBRUARY</v>
          </cell>
          <cell r="E965" t="str">
            <v>MARCH</v>
          </cell>
          <cell r="F965" t="str">
            <v>APRIL</v>
          </cell>
          <cell r="G965" t="str">
            <v>MAY</v>
          </cell>
          <cell r="H965" t="str">
            <v>JUNE</v>
          </cell>
          <cell r="I965" t="str">
            <v>JULY</v>
          </cell>
          <cell r="J965" t="str">
            <v>AUGUST</v>
          </cell>
          <cell r="K965" t="str">
            <v>SEPTEMBER</v>
          </cell>
          <cell r="L965" t="str">
            <v>OCTOBER</v>
          </cell>
          <cell r="M965" t="str">
            <v>NOVEMBER</v>
          </cell>
          <cell r="N965" t="str">
            <v>DECEMBER</v>
          </cell>
          <cell r="O965" t="str">
            <v>TOTAL</v>
          </cell>
        </row>
        <row r="966">
          <cell r="A966" t="str">
            <v>APS ON-PEAK</v>
          </cell>
        </row>
        <row r="968">
          <cell r="A968" t="str">
            <v xml:space="preserve">   ENERGY (GWH)</v>
          </cell>
          <cell r="C968">
            <v>0</v>
          </cell>
          <cell r="D968">
            <v>0</v>
          </cell>
          <cell r="E968">
            <v>0</v>
          </cell>
          <cell r="F968">
            <v>0</v>
          </cell>
          <cell r="G968">
            <v>0</v>
          </cell>
          <cell r="H968">
            <v>0</v>
          </cell>
          <cell r="I968">
            <v>0</v>
          </cell>
          <cell r="J968">
            <v>0</v>
          </cell>
          <cell r="K968">
            <v>0</v>
          </cell>
          <cell r="L968">
            <v>0</v>
          </cell>
          <cell r="M968">
            <v>0</v>
          </cell>
          <cell r="N968">
            <v>0</v>
          </cell>
          <cell r="O968">
            <v>0</v>
          </cell>
        </row>
        <row r="969">
          <cell r="A969" t="str">
            <v xml:space="preserve">   Energy Cost (mills/kwh)</v>
          </cell>
          <cell r="C969">
            <v>0</v>
          </cell>
          <cell r="D969">
            <v>0</v>
          </cell>
          <cell r="E969">
            <v>0</v>
          </cell>
          <cell r="F969">
            <v>0</v>
          </cell>
          <cell r="G969">
            <v>0</v>
          </cell>
          <cell r="H969">
            <v>0</v>
          </cell>
          <cell r="I969">
            <v>0</v>
          </cell>
          <cell r="J969">
            <v>0</v>
          </cell>
          <cell r="K969">
            <v>0</v>
          </cell>
          <cell r="L969">
            <v>0</v>
          </cell>
          <cell r="M969">
            <v>0</v>
          </cell>
          <cell r="N969">
            <v>0</v>
          </cell>
          <cell r="O969">
            <v>0</v>
          </cell>
        </row>
        <row r="970">
          <cell r="A970" t="str">
            <v xml:space="preserve">   Adder (mills/kwh)</v>
          </cell>
          <cell r="C970">
            <v>0</v>
          </cell>
          <cell r="D970">
            <v>0</v>
          </cell>
          <cell r="E970">
            <v>0</v>
          </cell>
          <cell r="F970">
            <v>0</v>
          </cell>
          <cell r="G970">
            <v>0</v>
          </cell>
          <cell r="H970">
            <v>0</v>
          </cell>
          <cell r="I970">
            <v>0</v>
          </cell>
          <cell r="J970">
            <v>0</v>
          </cell>
          <cell r="K970">
            <v>0</v>
          </cell>
          <cell r="L970">
            <v>0</v>
          </cell>
          <cell r="M970">
            <v>0</v>
          </cell>
          <cell r="N970">
            <v>0</v>
          </cell>
          <cell r="O970">
            <v>0</v>
          </cell>
        </row>
        <row r="971">
          <cell r="A971" t="str">
            <v xml:space="preserve">   Total Cost (mills/kwh)</v>
          </cell>
          <cell r="C971">
            <v>0</v>
          </cell>
          <cell r="D971">
            <v>0</v>
          </cell>
          <cell r="E971">
            <v>0</v>
          </cell>
          <cell r="F971">
            <v>0</v>
          </cell>
          <cell r="G971">
            <v>0</v>
          </cell>
          <cell r="H971">
            <v>0</v>
          </cell>
          <cell r="I971">
            <v>0</v>
          </cell>
          <cell r="J971">
            <v>0</v>
          </cell>
          <cell r="K971">
            <v>0</v>
          </cell>
          <cell r="L971">
            <v>0</v>
          </cell>
          <cell r="M971">
            <v>0</v>
          </cell>
          <cell r="N971">
            <v>0</v>
          </cell>
          <cell r="O971">
            <v>0</v>
          </cell>
        </row>
        <row r="972">
          <cell r="A972" t="str">
            <v xml:space="preserve">   Avg. Opp. Party (mills/kwh)</v>
          </cell>
          <cell r="C972">
            <v>0</v>
          </cell>
          <cell r="D972">
            <v>0</v>
          </cell>
          <cell r="E972">
            <v>0</v>
          </cell>
          <cell r="F972">
            <v>0</v>
          </cell>
          <cell r="G972">
            <v>0</v>
          </cell>
          <cell r="H972">
            <v>0</v>
          </cell>
          <cell r="I972">
            <v>0</v>
          </cell>
          <cell r="J972">
            <v>0</v>
          </cell>
          <cell r="K972">
            <v>0</v>
          </cell>
          <cell r="L972">
            <v>0</v>
          </cell>
          <cell r="M972">
            <v>0</v>
          </cell>
          <cell r="N972">
            <v>0</v>
          </cell>
          <cell r="O972">
            <v>0</v>
          </cell>
        </row>
        <row r="973">
          <cell r="A973" t="str">
            <v xml:space="preserve">   BILLING RATE (mills/kwh)</v>
          </cell>
          <cell r="C973">
            <v>0</v>
          </cell>
          <cell r="D973">
            <v>0</v>
          </cell>
          <cell r="E973">
            <v>0</v>
          </cell>
          <cell r="F973">
            <v>0</v>
          </cell>
          <cell r="G973">
            <v>0</v>
          </cell>
          <cell r="H973">
            <v>0</v>
          </cell>
          <cell r="I973">
            <v>0</v>
          </cell>
          <cell r="J973">
            <v>0</v>
          </cell>
          <cell r="K973">
            <v>0</v>
          </cell>
          <cell r="L973">
            <v>0</v>
          </cell>
          <cell r="M973">
            <v>0</v>
          </cell>
          <cell r="N973">
            <v>0</v>
          </cell>
          <cell r="O973">
            <v>0</v>
          </cell>
        </row>
        <row r="974">
          <cell r="A974" t="str">
            <v xml:space="preserve">   TOTAL BILL ($1,000)</v>
          </cell>
          <cell r="C974">
            <v>0</v>
          </cell>
          <cell r="D974">
            <v>0</v>
          </cell>
          <cell r="E974">
            <v>0</v>
          </cell>
          <cell r="F974">
            <v>0</v>
          </cell>
          <cell r="G974">
            <v>0</v>
          </cell>
          <cell r="H974">
            <v>0</v>
          </cell>
          <cell r="I974">
            <v>0</v>
          </cell>
          <cell r="J974">
            <v>0</v>
          </cell>
          <cell r="K974">
            <v>0</v>
          </cell>
          <cell r="L974">
            <v>0</v>
          </cell>
          <cell r="M974">
            <v>0</v>
          </cell>
          <cell r="N974">
            <v>0</v>
          </cell>
          <cell r="O974">
            <v>0</v>
          </cell>
        </row>
        <row r="976">
          <cell r="A976" t="str">
            <v xml:space="preserve">   SAVINGS ($1,000)</v>
          </cell>
          <cell r="C976">
            <v>0</v>
          </cell>
          <cell r="D976">
            <v>0</v>
          </cell>
          <cell r="E976">
            <v>0</v>
          </cell>
          <cell r="F976">
            <v>0</v>
          </cell>
          <cell r="G976">
            <v>0</v>
          </cell>
          <cell r="H976">
            <v>0</v>
          </cell>
          <cell r="I976">
            <v>0</v>
          </cell>
          <cell r="J976">
            <v>0</v>
          </cell>
          <cell r="K976">
            <v>0</v>
          </cell>
          <cell r="L976">
            <v>0</v>
          </cell>
          <cell r="M976">
            <v>0</v>
          </cell>
          <cell r="N976">
            <v>0</v>
          </cell>
          <cell r="O976">
            <v>0</v>
          </cell>
        </row>
        <row r="977">
          <cell r="A977" t="str">
            <v xml:space="preserve">   SAVINGS RATE (mills/kwh)</v>
          </cell>
          <cell r="C977">
            <v>0</v>
          </cell>
          <cell r="D977">
            <v>0</v>
          </cell>
          <cell r="E977">
            <v>0</v>
          </cell>
          <cell r="F977">
            <v>0</v>
          </cell>
          <cell r="G977">
            <v>0</v>
          </cell>
          <cell r="H977">
            <v>0</v>
          </cell>
          <cell r="I977">
            <v>0</v>
          </cell>
          <cell r="J977">
            <v>0</v>
          </cell>
          <cell r="K977">
            <v>0</v>
          </cell>
          <cell r="L977">
            <v>0</v>
          </cell>
          <cell r="M977">
            <v>0</v>
          </cell>
          <cell r="N977">
            <v>0</v>
          </cell>
          <cell r="O977">
            <v>0</v>
          </cell>
        </row>
        <row r="979">
          <cell r="A979" t="str">
            <v>OTHER</v>
          </cell>
          <cell r="C979" t="str">
            <v>ENERGY PURCHASES AND RATES COME FROM WORKSHEET ":TWOPARTY BY REGION."</v>
          </cell>
        </row>
        <row r="981">
          <cell r="A981" t="str">
            <v xml:space="preserve">   ENERGY (GWH)</v>
          </cell>
          <cell r="C981">
            <v>2677.4303711799671</v>
          </cell>
          <cell r="D981">
            <v>2156.8887812305543</v>
          </cell>
          <cell r="E981">
            <v>2825.6782031233347</v>
          </cell>
          <cell r="F981">
            <v>2659.7924305566653</v>
          </cell>
          <cell r="G981">
            <v>3160.3783543079885</v>
          </cell>
          <cell r="H981">
            <v>3948.8673394166985</v>
          </cell>
          <cell r="I981">
            <v>4831.6930868202444</v>
          </cell>
          <cell r="J981">
            <v>4679.7051982400199</v>
          </cell>
          <cell r="K981">
            <v>3348.0084327590603</v>
          </cell>
          <cell r="L981">
            <v>2547.4139125659799</v>
          </cell>
          <cell r="M981">
            <v>1966.3050553543999</v>
          </cell>
          <cell r="N981">
            <v>2837.4045029406398</v>
          </cell>
          <cell r="O981">
            <v>37639.565668495554</v>
          </cell>
        </row>
        <row r="982">
          <cell r="A982" t="str">
            <v xml:space="preserve">   BILLING RATE (mills/kwh)</v>
          </cell>
          <cell r="C982">
            <v>30.480985615429638</v>
          </cell>
          <cell r="D982">
            <v>30.419079395842932</v>
          </cell>
          <cell r="E982">
            <v>26.38838000146071</v>
          </cell>
          <cell r="F982">
            <v>25.511584661253522</v>
          </cell>
          <cell r="G982">
            <v>28.464359963745508</v>
          </cell>
          <cell r="H982">
            <v>40.367682360245638</v>
          </cell>
          <cell r="I982">
            <v>63.942722906106404</v>
          </cell>
          <cell r="J982">
            <v>63.864888463871232</v>
          </cell>
          <cell r="K982">
            <v>32.414701576851755</v>
          </cell>
          <cell r="L982">
            <v>25.915053662900871</v>
          </cell>
          <cell r="M982">
            <v>25.948502865759313</v>
          </cell>
          <cell r="N982">
            <v>26.511115801849883</v>
          </cell>
          <cell r="O982">
            <v>38.459893835253752</v>
          </cell>
        </row>
        <row r="983">
          <cell r="A983" t="str">
            <v xml:space="preserve">   TOTAL BILL ($1,000)</v>
          </cell>
          <cell r="C983">
            <v>81610.716630251016</v>
          </cell>
          <cell r="D983">
            <v>65610.57108425512</v>
          </cell>
          <cell r="E983">
            <v>74565.070185863238</v>
          </cell>
          <cell r="F983">
            <v>67855.519773507651</v>
          </cell>
          <cell r="G983">
            <v>89958.147098652218</v>
          </cell>
          <cell r="H983">
            <v>159406.62244032157</v>
          </cell>
          <cell r="I983">
            <v>308951.61221789679</v>
          </cell>
          <cell r="J983">
            <v>298868.85052939726</v>
          </cell>
          <cell r="K983">
            <v>108524.69422466808</v>
          </cell>
          <cell r="L983">
            <v>66016.368245767633</v>
          </cell>
          <cell r="M983">
            <v>51022.672363820668</v>
          </cell>
          <cell r="N983">
            <v>75222.759354149603</v>
          </cell>
          <cell r="O983">
            <v>1447613.7</v>
          </cell>
        </row>
        <row r="985">
          <cell r="A985" t="str">
            <v>TOTAL PURCHASES</v>
          </cell>
        </row>
        <row r="987">
          <cell r="A987" t="str">
            <v xml:space="preserve">   TOTAL ENERGY PURCH (GWH)</v>
          </cell>
          <cell r="C987">
            <v>2677.4303711799671</v>
          </cell>
          <cell r="D987">
            <v>2156.8887812305543</v>
          </cell>
          <cell r="E987">
            <v>2825.6782031233347</v>
          </cell>
          <cell r="F987">
            <v>2659.7924305566653</v>
          </cell>
          <cell r="G987">
            <v>3160.3783543079885</v>
          </cell>
          <cell r="H987">
            <v>3948.8673394166985</v>
          </cell>
          <cell r="I987">
            <v>4831.6930868202444</v>
          </cell>
          <cell r="J987">
            <v>4679.7051982400199</v>
          </cell>
          <cell r="K987">
            <v>3348.0084327590603</v>
          </cell>
          <cell r="L987">
            <v>2547.4139125659799</v>
          </cell>
          <cell r="M987">
            <v>1966.3050553543999</v>
          </cell>
          <cell r="N987">
            <v>2837.4045029406398</v>
          </cell>
          <cell r="O987">
            <v>37640</v>
          </cell>
        </row>
        <row r="988">
          <cell r="A988" t="str">
            <v xml:space="preserve">   TOTAL PAYMENTS ($1,000)</v>
          </cell>
          <cell r="C988">
            <v>81610.716630251016</v>
          </cell>
          <cell r="D988">
            <v>65610.57108425512</v>
          </cell>
          <cell r="E988">
            <v>74565.070185863238</v>
          </cell>
          <cell r="F988">
            <v>67855.519773507651</v>
          </cell>
          <cell r="G988">
            <v>89958.147098652218</v>
          </cell>
          <cell r="H988">
            <v>159406.62244032157</v>
          </cell>
          <cell r="I988">
            <v>308951.61221789679</v>
          </cell>
          <cell r="J988">
            <v>298868.85052939726</v>
          </cell>
          <cell r="K988">
            <v>108524.69422466808</v>
          </cell>
          <cell r="L988">
            <v>66016.368245767633</v>
          </cell>
          <cell r="M988">
            <v>51022.672363820668</v>
          </cell>
          <cell r="N988">
            <v>75222.759354149603</v>
          </cell>
          <cell r="O988">
            <v>1447613.6041485511</v>
          </cell>
        </row>
        <row r="989">
          <cell r="A989" t="str">
            <v xml:space="preserve">   AVERAGE BILLING RATE (mills/kwh)</v>
          </cell>
          <cell r="C989">
            <v>30.48</v>
          </cell>
          <cell r="D989">
            <v>30.42</v>
          </cell>
          <cell r="E989">
            <v>26.39</v>
          </cell>
          <cell r="F989">
            <v>25.51</v>
          </cell>
          <cell r="G989">
            <v>28.46</v>
          </cell>
          <cell r="H989">
            <v>40.369999999999997</v>
          </cell>
          <cell r="I989">
            <v>63.94</v>
          </cell>
          <cell r="J989">
            <v>63.86</v>
          </cell>
          <cell r="K989">
            <v>32.409999999999997</v>
          </cell>
          <cell r="L989">
            <v>25.92</v>
          </cell>
          <cell r="M989">
            <v>25.95</v>
          </cell>
          <cell r="N989">
            <v>26.51</v>
          </cell>
          <cell r="O989">
            <v>38.46</v>
          </cell>
        </row>
        <row r="994">
          <cell r="A994" t="str">
            <v>THIS PAGE IS NO LONGER USED</v>
          </cell>
          <cell r="G994" t="str">
            <v>FERC METHOD OF</v>
          </cell>
        </row>
        <row r="995">
          <cell r="G995" t="str">
            <v xml:space="preserve">                        CALCULATION OF THE COST OF INTERCHANGE SALES</v>
          </cell>
          <cell r="L995" t="str">
            <v>CASE:2001 FORECAST</v>
          </cell>
          <cell r="P995" t="str">
            <v>19</v>
          </cell>
        </row>
        <row r="996">
          <cell r="G996" t="str">
            <v xml:space="preserve">                        BASED ON GENERATING UNIT DISPATCH FUEL COSTS</v>
          </cell>
          <cell r="L996">
            <v>36851</v>
          </cell>
        </row>
        <row r="998">
          <cell r="A998" t="str">
            <v>COST OF INTERCHANGE MIX</v>
          </cell>
          <cell r="C998" t="str">
            <v>JANUARY</v>
          </cell>
          <cell r="D998" t="str">
            <v>FEBRUARY</v>
          </cell>
          <cell r="E998" t="str">
            <v>MARCH</v>
          </cell>
          <cell r="F998" t="str">
            <v>APRIL</v>
          </cell>
          <cell r="G998" t="str">
            <v>MAY</v>
          </cell>
          <cell r="H998" t="str">
            <v>JUNE</v>
          </cell>
          <cell r="I998" t="str">
            <v>JULY</v>
          </cell>
          <cell r="J998" t="str">
            <v>AUGUST</v>
          </cell>
          <cell r="K998" t="str">
            <v>SEPTEMBER</v>
          </cell>
          <cell r="L998" t="str">
            <v>OCTOBER</v>
          </cell>
          <cell r="M998" t="str">
            <v>NOVEMBER</v>
          </cell>
          <cell r="N998" t="str">
            <v>DECEMBER</v>
          </cell>
          <cell r="O998" t="str">
            <v>TOTAL</v>
          </cell>
        </row>
        <row r="1000">
          <cell r="A1000" t="str">
            <v xml:space="preserve">  MARTINS CREEK #3-4</v>
          </cell>
        </row>
        <row r="1002">
          <cell r="A1002" t="str">
            <v xml:space="preserve">    Output Interchanged (GWH)</v>
          </cell>
          <cell r="B1002" t="str">
            <v xml:space="preserve">  </v>
          </cell>
          <cell r="C1002">
            <v>6.5</v>
          </cell>
          <cell r="D1002">
            <v>10</v>
          </cell>
          <cell r="E1002">
            <v>0.8</v>
          </cell>
          <cell r="F1002">
            <v>0</v>
          </cell>
          <cell r="G1002">
            <v>5</v>
          </cell>
          <cell r="H1002">
            <v>15</v>
          </cell>
          <cell r="I1002">
            <v>0</v>
          </cell>
          <cell r="J1002">
            <v>50</v>
          </cell>
          <cell r="K1002">
            <v>10</v>
          </cell>
          <cell r="L1002">
            <v>0.8</v>
          </cell>
          <cell r="M1002">
            <v>1.4</v>
          </cell>
          <cell r="N1002">
            <v>1.3</v>
          </cell>
          <cell r="O1002">
            <v>101</v>
          </cell>
        </row>
        <row r="1003">
          <cell r="A1003" t="str">
            <v xml:space="preserve">    Dispatch Fuel Cost (Mills/KWH)</v>
          </cell>
          <cell r="C1003">
            <v>39.020000000000003</v>
          </cell>
          <cell r="D1003">
            <v>36.06</v>
          </cell>
          <cell r="E1003">
            <v>33.68</v>
          </cell>
          <cell r="F1003">
            <v>32.93</v>
          </cell>
          <cell r="G1003">
            <v>30.42</v>
          </cell>
          <cell r="H1003">
            <v>28.86</v>
          </cell>
          <cell r="I1003">
            <v>27.27</v>
          </cell>
          <cell r="J1003">
            <v>29.79</v>
          </cell>
          <cell r="K1003">
            <v>31.69</v>
          </cell>
          <cell r="L1003">
            <v>31.63</v>
          </cell>
          <cell r="M1003">
            <v>38.86</v>
          </cell>
          <cell r="N1003">
            <v>39.19</v>
          </cell>
          <cell r="O1003">
            <v>31.32</v>
          </cell>
        </row>
        <row r="1004">
          <cell r="A1004" t="str">
            <v xml:space="preserve">    Cost of Interchange ($1000)</v>
          </cell>
          <cell r="C1004">
            <v>253.6</v>
          </cell>
          <cell r="D1004">
            <v>360.6</v>
          </cell>
          <cell r="E1004">
            <v>26.9</v>
          </cell>
          <cell r="F1004">
            <v>0</v>
          </cell>
          <cell r="G1004">
            <v>152.1</v>
          </cell>
          <cell r="H1004">
            <v>432.9</v>
          </cell>
          <cell r="I1004">
            <v>0</v>
          </cell>
          <cell r="J1004">
            <v>1489.5</v>
          </cell>
          <cell r="K1004">
            <v>316.89999999999998</v>
          </cell>
          <cell r="L1004">
            <v>25.3</v>
          </cell>
          <cell r="M1004">
            <v>54.4</v>
          </cell>
          <cell r="N1004">
            <v>50.9</v>
          </cell>
          <cell r="O1004">
            <v>3163.1000000000004</v>
          </cell>
        </row>
        <row r="1006">
          <cell r="A1006" t="str">
            <v xml:space="preserve">  COAL</v>
          </cell>
        </row>
        <row r="1008">
          <cell r="A1008" t="str">
            <v xml:space="preserve">    Output For Interchange (GWH)</v>
          </cell>
          <cell r="C1008">
            <v>876.5</v>
          </cell>
          <cell r="D1008">
            <v>825</v>
          </cell>
          <cell r="E1008">
            <v>420.49999999999994</v>
          </cell>
          <cell r="F1008">
            <v>0.6</v>
          </cell>
          <cell r="G1008">
            <v>501.8</v>
          </cell>
          <cell r="H1008">
            <v>1548.9</v>
          </cell>
          <cell r="I1008">
            <v>1616.9</v>
          </cell>
          <cell r="J1008">
            <v>1574.4</v>
          </cell>
          <cell r="K1008">
            <v>993.6</v>
          </cell>
          <cell r="L1008">
            <v>855</v>
          </cell>
          <cell r="M1008">
            <v>675.6</v>
          </cell>
          <cell r="N1008">
            <v>820.9</v>
          </cell>
          <cell r="O1008">
            <v>10710</v>
          </cell>
        </row>
        <row r="1009">
          <cell r="A1009" t="str">
            <v xml:space="preserve">    Dispatch Fuel Cost (Mills/KWH)</v>
          </cell>
          <cell r="C1009">
            <v>14.8</v>
          </cell>
          <cell r="D1009">
            <v>14.36</v>
          </cell>
          <cell r="E1009">
            <v>14.25</v>
          </cell>
          <cell r="F1009">
            <v>15.03</v>
          </cell>
          <cell r="G1009">
            <v>15.1</v>
          </cell>
          <cell r="H1009">
            <v>15.02</v>
          </cell>
          <cell r="I1009">
            <v>14.77</v>
          </cell>
          <cell r="J1009">
            <v>14.76</v>
          </cell>
          <cell r="K1009">
            <v>14.89</v>
          </cell>
          <cell r="L1009">
            <v>14.84</v>
          </cell>
          <cell r="M1009">
            <v>15.16</v>
          </cell>
          <cell r="N1009">
            <v>14.81</v>
          </cell>
          <cell r="O1009">
            <v>14.81</v>
          </cell>
        </row>
        <row r="1010">
          <cell r="A1010" t="str">
            <v xml:space="preserve">    Cost of Interchange ($1000)</v>
          </cell>
          <cell r="C1010">
            <v>12972.2</v>
          </cell>
          <cell r="D1010">
            <v>11847</v>
          </cell>
          <cell r="E1010">
            <v>5992.1</v>
          </cell>
          <cell r="F1010">
            <v>9</v>
          </cell>
          <cell r="G1010">
            <v>7577.2</v>
          </cell>
          <cell r="H1010">
            <v>23264.5</v>
          </cell>
          <cell r="I1010">
            <v>23881.599999999999</v>
          </cell>
          <cell r="J1010">
            <v>23238.1</v>
          </cell>
          <cell r="K1010">
            <v>14794.7</v>
          </cell>
          <cell r="L1010">
            <v>12688.2</v>
          </cell>
          <cell r="M1010">
            <v>10242.1</v>
          </cell>
          <cell r="N1010">
            <v>12157.5</v>
          </cell>
          <cell r="O1010">
            <v>158664.20000000001</v>
          </cell>
        </row>
        <row r="1012">
          <cell r="A1012" t="str">
            <v xml:space="preserve">  POOL PURCHASES RESOLD</v>
          </cell>
        </row>
        <row r="1014">
          <cell r="A1014" t="str">
            <v xml:space="preserve">    Quantity (GWH)</v>
          </cell>
          <cell r="B1014" t="str">
            <v>.</v>
          </cell>
          <cell r="C1014">
            <v>0</v>
          </cell>
          <cell r="D1014">
            <v>0</v>
          </cell>
          <cell r="E1014">
            <v>0</v>
          </cell>
          <cell r="F1014">
            <v>0</v>
          </cell>
          <cell r="G1014">
            <v>0</v>
          </cell>
          <cell r="H1014">
            <v>0</v>
          </cell>
          <cell r="I1014">
            <v>0</v>
          </cell>
          <cell r="J1014">
            <v>0</v>
          </cell>
          <cell r="K1014">
            <v>0</v>
          </cell>
          <cell r="L1014">
            <v>0</v>
          </cell>
          <cell r="M1014">
            <v>0</v>
          </cell>
          <cell r="N1014">
            <v>0</v>
          </cell>
          <cell r="O1014">
            <v>0</v>
          </cell>
        </row>
        <row r="1015">
          <cell r="A1015" t="str">
            <v xml:space="preserve">    Cost Rate (Mills/KWH)</v>
          </cell>
          <cell r="B1015" t="str">
            <v>.</v>
          </cell>
          <cell r="C1015">
            <v>0</v>
          </cell>
          <cell r="D1015">
            <v>0</v>
          </cell>
          <cell r="E1015">
            <v>0</v>
          </cell>
          <cell r="F1015">
            <v>0</v>
          </cell>
          <cell r="G1015">
            <v>0</v>
          </cell>
          <cell r="H1015">
            <v>0</v>
          </cell>
          <cell r="I1015">
            <v>0</v>
          </cell>
          <cell r="J1015">
            <v>0</v>
          </cell>
          <cell r="K1015">
            <v>0</v>
          </cell>
          <cell r="L1015">
            <v>0</v>
          </cell>
          <cell r="M1015">
            <v>0</v>
          </cell>
          <cell r="N1015">
            <v>0</v>
          </cell>
          <cell r="O1015">
            <v>0</v>
          </cell>
        </row>
        <row r="1016">
          <cell r="A1016" t="str">
            <v xml:space="preserve">    Cost of Purchases ($1000)</v>
          </cell>
          <cell r="C1016">
            <v>0</v>
          </cell>
          <cell r="D1016">
            <v>0</v>
          </cell>
          <cell r="E1016">
            <v>0</v>
          </cell>
          <cell r="F1016">
            <v>0</v>
          </cell>
          <cell r="G1016">
            <v>0</v>
          </cell>
          <cell r="H1016">
            <v>0</v>
          </cell>
          <cell r="I1016">
            <v>0</v>
          </cell>
          <cell r="J1016">
            <v>0</v>
          </cell>
          <cell r="K1016">
            <v>0</v>
          </cell>
          <cell r="L1016">
            <v>0</v>
          </cell>
          <cell r="M1016">
            <v>0</v>
          </cell>
          <cell r="N1016">
            <v>0</v>
          </cell>
          <cell r="O1016">
            <v>0</v>
          </cell>
        </row>
        <row r="1018">
          <cell r="A1018" t="str">
            <v xml:space="preserve">  OTHER PURCHASES RESOLD</v>
          </cell>
        </row>
        <row r="1020">
          <cell r="A1020" t="str">
            <v xml:space="preserve">    Quantity (GWH)</v>
          </cell>
          <cell r="B1020" t="str">
            <v>.</v>
          </cell>
          <cell r="C1020">
            <v>0</v>
          </cell>
          <cell r="D1020">
            <v>0</v>
          </cell>
          <cell r="E1020">
            <v>0</v>
          </cell>
          <cell r="F1020">
            <v>0</v>
          </cell>
          <cell r="G1020">
            <v>0</v>
          </cell>
          <cell r="H1020">
            <v>0</v>
          </cell>
          <cell r="I1020">
            <v>0</v>
          </cell>
          <cell r="J1020">
            <v>0</v>
          </cell>
          <cell r="K1020">
            <v>0</v>
          </cell>
          <cell r="L1020">
            <v>0</v>
          </cell>
          <cell r="M1020">
            <v>0</v>
          </cell>
          <cell r="N1020">
            <v>22.4</v>
          </cell>
          <cell r="O1020">
            <v>22</v>
          </cell>
        </row>
        <row r="1021">
          <cell r="A1021" t="str">
            <v xml:space="preserve">    Cost Rate (Mills/KWH)</v>
          </cell>
          <cell r="C1021">
            <v>30.48</v>
          </cell>
          <cell r="D1021">
            <v>30.42</v>
          </cell>
          <cell r="E1021">
            <v>26.39</v>
          </cell>
          <cell r="F1021">
            <v>25.51</v>
          </cell>
          <cell r="G1021">
            <v>28.46</v>
          </cell>
          <cell r="H1021">
            <v>40.369999999999997</v>
          </cell>
          <cell r="I1021">
            <v>63.94</v>
          </cell>
          <cell r="J1021">
            <v>63.86</v>
          </cell>
          <cell r="K1021">
            <v>32.409999999999997</v>
          </cell>
          <cell r="L1021">
            <v>25.92</v>
          </cell>
          <cell r="M1021">
            <v>25.95</v>
          </cell>
          <cell r="N1021">
            <v>26.51</v>
          </cell>
          <cell r="O1021">
            <v>26.99</v>
          </cell>
        </row>
        <row r="1022">
          <cell r="A1022" t="str">
            <v xml:space="preserve">    Cost of Purchases ($1000)</v>
          </cell>
          <cell r="C1022">
            <v>0</v>
          </cell>
          <cell r="D1022">
            <v>0</v>
          </cell>
          <cell r="E1022">
            <v>0</v>
          </cell>
          <cell r="F1022">
            <v>0</v>
          </cell>
          <cell r="G1022">
            <v>0</v>
          </cell>
          <cell r="H1022">
            <v>0</v>
          </cell>
          <cell r="I1022">
            <v>0</v>
          </cell>
          <cell r="J1022">
            <v>0</v>
          </cell>
          <cell r="K1022">
            <v>0</v>
          </cell>
          <cell r="L1022">
            <v>0</v>
          </cell>
          <cell r="M1022">
            <v>0</v>
          </cell>
          <cell r="N1022">
            <v>593.79999999999995</v>
          </cell>
          <cell r="O1022">
            <v>593.79999999999995</v>
          </cell>
        </row>
        <row r="1024">
          <cell r="A1024" t="str">
            <v xml:space="preserve">  COMBUSTION TURBINES &amp; DIESELS</v>
          </cell>
        </row>
        <row r="1026">
          <cell r="A1026" t="str">
            <v xml:space="preserve">    Output Interchanged (GWH)</v>
          </cell>
          <cell r="B1026" t="str">
            <v>.</v>
          </cell>
          <cell r="C1026">
            <v>0.4</v>
          </cell>
          <cell r="D1026">
            <v>0.9</v>
          </cell>
          <cell r="E1026">
            <v>0.1</v>
          </cell>
          <cell r="F1026">
            <v>0</v>
          </cell>
          <cell r="G1026">
            <v>0.5</v>
          </cell>
          <cell r="H1026">
            <v>0.5</v>
          </cell>
          <cell r="I1026">
            <v>2</v>
          </cell>
          <cell r="J1026">
            <v>1.6</v>
          </cell>
          <cell r="K1026">
            <v>2.4</v>
          </cell>
          <cell r="L1026">
            <v>0.2</v>
          </cell>
          <cell r="M1026">
            <v>0.1</v>
          </cell>
          <cell r="N1026">
            <v>0.2</v>
          </cell>
          <cell r="O1026">
            <v>9</v>
          </cell>
        </row>
        <row r="1027">
          <cell r="A1027" t="str">
            <v xml:space="preserve">    Dispatch Fuel Cost (Mills/KWH)</v>
          </cell>
          <cell r="C1027">
            <v>64.816050000000004</v>
          </cell>
          <cell r="D1027">
            <v>89.778509999999997</v>
          </cell>
          <cell r="E1027">
            <v>88.844319999999996</v>
          </cell>
          <cell r="F1027">
            <v>92.622380000000007</v>
          </cell>
          <cell r="G1027">
            <v>29.760200000000001</v>
          </cell>
          <cell r="H1027">
            <v>24.246569999999998</v>
          </cell>
          <cell r="I1027">
            <v>41.568109999999997</v>
          </cell>
          <cell r="J1027">
            <v>78.268299999999996</v>
          </cell>
          <cell r="K1027">
            <v>43.312609999999999</v>
          </cell>
          <cell r="L1027">
            <v>49.338380000000001</v>
          </cell>
          <cell r="M1027">
            <v>49.984749999999998</v>
          </cell>
          <cell r="N1027">
            <v>78.934569999999994</v>
          </cell>
          <cell r="O1027">
            <v>53.96</v>
          </cell>
        </row>
        <row r="1028">
          <cell r="A1028" t="str">
            <v xml:space="preserve">    Cost ($1000)</v>
          </cell>
          <cell r="C1028">
            <v>25.9</v>
          </cell>
          <cell r="D1028">
            <v>80.8</v>
          </cell>
          <cell r="E1028">
            <v>8.9</v>
          </cell>
          <cell r="F1028">
            <v>0</v>
          </cell>
          <cell r="G1028">
            <v>14.9</v>
          </cell>
          <cell r="H1028">
            <v>12.1</v>
          </cell>
          <cell r="I1028">
            <v>83.1</v>
          </cell>
          <cell r="J1028">
            <v>125.2</v>
          </cell>
          <cell r="K1028">
            <v>104</v>
          </cell>
          <cell r="L1028">
            <v>9.9</v>
          </cell>
          <cell r="M1028">
            <v>5</v>
          </cell>
          <cell r="N1028">
            <v>15.8</v>
          </cell>
          <cell r="O1028">
            <v>485.59999999999997</v>
          </cell>
        </row>
        <row r="1030">
          <cell r="A1030" t="str">
            <v xml:space="preserve">  COST OF PJM SALES</v>
          </cell>
        </row>
        <row r="1032">
          <cell r="A1032" t="str">
            <v xml:space="preserve">    Output For Interchange Sales (GWH)</v>
          </cell>
          <cell r="C1032">
            <v>883.4</v>
          </cell>
          <cell r="D1032">
            <v>835.9</v>
          </cell>
          <cell r="E1032">
            <v>421.4</v>
          </cell>
          <cell r="F1032">
            <v>0.6</v>
          </cell>
          <cell r="G1032">
            <v>507.3</v>
          </cell>
          <cell r="H1032">
            <v>1564.4</v>
          </cell>
          <cell r="I1032">
            <v>1618.9</v>
          </cell>
          <cell r="J1032">
            <v>1626</v>
          </cell>
          <cell r="K1032">
            <v>1006</v>
          </cell>
          <cell r="L1032">
            <v>856</v>
          </cell>
          <cell r="M1032">
            <v>677.1</v>
          </cell>
          <cell r="N1032">
            <v>844.8</v>
          </cell>
          <cell r="O1032">
            <v>10842</v>
          </cell>
        </row>
        <row r="1033">
          <cell r="A1033" t="str">
            <v xml:space="preserve">    Cost Rate (Mills/KWH)</v>
          </cell>
          <cell r="C1033">
            <v>15</v>
          </cell>
          <cell r="D1033">
            <v>14.7</v>
          </cell>
          <cell r="E1033">
            <v>14.3</v>
          </cell>
          <cell r="F1033">
            <v>15</v>
          </cell>
          <cell r="G1033">
            <v>15.27</v>
          </cell>
          <cell r="H1033">
            <v>15.16</v>
          </cell>
          <cell r="I1033">
            <v>14.8</v>
          </cell>
          <cell r="J1033">
            <v>15.28</v>
          </cell>
          <cell r="K1033">
            <v>15.12</v>
          </cell>
          <cell r="L1033">
            <v>14.86</v>
          </cell>
          <cell r="M1033">
            <v>15.21</v>
          </cell>
          <cell r="N1033">
            <v>15.17</v>
          </cell>
          <cell r="O1033">
            <v>15.03</v>
          </cell>
        </row>
        <row r="1034">
          <cell r="A1034" t="str">
            <v xml:space="preserve">    Cost of Interchange ($1000)</v>
          </cell>
          <cell r="C1034">
            <v>13251.7</v>
          </cell>
          <cell r="D1034">
            <v>12288.4</v>
          </cell>
          <cell r="E1034">
            <v>6027.9</v>
          </cell>
          <cell r="F1034">
            <v>9</v>
          </cell>
          <cell r="G1034">
            <v>7744.2</v>
          </cell>
          <cell r="H1034">
            <v>23709.5</v>
          </cell>
          <cell r="I1034">
            <v>23964.7</v>
          </cell>
          <cell r="J1034">
            <v>24852.799999999999</v>
          </cell>
          <cell r="K1034">
            <v>15215.6</v>
          </cell>
          <cell r="L1034">
            <v>12723.4</v>
          </cell>
          <cell r="M1034">
            <v>10301.5</v>
          </cell>
          <cell r="N1034">
            <v>12818</v>
          </cell>
          <cell r="O1034">
            <v>162906.70000000001</v>
          </cell>
        </row>
        <row r="1039">
          <cell r="F1039" t="str">
            <v xml:space="preserve">                                SALES TO BG&amp;E BY UNIT</v>
          </cell>
          <cell r="L1039" t="str">
            <v>CASE:2001 FORECAST</v>
          </cell>
          <cell r="P1039" t="str">
            <v>20</v>
          </cell>
        </row>
        <row r="1040">
          <cell r="F1040" t="str">
            <v xml:space="preserve">                 </v>
          </cell>
          <cell r="L1040">
            <v>36851</v>
          </cell>
        </row>
        <row r="1041">
          <cell r="F1041" t="str">
            <v xml:space="preserve">                                  (Millions of KWH)</v>
          </cell>
        </row>
        <row r="1043">
          <cell r="A1043" t="str">
            <v xml:space="preserve">BG&amp;E ENTITLEMENT (Sales after </v>
          </cell>
          <cell r="B1043" t="str">
            <v>% SHARE</v>
          </cell>
          <cell r="C1043" t="str">
            <v>JANUARY</v>
          </cell>
          <cell r="D1043" t="str">
            <v>FEBRUARY</v>
          </cell>
          <cell r="E1043" t="str">
            <v>MARCH</v>
          </cell>
          <cell r="F1043" t="str">
            <v>APRIL</v>
          </cell>
          <cell r="G1043" t="str">
            <v>MAY</v>
          </cell>
          <cell r="H1043" t="str">
            <v>JUNE</v>
          </cell>
          <cell r="I1043" t="str">
            <v>JULY</v>
          </cell>
          <cell r="J1043" t="str">
            <v>AUGUST</v>
          </cell>
          <cell r="K1043" t="str">
            <v>SEPTEMBER</v>
          </cell>
          <cell r="L1043" t="str">
            <v>OCTOBER</v>
          </cell>
          <cell r="M1043" t="str">
            <v>NOVEMBER</v>
          </cell>
          <cell r="N1043" t="str">
            <v>DECEMBER</v>
          </cell>
          <cell r="O1043" t="str">
            <v>TOTAL</v>
          </cell>
        </row>
        <row r="1044">
          <cell r="A1044" t="str">
            <v xml:space="preserve">            loss adjustment)</v>
          </cell>
        </row>
        <row r="1045">
          <cell r="A1045" t="str">
            <v xml:space="preserve">     Susquehanna #1</v>
          </cell>
          <cell r="C1045">
            <v>46.3</v>
          </cell>
          <cell r="D1045">
            <v>41.8</v>
          </cell>
          <cell r="E1045">
            <v>46.3</v>
          </cell>
          <cell r="F1045">
            <v>44.7</v>
          </cell>
          <cell r="G1045">
            <v>29</v>
          </cell>
          <cell r="H1045">
            <v>0</v>
          </cell>
          <cell r="I1045">
            <v>0</v>
          </cell>
          <cell r="J1045">
            <v>0</v>
          </cell>
          <cell r="K1045">
            <v>0</v>
          </cell>
          <cell r="L1045">
            <v>0</v>
          </cell>
          <cell r="M1045">
            <v>0</v>
          </cell>
          <cell r="N1045">
            <v>0</v>
          </cell>
          <cell r="O1045">
            <v>208</v>
          </cell>
        </row>
        <row r="1046">
          <cell r="A1046" t="str">
            <v xml:space="preserve">     Susquehanna #2</v>
          </cell>
          <cell r="C1046">
            <v>46.4</v>
          </cell>
          <cell r="D1046">
            <v>41.3</v>
          </cell>
          <cell r="E1046">
            <v>11.4</v>
          </cell>
          <cell r="F1046">
            <v>2.7</v>
          </cell>
          <cell r="G1046">
            <v>46.1</v>
          </cell>
          <cell r="H1046">
            <v>0</v>
          </cell>
          <cell r="I1046">
            <v>0</v>
          </cell>
          <cell r="J1046">
            <v>0</v>
          </cell>
          <cell r="K1046">
            <v>0</v>
          </cell>
          <cell r="L1046">
            <v>0</v>
          </cell>
          <cell r="M1046">
            <v>0</v>
          </cell>
          <cell r="N1046">
            <v>0</v>
          </cell>
          <cell r="O1046">
            <v>148</v>
          </cell>
        </row>
        <row r="1048">
          <cell r="A1048" t="str">
            <v xml:space="preserve"> TOTAL</v>
          </cell>
          <cell r="C1048">
            <v>92.699999999999989</v>
          </cell>
          <cell r="D1048">
            <v>83.1</v>
          </cell>
          <cell r="E1048">
            <v>57.699999999999996</v>
          </cell>
          <cell r="F1048">
            <v>47.400000000000006</v>
          </cell>
          <cell r="G1048">
            <v>75.099999999999994</v>
          </cell>
          <cell r="H1048">
            <v>0</v>
          </cell>
          <cell r="I1048">
            <v>0</v>
          </cell>
          <cell r="J1048">
            <v>0</v>
          </cell>
          <cell r="K1048">
            <v>0</v>
          </cell>
          <cell r="L1048">
            <v>0</v>
          </cell>
          <cell r="M1048">
            <v>0</v>
          </cell>
          <cell r="N1048">
            <v>0</v>
          </cell>
          <cell r="O1048">
            <v>356</v>
          </cell>
        </row>
        <row r="1054">
          <cell r="G1054" t="str">
            <v xml:space="preserve">BG&amp;E LOSSES              </v>
          </cell>
        </row>
        <row r="1055">
          <cell r="F1055" t="str">
            <v xml:space="preserve">                                 SALES TO ACE BY UNIT</v>
          </cell>
          <cell r="L1055" t="str">
            <v xml:space="preserve">                         </v>
          </cell>
        </row>
        <row r="1056">
          <cell r="F1056" t="str">
            <v xml:space="preserve">                 </v>
          </cell>
          <cell r="L1056" t="str">
            <v xml:space="preserve">                        </v>
          </cell>
        </row>
        <row r="1057">
          <cell r="F1057" t="str">
            <v xml:space="preserve">                                  (Millions of KWH)</v>
          </cell>
        </row>
        <row r="1059">
          <cell r="A1059" t="str">
            <v>BG&amp;E LOSSES (1.7% of 6.6%)</v>
          </cell>
          <cell r="B1059" t="str">
            <v>LOSS %</v>
          </cell>
          <cell r="C1059" t="str">
            <v>JANUARY</v>
          </cell>
          <cell r="D1059" t="str">
            <v>FEBRUARY</v>
          </cell>
          <cell r="E1059" t="str">
            <v>MARCH</v>
          </cell>
          <cell r="F1059" t="str">
            <v>APRIL</v>
          </cell>
          <cell r="G1059" t="str">
            <v>MAY</v>
          </cell>
          <cell r="H1059" t="str">
            <v>JUNE</v>
          </cell>
          <cell r="I1059" t="str">
            <v>JULY</v>
          </cell>
          <cell r="J1059" t="str">
            <v>AUGUST</v>
          </cell>
          <cell r="K1059" t="str">
            <v>SEPTEMBER</v>
          </cell>
          <cell r="L1059" t="str">
            <v>OCTOBER</v>
          </cell>
          <cell r="M1059" t="str">
            <v>NOVEMBER</v>
          </cell>
          <cell r="N1059" t="str">
            <v>DECEMBER</v>
          </cell>
          <cell r="O1059" t="str">
            <v>TOTAL</v>
          </cell>
        </row>
        <row r="1061">
          <cell r="A1061" t="str">
            <v xml:space="preserve">     Susquehanna #1</v>
          </cell>
          <cell r="B1061">
            <v>1.7000000000000001E-2</v>
          </cell>
          <cell r="C1061">
            <v>0.8</v>
          </cell>
          <cell r="D1061">
            <v>0.7</v>
          </cell>
          <cell r="E1061">
            <v>0.8</v>
          </cell>
          <cell r="F1061">
            <v>0.8</v>
          </cell>
          <cell r="G1061">
            <v>0.5</v>
          </cell>
          <cell r="H1061">
            <v>0</v>
          </cell>
          <cell r="I1061">
            <v>0</v>
          </cell>
          <cell r="J1061">
            <v>0</v>
          </cell>
          <cell r="K1061">
            <v>0</v>
          </cell>
          <cell r="L1061">
            <v>0</v>
          </cell>
          <cell r="M1061">
            <v>0</v>
          </cell>
          <cell r="N1061">
            <v>0</v>
          </cell>
          <cell r="O1061">
            <v>4</v>
          </cell>
        </row>
        <row r="1062">
          <cell r="A1062" t="str">
            <v xml:space="preserve">     Susquehanna #2</v>
          </cell>
          <cell r="B1062">
            <v>1.7000000000000001E-2</v>
          </cell>
          <cell r="C1062">
            <v>0.8</v>
          </cell>
          <cell r="D1062">
            <v>0.7</v>
          </cell>
          <cell r="E1062">
            <v>0.2</v>
          </cell>
          <cell r="F1062">
            <v>0</v>
          </cell>
          <cell r="G1062">
            <v>0.8</v>
          </cell>
          <cell r="H1062">
            <v>0</v>
          </cell>
          <cell r="I1062">
            <v>0</v>
          </cell>
          <cell r="J1062">
            <v>0</v>
          </cell>
          <cell r="K1062">
            <v>0</v>
          </cell>
          <cell r="L1062">
            <v>0</v>
          </cell>
          <cell r="M1062">
            <v>0</v>
          </cell>
          <cell r="N1062">
            <v>0</v>
          </cell>
          <cell r="O1062">
            <v>3</v>
          </cell>
        </row>
        <row r="1064">
          <cell r="A1064" t="str">
            <v xml:space="preserve"> TOTAL</v>
          </cell>
          <cell r="C1064">
            <v>1.6</v>
          </cell>
          <cell r="D1064">
            <v>1.4</v>
          </cell>
          <cell r="E1064">
            <v>1</v>
          </cell>
          <cell r="F1064">
            <v>0.8</v>
          </cell>
          <cell r="G1064">
            <v>1.3</v>
          </cell>
          <cell r="H1064">
            <v>0</v>
          </cell>
          <cell r="I1064">
            <v>0</v>
          </cell>
          <cell r="J1064">
            <v>0</v>
          </cell>
          <cell r="K1064">
            <v>0</v>
          </cell>
          <cell r="L1064">
            <v>0</v>
          </cell>
          <cell r="M1064">
            <v>0</v>
          </cell>
          <cell r="N1064">
            <v>0</v>
          </cell>
          <cell r="O1064">
            <v>6</v>
          </cell>
        </row>
        <row r="1073">
          <cell r="F1073" t="str">
            <v xml:space="preserve">                          FUEL COST OF SALES TO BG&amp;E BY UNIT</v>
          </cell>
        </row>
        <row r="1074">
          <cell r="F1074" t="str">
            <v xml:space="preserve">                   </v>
          </cell>
        </row>
        <row r="1075">
          <cell r="F1075" t="str">
            <v xml:space="preserve">                                (Thousands of Dollars)</v>
          </cell>
        </row>
        <row r="1077">
          <cell r="A1077" t="str">
            <v>BG&amp;E ENTITLEMENT</v>
          </cell>
          <cell r="B1077" t="str">
            <v>% SHARE</v>
          </cell>
          <cell r="C1077" t="str">
            <v>JANUARY</v>
          </cell>
          <cell r="D1077" t="str">
            <v>FEBRUARY</v>
          </cell>
          <cell r="E1077" t="str">
            <v>MARCH</v>
          </cell>
          <cell r="F1077" t="str">
            <v>APRIL</v>
          </cell>
          <cell r="G1077" t="str">
            <v>MAY</v>
          </cell>
          <cell r="H1077" t="str">
            <v>JUNE</v>
          </cell>
          <cell r="I1077" t="str">
            <v>JULY</v>
          </cell>
          <cell r="J1077" t="str">
            <v>AUGUST</v>
          </cell>
          <cell r="K1077" t="str">
            <v>SEPTEMBER</v>
          </cell>
          <cell r="L1077" t="str">
            <v>OCTOBER</v>
          </cell>
          <cell r="M1077" t="str">
            <v>NOVEMBER</v>
          </cell>
          <cell r="N1077" t="str">
            <v>DECEMBER</v>
          </cell>
          <cell r="O1077" t="str">
            <v>TOTAL</v>
          </cell>
        </row>
        <row r="1079">
          <cell r="A1079" t="str">
            <v xml:space="preserve">     Susquehanna #1</v>
          </cell>
          <cell r="B1079">
            <v>6.6000000000000003E-2</v>
          </cell>
          <cell r="C1079">
            <v>170.4</v>
          </cell>
          <cell r="D1079">
            <v>153.9</v>
          </cell>
          <cell r="E1079">
            <v>170.4</v>
          </cell>
          <cell r="F1079">
            <v>164.9</v>
          </cell>
          <cell r="G1079">
            <v>106.8</v>
          </cell>
          <cell r="H1079">
            <v>164.9</v>
          </cell>
          <cell r="I1079">
            <v>170.4</v>
          </cell>
          <cell r="J1079">
            <v>170.4</v>
          </cell>
          <cell r="K1079">
            <v>164.9</v>
          </cell>
          <cell r="L1079">
            <v>170.4</v>
          </cell>
          <cell r="M1079">
            <v>164.9</v>
          </cell>
          <cell r="N1079">
            <v>170.4</v>
          </cell>
          <cell r="O1079">
            <v>1943</v>
          </cell>
        </row>
        <row r="1080">
          <cell r="A1080" t="str">
            <v xml:space="preserve">     Susquehanna #2</v>
          </cell>
          <cell r="B1080">
            <v>6.6000000000000003E-2</v>
          </cell>
          <cell r="C1080">
            <v>178.4</v>
          </cell>
          <cell r="D1080">
            <v>158.9</v>
          </cell>
          <cell r="E1080">
            <v>44</v>
          </cell>
          <cell r="F1080">
            <v>9.8000000000000007</v>
          </cell>
          <cell r="G1080">
            <v>168.4</v>
          </cell>
          <cell r="H1080">
            <v>165.6</v>
          </cell>
          <cell r="I1080">
            <v>171.1</v>
          </cell>
          <cell r="J1080">
            <v>171.1</v>
          </cell>
          <cell r="K1080">
            <v>165.6</v>
          </cell>
          <cell r="L1080">
            <v>171.1</v>
          </cell>
          <cell r="M1080">
            <v>165.6</v>
          </cell>
          <cell r="N1080">
            <v>171.1</v>
          </cell>
          <cell r="O1080">
            <v>1741</v>
          </cell>
        </row>
        <row r="1081">
          <cell r="A1081" t="str">
            <v xml:space="preserve">     Susquehanna #1 (Spent Fuel)</v>
          </cell>
          <cell r="B1081">
            <v>6.6000000000000003E-2</v>
          </cell>
          <cell r="C1081">
            <v>44.7</v>
          </cell>
          <cell r="D1081">
            <v>40.4</v>
          </cell>
          <cell r="E1081">
            <v>44.7</v>
          </cell>
          <cell r="F1081">
            <v>43.3</v>
          </cell>
          <cell r="G1081">
            <v>28</v>
          </cell>
          <cell r="H1081">
            <v>43.3</v>
          </cell>
          <cell r="I1081">
            <v>44.7</v>
          </cell>
          <cell r="J1081">
            <v>44.7</v>
          </cell>
          <cell r="K1081">
            <v>43.3</v>
          </cell>
          <cell r="L1081">
            <v>44.7</v>
          </cell>
          <cell r="M1081">
            <v>43.3</v>
          </cell>
          <cell r="N1081">
            <v>44.7</v>
          </cell>
          <cell r="O1081">
            <v>510</v>
          </cell>
        </row>
        <row r="1082">
          <cell r="A1082" t="str">
            <v xml:space="preserve">     Susquehanna #2 (Spent Fuel)</v>
          </cell>
          <cell r="B1082">
            <v>6.6000000000000003E-2</v>
          </cell>
          <cell r="C1082">
            <v>44.8</v>
          </cell>
          <cell r="D1082">
            <v>39.9</v>
          </cell>
          <cell r="E1082">
            <v>11</v>
          </cell>
          <cell r="F1082">
            <v>2.6</v>
          </cell>
          <cell r="G1082">
            <v>44.6</v>
          </cell>
          <cell r="H1082">
            <v>43.8</v>
          </cell>
          <cell r="I1082">
            <v>45.3</v>
          </cell>
          <cell r="J1082">
            <v>45.3</v>
          </cell>
          <cell r="K1082">
            <v>43.8</v>
          </cell>
          <cell r="L1082">
            <v>45.3</v>
          </cell>
          <cell r="M1082">
            <v>43.8</v>
          </cell>
          <cell r="N1082">
            <v>45.3</v>
          </cell>
          <cell r="O1082">
            <v>456</v>
          </cell>
        </row>
        <row r="1083">
          <cell r="A1083" t="str">
            <v xml:space="preserve">     D&amp;D Expense</v>
          </cell>
          <cell r="B1083">
            <v>6.6000000000000003E-2</v>
          </cell>
          <cell r="C1083">
            <v>13.8</v>
          </cell>
          <cell r="D1083">
            <v>13.8</v>
          </cell>
          <cell r="E1083">
            <v>13.8</v>
          </cell>
          <cell r="F1083">
            <v>13.8</v>
          </cell>
          <cell r="G1083">
            <v>13.8</v>
          </cell>
          <cell r="H1083">
            <v>13.9</v>
          </cell>
          <cell r="I1083">
            <v>13.9</v>
          </cell>
          <cell r="J1083">
            <v>13.9</v>
          </cell>
          <cell r="K1083">
            <v>13.9</v>
          </cell>
          <cell r="L1083">
            <v>13.9</v>
          </cell>
          <cell r="M1083">
            <v>13.9</v>
          </cell>
          <cell r="N1083">
            <v>13.9</v>
          </cell>
          <cell r="O1083">
            <v>166</v>
          </cell>
        </row>
        <row r="1085">
          <cell r="A1085" t="str">
            <v xml:space="preserve"> TOTAL</v>
          </cell>
          <cell r="C1085">
            <v>452.1</v>
          </cell>
          <cell r="D1085">
            <v>406.9</v>
          </cell>
          <cell r="E1085">
            <v>283.90000000000003</v>
          </cell>
          <cell r="F1085">
            <v>234.4</v>
          </cell>
          <cell r="G1085">
            <v>361.6</v>
          </cell>
          <cell r="H1085">
            <v>431.5</v>
          </cell>
          <cell r="I1085">
            <v>445.4</v>
          </cell>
          <cell r="J1085">
            <v>445.4</v>
          </cell>
          <cell r="K1085">
            <v>431.5</v>
          </cell>
          <cell r="L1085">
            <v>445.4</v>
          </cell>
          <cell r="M1085">
            <v>431.5</v>
          </cell>
          <cell r="N1085">
            <v>445.4</v>
          </cell>
          <cell r="O1085">
            <v>4815</v>
          </cell>
        </row>
        <row r="1087">
          <cell r="A1087" t="str">
            <v>* BG&amp;E gets 5.84% of 100% Susq.  This equates to 6.6% of 90% Susq.</v>
          </cell>
        </row>
        <row r="1091">
          <cell r="F1091" t="str">
            <v xml:space="preserve">                              COAL SALES TO ACE BY UNIT</v>
          </cell>
          <cell r="L1091" t="str">
            <v>CASE:2001 FORECAST</v>
          </cell>
          <cell r="P1091" t="str">
            <v>21</v>
          </cell>
        </row>
        <row r="1092">
          <cell r="F1092" t="str">
            <v xml:space="preserve">                </v>
          </cell>
          <cell r="L1092">
            <v>36851</v>
          </cell>
        </row>
        <row r="1093">
          <cell r="F1093" t="str">
            <v xml:space="preserve">                                  (Millions of KWH)</v>
          </cell>
        </row>
        <row r="1095">
          <cell r="A1095" t="str">
            <v>ACE ENTITLEMENT (Sales after</v>
          </cell>
          <cell r="C1095" t="str">
            <v>JANUARY</v>
          </cell>
          <cell r="D1095" t="str">
            <v>FEBRUARY</v>
          </cell>
          <cell r="E1095" t="str">
            <v>MARCH</v>
          </cell>
          <cell r="F1095" t="str">
            <v>APRIL</v>
          </cell>
          <cell r="G1095" t="str">
            <v>MAY</v>
          </cell>
          <cell r="H1095" t="str">
            <v>JUNE</v>
          </cell>
          <cell r="I1095" t="str">
            <v>JULY</v>
          </cell>
          <cell r="J1095" t="str">
            <v>AUGUST</v>
          </cell>
          <cell r="K1095" t="str">
            <v>SEPTEMBER</v>
          </cell>
          <cell r="L1095" t="str">
            <v>OCTOBER</v>
          </cell>
          <cell r="M1095" t="str">
            <v>NOVEMBER</v>
          </cell>
          <cell r="N1095" t="str">
            <v>DECEMBER</v>
          </cell>
          <cell r="O1095" t="str">
            <v>TOTAL</v>
          </cell>
        </row>
        <row r="1096">
          <cell r="A1096" t="str">
            <v xml:space="preserve">            loss adjustment)</v>
          </cell>
          <cell r="B1096">
            <v>0</v>
          </cell>
        </row>
        <row r="1097">
          <cell r="A1097" t="str">
            <v xml:space="preserve">    Brunner Is. #1</v>
          </cell>
          <cell r="B1097">
            <v>0</v>
          </cell>
          <cell r="C1097">
            <v>0</v>
          </cell>
          <cell r="D1097">
            <v>0</v>
          </cell>
          <cell r="E1097">
            <v>0</v>
          </cell>
          <cell r="F1097">
            <v>0</v>
          </cell>
          <cell r="G1097">
            <v>0</v>
          </cell>
          <cell r="H1097">
            <v>0</v>
          </cell>
          <cell r="I1097">
            <v>0</v>
          </cell>
          <cell r="J1097">
            <v>0</v>
          </cell>
          <cell r="K1097">
            <v>0</v>
          </cell>
          <cell r="L1097">
            <v>0</v>
          </cell>
          <cell r="M1097">
            <v>0</v>
          </cell>
          <cell r="N1097">
            <v>0</v>
          </cell>
          <cell r="O1097">
            <v>0</v>
          </cell>
        </row>
        <row r="1098">
          <cell r="A1098" t="str">
            <v xml:space="preserve">    Brunner Is. #2</v>
          </cell>
          <cell r="C1098">
            <v>0</v>
          </cell>
          <cell r="D1098">
            <v>0</v>
          </cell>
          <cell r="E1098">
            <v>0</v>
          </cell>
          <cell r="F1098">
            <v>0</v>
          </cell>
          <cell r="G1098">
            <v>0</v>
          </cell>
          <cell r="H1098">
            <v>0</v>
          </cell>
          <cell r="I1098">
            <v>0</v>
          </cell>
          <cell r="J1098">
            <v>0</v>
          </cell>
          <cell r="K1098">
            <v>0</v>
          </cell>
          <cell r="L1098">
            <v>0</v>
          </cell>
          <cell r="M1098">
            <v>0</v>
          </cell>
          <cell r="N1098">
            <v>0</v>
          </cell>
          <cell r="O1098">
            <v>0</v>
          </cell>
        </row>
        <row r="1099">
          <cell r="A1099" t="str">
            <v xml:space="preserve">    Brunner Is. #3</v>
          </cell>
          <cell r="C1099">
            <v>0</v>
          </cell>
          <cell r="D1099">
            <v>0</v>
          </cell>
          <cell r="E1099">
            <v>0</v>
          </cell>
          <cell r="F1099">
            <v>0</v>
          </cell>
          <cell r="G1099">
            <v>0</v>
          </cell>
          <cell r="H1099">
            <v>0</v>
          </cell>
          <cell r="I1099">
            <v>0</v>
          </cell>
          <cell r="J1099">
            <v>0</v>
          </cell>
          <cell r="K1099">
            <v>0</v>
          </cell>
          <cell r="L1099">
            <v>0</v>
          </cell>
          <cell r="M1099">
            <v>0</v>
          </cell>
          <cell r="N1099">
            <v>0</v>
          </cell>
          <cell r="O1099">
            <v>0</v>
          </cell>
        </row>
        <row r="1101">
          <cell r="A1101" t="str">
            <v xml:space="preserve">        TOTAL</v>
          </cell>
          <cell r="C1101">
            <v>0</v>
          </cell>
          <cell r="D1101">
            <v>0</v>
          </cell>
          <cell r="E1101">
            <v>0</v>
          </cell>
          <cell r="F1101">
            <v>0</v>
          </cell>
          <cell r="G1101">
            <v>0</v>
          </cell>
          <cell r="H1101">
            <v>0</v>
          </cell>
          <cell r="I1101">
            <v>0</v>
          </cell>
          <cell r="J1101">
            <v>0</v>
          </cell>
          <cell r="K1101">
            <v>0</v>
          </cell>
          <cell r="L1101">
            <v>0</v>
          </cell>
          <cell r="M1101">
            <v>0</v>
          </cell>
          <cell r="N1101">
            <v>0</v>
          </cell>
          <cell r="O1101">
            <v>0</v>
          </cell>
        </row>
        <row r="1103">
          <cell r="A1103" t="str">
            <v xml:space="preserve">    Martins Creek #1</v>
          </cell>
          <cell r="C1103">
            <v>0</v>
          </cell>
          <cell r="D1103">
            <v>0</v>
          </cell>
          <cell r="E1103">
            <v>0</v>
          </cell>
          <cell r="F1103">
            <v>0</v>
          </cell>
          <cell r="G1103">
            <v>0</v>
          </cell>
          <cell r="H1103">
            <v>0</v>
          </cell>
          <cell r="I1103">
            <v>0</v>
          </cell>
          <cell r="J1103">
            <v>0</v>
          </cell>
          <cell r="K1103">
            <v>0</v>
          </cell>
          <cell r="L1103">
            <v>0</v>
          </cell>
          <cell r="M1103">
            <v>0</v>
          </cell>
          <cell r="N1103">
            <v>0</v>
          </cell>
          <cell r="O1103">
            <v>0</v>
          </cell>
        </row>
        <row r="1104">
          <cell r="A1104" t="str">
            <v xml:space="preserve">    Martins Creek #2</v>
          </cell>
          <cell r="C1104">
            <v>0</v>
          </cell>
          <cell r="D1104">
            <v>0</v>
          </cell>
          <cell r="E1104">
            <v>0</v>
          </cell>
          <cell r="F1104">
            <v>0</v>
          </cell>
          <cell r="G1104">
            <v>0</v>
          </cell>
          <cell r="H1104">
            <v>0</v>
          </cell>
          <cell r="I1104">
            <v>0</v>
          </cell>
          <cell r="J1104">
            <v>0</v>
          </cell>
          <cell r="K1104">
            <v>0</v>
          </cell>
          <cell r="L1104">
            <v>0</v>
          </cell>
          <cell r="M1104">
            <v>0</v>
          </cell>
          <cell r="N1104">
            <v>0</v>
          </cell>
          <cell r="O1104">
            <v>0</v>
          </cell>
        </row>
        <row r="1106">
          <cell r="A1106" t="str">
            <v xml:space="preserve">        TOTAL</v>
          </cell>
          <cell r="C1106">
            <v>0</v>
          </cell>
          <cell r="D1106">
            <v>0</v>
          </cell>
          <cell r="E1106">
            <v>0</v>
          </cell>
          <cell r="F1106">
            <v>0</v>
          </cell>
          <cell r="G1106">
            <v>0</v>
          </cell>
          <cell r="H1106">
            <v>0</v>
          </cell>
          <cell r="I1106">
            <v>0</v>
          </cell>
          <cell r="J1106">
            <v>0</v>
          </cell>
          <cell r="K1106">
            <v>0</v>
          </cell>
          <cell r="L1106">
            <v>0</v>
          </cell>
          <cell r="M1106">
            <v>0</v>
          </cell>
          <cell r="N1106">
            <v>0</v>
          </cell>
          <cell r="O1106">
            <v>0</v>
          </cell>
        </row>
        <row r="1108">
          <cell r="A1108" t="str">
            <v xml:space="preserve">    Sunbury #1-2</v>
          </cell>
          <cell r="C1108">
            <v>0</v>
          </cell>
          <cell r="D1108">
            <v>0</v>
          </cell>
          <cell r="E1108">
            <v>0</v>
          </cell>
          <cell r="F1108">
            <v>0</v>
          </cell>
          <cell r="G1108">
            <v>0</v>
          </cell>
          <cell r="H1108">
            <v>0</v>
          </cell>
          <cell r="I1108">
            <v>0</v>
          </cell>
          <cell r="J1108">
            <v>0</v>
          </cell>
          <cell r="K1108">
            <v>0</v>
          </cell>
          <cell r="L1108">
            <v>0</v>
          </cell>
          <cell r="M1108">
            <v>0</v>
          </cell>
          <cell r="N1108">
            <v>0</v>
          </cell>
          <cell r="O1108">
            <v>0</v>
          </cell>
        </row>
        <row r="1109">
          <cell r="A1109" t="str">
            <v xml:space="preserve">    Sunbury #3</v>
          </cell>
          <cell r="C1109">
            <v>0</v>
          </cell>
          <cell r="D1109">
            <v>0</v>
          </cell>
          <cell r="E1109">
            <v>0</v>
          </cell>
          <cell r="F1109">
            <v>0</v>
          </cell>
          <cell r="G1109">
            <v>0</v>
          </cell>
          <cell r="H1109">
            <v>0</v>
          </cell>
          <cell r="I1109">
            <v>0</v>
          </cell>
          <cell r="J1109">
            <v>0</v>
          </cell>
          <cell r="K1109">
            <v>0</v>
          </cell>
          <cell r="L1109">
            <v>0</v>
          </cell>
          <cell r="M1109">
            <v>0</v>
          </cell>
          <cell r="N1109">
            <v>0</v>
          </cell>
          <cell r="O1109">
            <v>0</v>
          </cell>
        </row>
        <row r="1110">
          <cell r="A1110" t="str">
            <v xml:space="preserve">    Sunbury #4</v>
          </cell>
          <cell r="C1110">
            <v>0</v>
          </cell>
          <cell r="D1110">
            <v>0</v>
          </cell>
          <cell r="E1110">
            <v>0</v>
          </cell>
          <cell r="F1110">
            <v>0</v>
          </cell>
          <cell r="G1110">
            <v>0</v>
          </cell>
          <cell r="H1110">
            <v>0</v>
          </cell>
          <cell r="I1110">
            <v>0</v>
          </cell>
          <cell r="J1110">
            <v>0</v>
          </cell>
          <cell r="K1110">
            <v>0</v>
          </cell>
          <cell r="L1110">
            <v>0</v>
          </cell>
          <cell r="M1110">
            <v>0</v>
          </cell>
          <cell r="N1110">
            <v>0</v>
          </cell>
          <cell r="O1110">
            <v>0</v>
          </cell>
        </row>
        <row r="1112">
          <cell r="A1112" t="str">
            <v xml:space="preserve">        TOTAL</v>
          </cell>
          <cell r="C1112">
            <v>0</v>
          </cell>
          <cell r="D1112">
            <v>0</v>
          </cell>
          <cell r="E1112">
            <v>0</v>
          </cell>
          <cell r="F1112">
            <v>0</v>
          </cell>
          <cell r="G1112">
            <v>0</v>
          </cell>
          <cell r="H1112">
            <v>0</v>
          </cell>
          <cell r="I1112">
            <v>0</v>
          </cell>
          <cell r="J1112">
            <v>0</v>
          </cell>
          <cell r="K1112">
            <v>0</v>
          </cell>
          <cell r="L1112">
            <v>0</v>
          </cell>
          <cell r="M1112">
            <v>0</v>
          </cell>
          <cell r="N1112">
            <v>0</v>
          </cell>
          <cell r="O1112">
            <v>0</v>
          </cell>
        </row>
        <row r="1114">
          <cell r="A1114" t="str">
            <v xml:space="preserve">    Holtwood #17</v>
          </cell>
          <cell r="C1114">
            <v>0</v>
          </cell>
          <cell r="D1114">
            <v>0</v>
          </cell>
          <cell r="E1114">
            <v>0</v>
          </cell>
          <cell r="F1114">
            <v>0</v>
          </cell>
          <cell r="G1114">
            <v>0</v>
          </cell>
          <cell r="H1114">
            <v>0</v>
          </cell>
          <cell r="I1114">
            <v>0</v>
          </cell>
          <cell r="J1114">
            <v>0</v>
          </cell>
          <cell r="K1114">
            <v>0</v>
          </cell>
          <cell r="L1114">
            <v>0</v>
          </cell>
          <cell r="M1114">
            <v>0</v>
          </cell>
          <cell r="N1114">
            <v>0</v>
          </cell>
          <cell r="O1114">
            <v>0</v>
          </cell>
        </row>
        <row r="1116">
          <cell r="A1116" t="str">
            <v xml:space="preserve">    Montour #1</v>
          </cell>
          <cell r="C1116">
            <v>0</v>
          </cell>
          <cell r="D1116">
            <v>0</v>
          </cell>
          <cell r="E1116">
            <v>0</v>
          </cell>
          <cell r="F1116">
            <v>0</v>
          </cell>
          <cell r="G1116">
            <v>0</v>
          </cell>
          <cell r="H1116">
            <v>0</v>
          </cell>
          <cell r="I1116">
            <v>0</v>
          </cell>
          <cell r="J1116">
            <v>0</v>
          </cell>
          <cell r="K1116">
            <v>0</v>
          </cell>
          <cell r="L1116">
            <v>0</v>
          </cell>
          <cell r="M1116">
            <v>0</v>
          </cell>
          <cell r="N1116">
            <v>0</v>
          </cell>
          <cell r="O1116">
            <v>0</v>
          </cell>
        </row>
        <row r="1117">
          <cell r="A1117" t="str">
            <v xml:space="preserve">    Montour #2</v>
          </cell>
          <cell r="C1117">
            <v>0</v>
          </cell>
          <cell r="D1117">
            <v>0</v>
          </cell>
          <cell r="E1117">
            <v>0</v>
          </cell>
          <cell r="F1117">
            <v>0</v>
          </cell>
          <cell r="G1117">
            <v>0</v>
          </cell>
          <cell r="H1117">
            <v>0</v>
          </cell>
          <cell r="I1117">
            <v>0</v>
          </cell>
          <cell r="J1117">
            <v>0</v>
          </cell>
          <cell r="K1117">
            <v>0</v>
          </cell>
          <cell r="L1117">
            <v>0</v>
          </cell>
          <cell r="M1117">
            <v>0</v>
          </cell>
          <cell r="N1117">
            <v>0</v>
          </cell>
          <cell r="O1117">
            <v>0</v>
          </cell>
        </row>
        <row r="1119">
          <cell r="A1119" t="str">
            <v xml:space="preserve">        TOTAL</v>
          </cell>
          <cell r="C1119">
            <v>0</v>
          </cell>
          <cell r="D1119">
            <v>0</v>
          </cell>
          <cell r="E1119">
            <v>0</v>
          </cell>
          <cell r="F1119">
            <v>0</v>
          </cell>
          <cell r="G1119">
            <v>0</v>
          </cell>
          <cell r="H1119">
            <v>0</v>
          </cell>
          <cell r="I1119">
            <v>0</v>
          </cell>
          <cell r="J1119">
            <v>0</v>
          </cell>
          <cell r="K1119">
            <v>0</v>
          </cell>
          <cell r="L1119">
            <v>0</v>
          </cell>
          <cell r="M1119">
            <v>0</v>
          </cell>
          <cell r="N1119">
            <v>0</v>
          </cell>
          <cell r="O1119">
            <v>0</v>
          </cell>
        </row>
        <row r="1120">
          <cell r="C1120" t="str">
            <v xml:space="preserve"> =========</v>
          </cell>
          <cell r="D1120" t="str">
            <v xml:space="preserve"> =========</v>
          </cell>
          <cell r="E1120" t="str">
            <v xml:space="preserve"> =========</v>
          </cell>
          <cell r="F1120" t="str">
            <v xml:space="preserve"> =========</v>
          </cell>
          <cell r="G1120" t="str">
            <v xml:space="preserve"> =========</v>
          </cell>
          <cell r="H1120" t="str">
            <v xml:space="preserve"> =========</v>
          </cell>
          <cell r="I1120" t="str">
            <v xml:space="preserve"> =========</v>
          </cell>
          <cell r="J1120" t="str">
            <v xml:space="preserve"> =========</v>
          </cell>
          <cell r="K1120" t="str">
            <v xml:space="preserve"> =========</v>
          </cell>
          <cell r="L1120" t="str">
            <v xml:space="preserve"> =========</v>
          </cell>
          <cell r="M1120" t="str">
            <v xml:space="preserve"> =========</v>
          </cell>
          <cell r="N1120" t="str">
            <v xml:space="preserve"> =========</v>
          </cell>
          <cell r="O1120" t="str">
            <v xml:space="preserve"> =========</v>
          </cell>
        </row>
        <row r="1121">
          <cell r="A1121" t="str">
            <v xml:space="preserve"> TOTAL COAL FIRED SALES TO ACE</v>
          </cell>
          <cell r="C1121">
            <v>0</v>
          </cell>
          <cell r="D1121">
            <v>0</v>
          </cell>
          <cell r="E1121">
            <v>0</v>
          </cell>
          <cell r="F1121">
            <v>0</v>
          </cell>
          <cell r="G1121">
            <v>0</v>
          </cell>
          <cell r="H1121">
            <v>0</v>
          </cell>
          <cell r="I1121">
            <v>0</v>
          </cell>
          <cell r="J1121">
            <v>0</v>
          </cell>
          <cell r="K1121">
            <v>0</v>
          </cell>
          <cell r="L1121">
            <v>0</v>
          </cell>
          <cell r="M1121">
            <v>0</v>
          </cell>
          <cell r="N1121">
            <v>0</v>
          </cell>
          <cell r="O1121">
            <v>0</v>
          </cell>
        </row>
        <row r="1123">
          <cell r="F1123" t="str">
            <v xml:space="preserve">                 ACE LOSSES              </v>
          </cell>
        </row>
        <row r="1124">
          <cell r="F1124" t="str">
            <v xml:space="preserve">                                 SALES TO ACE BY UNIT</v>
          </cell>
          <cell r="L1124" t="str">
            <v xml:space="preserve">                         </v>
          </cell>
        </row>
        <row r="1125">
          <cell r="F1125" t="str">
            <v xml:space="preserve">                 </v>
          </cell>
          <cell r="L1125" t="str">
            <v xml:space="preserve">                        </v>
          </cell>
        </row>
        <row r="1126">
          <cell r="F1126" t="str">
            <v xml:space="preserve">                                  (Millions of KWH)</v>
          </cell>
        </row>
        <row r="1128">
          <cell r="B1128" t="str">
            <v>LOSS %</v>
          </cell>
          <cell r="C1128" t="str">
            <v>JANUARY</v>
          </cell>
          <cell r="D1128" t="str">
            <v>FEBRUARY</v>
          </cell>
          <cell r="E1128" t="str">
            <v>MARCH</v>
          </cell>
          <cell r="F1128" t="str">
            <v>APRIL</v>
          </cell>
          <cell r="G1128" t="str">
            <v>MAY</v>
          </cell>
          <cell r="H1128" t="str">
            <v>JUNE</v>
          </cell>
          <cell r="I1128" t="str">
            <v>JULY</v>
          </cell>
          <cell r="J1128" t="str">
            <v>AUGUST</v>
          </cell>
          <cell r="K1128" t="str">
            <v>SEPTEMBER</v>
          </cell>
          <cell r="L1128" t="str">
            <v>OCTOBER</v>
          </cell>
          <cell r="M1128" t="str">
            <v>NOVEMBER</v>
          </cell>
          <cell r="N1128" t="str">
            <v>DECEMBER</v>
          </cell>
          <cell r="O1128" t="str">
            <v>TOTAL</v>
          </cell>
        </row>
        <row r="1130">
          <cell r="A1130" t="str">
            <v>ACE LOSSES (1.7% of 3.42%)</v>
          </cell>
          <cell r="B1130">
            <v>1.7000000000000001E-2</v>
          </cell>
          <cell r="C1130">
            <v>0</v>
          </cell>
          <cell r="D1130">
            <v>0</v>
          </cell>
          <cell r="E1130">
            <v>0</v>
          </cell>
          <cell r="F1130">
            <v>0</v>
          </cell>
          <cell r="G1130">
            <v>0</v>
          </cell>
          <cell r="H1130">
            <v>0</v>
          </cell>
          <cell r="I1130">
            <v>0</v>
          </cell>
          <cell r="J1130">
            <v>0</v>
          </cell>
          <cell r="K1130">
            <v>0</v>
          </cell>
          <cell r="L1130">
            <v>0</v>
          </cell>
          <cell r="M1130">
            <v>0</v>
          </cell>
          <cell r="N1130">
            <v>0</v>
          </cell>
          <cell r="O1130">
            <v>0</v>
          </cell>
        </row>
        <row r="1132">
          <cell r="F1132" t="str">
            <v xml:space="preserve">                             COST FOR COAL SALES TO ACE</v>
          </cell>
        </row>
        <row r="1133">
          <cell r="F1133" t="str">
            <v xml:space="preserve">                    </v>
          </cell>
        </row>
        <row r="1134">
          <cell r="F1134" t="str">
            <v xml:space="preserve">                               (Thousands of Dollars)     </v>
          </cell>
        </row>
        <row r="1136">
          <cell r="A1136" t="str">
            <v>ACE FUEL EXPENSE</v>
          </cell>
          <cell r="B1136" t="str">
            <v>% SHARE</v>
          </cell>
          <cell r="C1136" t="str">
            <v>JANUARY</v>
          </cell>
          <cell r="D1136" t="str">
            <v>FEBRUARY</v>
          </cell>
          <cell r="E1136" t="str">
            <v>MARCH</v>
          </cell>
          <cell r="F1136" t="str">
            <v>APRIL</v>
          </cell>
          <cell r="G1136" t="str">
            <v>MAY</v>
          </cell>
          <cell r="H1136" t="str">
            <v>JUNE</v>
          </cell>
          <cell r="I1136" t="str">
            <v>JULY</v>
          </cell>
          <cell r="J1136" t="str">
            <v>AUGUST</v>
          </cell>
          <cell r="K1136" t="str">
            <v>SEPTEMBER</v>
          </cell>
          <cell r="L1136" t="str">
            <v>OCTOBER</v>
          </cell>
          <cell r="M1136" t="str">
            <v>NOVEMBER</v>
          </cell>
          <cell r="N1136" t="str">
            <v>DECEMBER</v>
          </cell>
          <cell r="O1136" t="str">
            <v>TOTAL</v>
          </cell>
        </row>
        <row r="1137">
          <cell r="A1137" t="str">
            <v xml:space="preserve">                 </v>
          </cell>
          <cell r="B1137">
            <v>0</v>
          </cell>
        </row>
        <row r="1138">
          <cell r="A1138" t="str">
            <v xml:space="preserve">    Brunner Island</v>
          </cell>
          <cell r="B1138">
            <v>0</v>
          </cell>
          <cell r="C1138">
            <v>0</v>
          </cell>
          <cell r="D1138">
            <v>0</v>
          </cell>
          <cell r="E1138">
            <v>0</v>
          </cell>
          <cell r="F1138">
            <v>0</v>
          </cell>
          <cell r="G1138">
            <v>0</v>
          </cell>
          <cell r="H1138">
            <v>0</v>
          </cell>
          <cell r="I1138">
            <v>0</v>
          </cell>
          <cell r="J1138">
            <v>0</v>
          </cell>
          <cell r="K1138">
            <v>0</v>
          </cell>
          <cell r="L1138">
            <v>0</v>
          </cell>
          <cell r="M1138">
            <v>0</v>
          </cell>
          <cell r="N1138">
            <v>0</v>
          </cell>
          <cell r="O1138">
            <v>0</v>
          </cell>
        </row>
        <row r="1139">
          <cell r="A1139" t="str">
            <v xml:space="preserve">    Martins Creek 1-2</v>
          </cell>
          <cell r="C1139">
            <v>0</v>
          </cell>
          <cell r="D1139">
            <v>0</v>
          </cell>
          <cell r="E1139">
            <v>0</v>
          </cell>
          <cell r="F1139">
            <v>0</v>
          </cell>
          <cell r="G1139">
            <v>0</v>
          </cell>
          <cell r="H1139">
            <v>0</v>
          </cell>
          <cell r="I1139">
            <v>0</v>
          </cell>
          <cell r="J1139">
            <v>0</v>
          </cell>
          <cell r="K1139">
            <v>0</v>
          </cell>
          <cell r="L1139">
            <v>0</v>
          </cell>
          <cell r="M1139">
            <v>0</v>
          </cell>
          <cell r="N1139">
            <v>0</v>
          </cell>
          <cell r="O1139">
            <v>0</v>
          </cell>
        </row>
        <row r="1140">
          <cell r="A1140" t="str">
            <v xml:space="preserve">    Sunbury</v>
          </cell>
          <cell r="C1140">
            <v>0</v>
          </cell>
          <cell r="D1140">
            <v>0</v>
          </cell>
          <cell r="E1140">
            <v>0</v>
          </cell>
          <cell r="F1140">
            <v>0</v>
          </cell>
          <cell r="G1140">
            <v>0</v>
          </cell>
          <cell r="H1140">
            <v>0</v>
          </cell>
          <cell r="I1140">
            <v>0</v>
          </cell>
          <cell r="J1140">
            <v>0</v>
          </cell>
          <cell r="K1140">
            <v>0</v>
          </cell>
          <cell r="L1140">
            <v>0</v>
          </cell>
          <cell r="M1140">
            <v>0</v>
          </cell>
          <cell r="N1140">
            <v>0</v>
          </cell>
          <cell r="O1140">
            <v>0</v>
          </cell>
        </row>
        <row r="1141">
          <cell r="A1141" t="str">
            <v xml:space="preserve">    Holtwood</v>
          </cell>
          <cell r="C1141">
            <v>0</v>
          </cell>
          <cell r="D1141">
            <v>0</v>
          </cell>
          <cell r="E1141">
            <v>0</v>
          </cell>
          <cell r="F1141">
            <v>0</v>
          </cell>
          <cell r="G1141">
            <v>0</v>
          </cell>
          <cell r="H1141">
            <v>0</v>
          </cell>
          <cell r="I1141">
            <v>0</v>
          </cell>
          <cell r="J1141">
            <v>0</v>
          </cell>
          <cell r="K1141">
            <v>0</v>
          </cell>
          <cell r="L1141">
            <v>0</v>
          </cell>
          <cell r="M1141">
            <v>0</v>
          </cell>
          <cell r="N1141">
            <v>0</v>
          </cell>
          <cell r="O1141">
            <v>0</v>
          </cell>
        </row>
        <row r="1142">
          <cell r="A1142" t="str">
            <v xml:space="preserve">    Montour</v>
          </cell>
          <cell r="C1142">
            <v>0</v>
          </cell>
          <cell r="D1142">
            <v>0</v>
          </cell>
          <cell r="E1142">
            <v>0</v>
          </cell>
          <cell r="F1142">
            <v>0</v>
          </cell>
          <cell r="G1142">
            <v>0</v>
          </cell>
          <cell r="H1142">
            <v>0</v>
          </cell>
          <cell r="I1142">
            <v>0</v>
          </cell>
          <cell r="J1142">
            <v>0</v>
          </cell>
          <cell r="K1142">
            <v>0</v>
          </cell>
          <cell r="L1142">
            <v>0</v>
          </cell>
          <cell r="M1142">
            <v>0</v>
          </cell>
          <cell r="N1142">
            <v>0</v>
          </cell>
          <cell r="O1142">
            <v>0</v>
          </cell>
        </row>
        <row r="1143">
          <cell r="A1143" t="str">
            <v xml:space="preserve">    Retired Miner's Health Care Costs</v>
          </cell>
          <cell r="C1143">
            <v>0</v>
          </cell>
          <cell r="D1143">
            <v>0</v>
          </cell>
          <cell r="E1143">
            <v>0</v>
          </cell>
          <cell r="F1143">
            <v>0</v>
          </cell>
          <cell r="G1143">
            <v>0</v>
          </cell>
          <cell r="H1143">
            <v>0</v>
          </cell>
          <cell r="I1143">
            <v>0</v>
          </cell>
          <cell r="J1143">
            <v>0</v>
          </cell>
          <cell r="K1143">
            <v>0</v>
          </cell>
          <cell r="L1143">
            <v>0</v>
          </cell>
          <cell r="M1143">
            <v>0</v>
          </cell>
          <cell r="N1143">
            <v>0</v>
          </cell>
          <cell r="O1143">
            <v>0</v>
          </cell>
        </row>
        <row r="1144">
          <cell r="A1144" t="str">
            <v xml:space="preserve">    Conemaugh Scrubber Cost</v>
          </cell>
          <cell r="C1144">
            <v>0</v>
          </cell>
          <cell r="D1144">
            <v>0</v>
          </cell>
          <cell r="E1144">
            <v>0</v>
          </cell>
          <cell r="F1144">
            <v>0</v>
          </cell>
          <cell r="G1144">
            <v>0</v>
          </cell>
          <cell r="H1144">
            <v>0</v>
          </cell>
          <cell r="I1144">
            <v>0</v>
          </cell>
          <cell r="J1144">
            <v>0</v>
          </cell>
          <cell r="K1144">
            <v>0</v>
          </cell>
          <cell r="L1144">
            <v>0</v>
          </cell>
          <cell r="M1144">
            <v>0</v>
          </cell>
          <cell r="N1144">
            <v>0</v>
          </cell>
          <cell r="O1144">
            <v>0</v>
          </cell>
        </row>
        <row r="1145">
          <cell r="C1145" t="str">
            <v xml:space="preserve"> ========</v>
          </cell>
          <cell r="D1145" t="str">
            <v xml:space="preserve"> ========</v>
          </cell>
          <cell r="E1145" t="str">
            <v xml:space="preserve"> ========</v>
          </cell>
          <cell r="F1145" t="str">
            <v xml:space="preserve"> ========</v>
          </cell>
          <cell r="G1145" t="str">
            <v xml:space="preserve"> ========</v>
          </cell>
          <cell r="H1145" t="str">
            <v xml:space="preserve"> ========</v>
          </cell>
          <cell r="I1145" t="str">
            <v xml:space="preserve"> ========</v>
          </cell>
          <cell r="J1145" t="str">
            <v xml:space="preserve"> ========</v>
          </cell>
          <cell r="K1145" t="str">
            <v xml:space="preserve"> ========</v>
          </cell>
          <cell r="L1145" t="str">
            <v xml:space="preserve"> ========</v>
          </cell>
          <cell r="M1145" t="str">
            <v xml:space="preserve"> ========</v>
          </cell>
          <cell r="N1145" t="str">
            <v xml:space="preserve"> ========</v>
          </cell>
          <cell r="O1145" t="str">
            <v xml:space="preserve"> ========</v>
          </cell>
        </row>
        <row r="1146">
          <cell r="A1146" t="str">
            <v xml:space="preserve"> TOTAL COAL EXPENSE FOR ACE SALE</v>
          </cell>
          <cell r="C1146">
            <v>0</v>
          </cell>
          <cell r="D1146">
            <v>0</v>
          </cell>
          <cell r="E1146">
            <v>0</v>
          </cell>
          <cell r="F1146">
            <v>0</v>
          </cell>
          <cell r="G1146">
            <v>0</v>
          </cell>
          <cell r="H1146">
            <v>0</v>
          </cell>
          <cell r="I1146">
            <v>0</v>
          </cell>
          <cell r="J1146">
            <v>0</v>
          </cell>
          <cell r="K1146">
            <v>0</v>
          </cell>
          <cell r="L1146">
            <v>0</v>
          </cell>
          <cell r="M1146">
            <v>0</v>
          </cell>
          <cell r="N1146">
            <v>0</v>
          </cell>
          <cell r="O1146">
            <v>0</v>
          </cell>
        </row>
        <row r="1148">
          <cell r="C1148" t="str">
            <v xml:space="preserve">                   </v>
          </cell>
          <cell r="F1148" t="str">
            <v xml:space="preserve">   CAPACITY FACTORS - %</v>
          </cell>
          <cell r="L1148" t="str">
            <v>CASE:2001 FORECAST</v>
          </cell>
          <cell r="P1148" t="str">
            <v>22</v>
          </cell>
        </row>
        <row r="1149">
          <cell r="C1149" t="str">
            <v xml:space="preserve">                 </v>
          </cell>
          <cell r="L1149">
            <v>36851</v>
          </cell>
        </row>
        <row r="1150">
          <cell r="B1150" t="str">
            <v>Winter</v>
          </cell>
        </row>
        <row r="1151">
          <cell r="B1151" t="str">
            <v>Rating</v>
          </cell>
        </row>
        <row r="1152">
          <cell r="A1152" t="str">
            <v>PP&amp;L GENERATING UNITS</v>
          </cell>
          <cell r="B1152" t="str">
            <v>(MW)</v>
          </cell>
          <cell r="C1152" t="str">
            <v>JANUARY</v>
          </cell>
          <cell r="D1152" t="str">
            <v>FEBRUARY</v>
          </cell>
          <cell r="E1152" t="str">
            <v>MARCH</v>
          </cell>
          <cell r="F1152" t="str">
            <v>APRIL</v>
          </cell>
          <cell r="G1152" t="str">
            <v>MAY</v>
          </cell>
          <cell r="H1152" t="str">
            <v>JUNE</v>
          </cell>
          <cell r="I1152" t="str">
            <v>JULY</v>
          </cell>
          <cell r="J1152" t="str">
            <v>AUGUST</v>
          </cell>
          <cell r="K1152" t="str">
            <v>SEPTEMBER</v>
          </cell>
          <cell r="L1152" t="str">
            <v>OCTOBER</v>
          </cell>
          <cell r="M1152" t="str">
            <v>NOVEMBER</v>
          </cell>
          <cell r="N1152" t="str">
            <v>DECEMBER</v>
          </cell>
          <cell r="O1152" t="str">
            <v>TOTAL</v>
          </cell>
        </row>
        <row r="1154">
          <cell r="A1154" t="str">
            <v xml:space="preserve">    Brunner Is. #1</v>
          </cell>
          <cell r="B1154">
            <v>334</v>
          </cell>
          <cell r="C1154">
            <v>74.44787843667504</v>
          </cell>
          <cell r="D1154">
            <v>75.741374394068998</v>
          </cell>
          <cell r="E1154">
            <v>72.435773614062199</v>
          </cell>
          <cell r="F1154">
            <v>66.533599467731207</v>
          </cell>
          <cell r="G1154">
            <v>51.50988345888868</v>
          </cell>
          <cell r="H1154">
            <v>69.860279441117768</v>
          </cell>
          <cell r="I1154">
            <v>74.44787843667504</v>
          </cell>
          <cell r="J1154">
            <v>76.459983259287881</v>
          </cell>
          <cell r="K1154">
            <v>64.87025948103792</v>
          </cell>
          <cell r="L1154">
            <v>73.119889253750557</v>
          </cell>
          <cell r="M1154">
            <v>40.460745176314035</v>
          </cell>
          <cell r="N1154">
            <v>66.359217049771431</v>
          </cell>
          <cell r="O1154">
            <v>67.19437836655456</v>
          </cell>
        </row>
        <row r="1155">
          <cell r="A1155" t="str">
            <v xml:space="preserve">    Brunner Is. #2</v>
          </cell>
          <cell r="B1155">
            <v>390</v>
          </cell>
          <cell r="C1155">
            <v>75.475599669148068</v>
          </cell>
          <cell r="D1155">
            <v>76.312576312576311</v>
          </cell>
          <cell r="E1155">
            <v>68.927488282326991</v>
          </cell>
          <cell r="F1155">
            <v>60.541310541310537</v>
          </cell>
          <cell r="G1155">
            <v>41.011855527984558</v>
          </cell>
          <cell r="H1155">
            <v>66.239316239316238</v>
          </cell>
          <cell r="I1155">
            <v>72.718500137854988</v>
          </cell>
          <cell r="J1155">
            <v>75.820237110559688</v>
          </cell>
          <cell r="K1155">
            <v>13.817663817663815</v>
          </cell>
          <cell r="L1155">
            <v>5.8933002481389583</v>
          </cell>
          <cell r="M1155">
            <v>57.90598290598291</v>
          </cell>
          <cell r="N1155">
            <v>66.066997518610421</v>
          </cell>
          <cell r="O1155">
            <v>56.638566912539517</v>
          </cell>
        </row>
        <row r="1156">
          <cell r="A1156" t="str">
            <v xml:space="preserve">    Brunner Is. #3</v>
          </cell>
          <cell r="B1156">
            <v>745</v>
          </cell>
          <cell r="C1156">
            <v>73.969834740564337</v>
          </cell>
          <cell r="D1156">
            <v>79.897730904442312</v>
          </cell>
          <cell r="E1156">
            <v>82.99054629429169</v>
          </cell>
          <cell r="F1156">
            <v>39.149888143176739</v>
          </cell>
          <cell r="G1156">
            <v>55.928411633109619</v>
          </cell>
          <cell r="H1156">
            <v>76.435495898583142</v>
          </cell>
          <cell r="I1156">
            <v>77.578119362055276</v>
          </cell>
          <cell r="J1156">
            <v>75.773977051309814</v>
          </cell>
          <cell r="K1156">
            <v>61.521252796420583</v>
          </cell>
          <cell r="L1156">
            <v>58.526376560583095</v>
          </cell>
          <cell r="M1156">
            <v>44.239373601789708</v>
          </cell>
          <cell r="N1156">
            <v>70.560005773255398</v>
          </cell>
          <cell r="O1156">
            <v>66.393919892127116</v>
          </cell>
        </row>
        <row r="1158">
          <cell r="A1158" t="str">
            <v xml:space="preserve">        TOTAL</v>
          </cell>
          <cell r="B1158">
            <v>1469</v>
          </cell>
          <cell r="C1158">
            <v>74.478286011257751</v>
          </cell>
          <cell r="D1158">
            <v>78.000907646925342</v>
          </cell>
          <cell r="E1158">
            <v>76.857199323656644</v>
          </cell>
          <cell r="F1158">
            <v>51.05513955071477</v>
          </cell>
          <cell r="G1158">
            <v>50.963642884853279</v>
          </cell>
          <cell r="H1158">
            <v>72.233567808789047</v>
          </cell>
          <cell r="I1158">
            <v>75.576246001595706</v>
          </cell>
          <cell r="J1158">
            <v>75.942232665041686</v>
          </cell>
          <cell r="K1158">
            <v>49.61803191891687</v>
          </cell>
          <cell r="L1158">
            <v>47.871055578734705</v>
          </cell>
          <cell r="M1158">
            <v>47.008547008547005</v>
          </cell>
          <cell r="N1158">
            <v>68.412057064640564</v>
          </cell>
          <cell r="O1158">
            <v>63.985999857014534</v>
          </cell>
        </row>
        <row r="1160">
          <cell r="A1160" t="str">
            <v xml:space="preserve">    Martins Creek #1</v>
          </cell>
          <cell r="B1160">
            <v>150</v>
          </cell>
          <cell r="C1160">
            <v>358.2437275985663</v>
          </cell>
          <cell r="D1160">
            <v>378.67063492063488</v>
          </cell>
          <cell r="E1160">
            <v>344.98207885304657</v>
          </cell>
          <cell r="F1160">
            <v>0</v>
          </cell>
          <cell r="G1160">
            <v>108.42293906810035</v>
          </cell>
          <cell r="H1160">
            <v>398.14814814814815</v>
          </cell>
          <cell r="I1160">
            <v>418.27956989247309</v>
          </cell>
          <cell r="J1160">
            <v>409.31899641577064</v>
          </cell>
          <cell r="K1160">
            <v>356.7592592592593</v>
          </cell>
          <cell r="L1160">
            <v>347.67025089605738</v>
          </cell>
          <cell r="M1160">
            <v>267.40740740740745</v>
          </cell>
          <cell r="N1160">
            <v>345.34050179211471</v>
          </cell>
          <cell r="O1160">
            <v>311.18721461187215</v>
          </cell>
        </row>
        <row r="1161">
          <cell r="A1161" t="str">
            <v xml:space="preserve">    Martins Creek #2</v>
          </cell>
          <cell r="B1161">
            <v>150</v>
          </cell>
          <cell r="C1161">
            <v>372.93906810035844</v>
          </cell>
          <cell r="D1161">
            <v>381.94444444444446</v>
          </cell>
          <cell r="E1161">
            <v>272.40143369175627</v>
          </cell>
          <cell r="F1161">
            <v>365.74074074074076</v>
          </cell>
          <cell r="G1161">
            <v>336.02150537634407</v>
          </cell>
          <cell r="H1161">
            <v>398.14814814814815</v>
          </cell>
          <cell r="I1161">
            <v>421.86379928315415</v>
          </cell>
          <cell r="J1161">
            <v>411.82795698924735</v>
          </cell>
          <cell r="K1161">
            <v>359.16666666666669</v>
          </cell>
          <cell r="L1161">
            <v>267.02508960573476</v>
          </cell>
          <cell r="M1161">
            <v>356.48148148148147</v>
          </cell>
          <cell r="N1161">
            <v>362.45519713261649</v>
          </cell>
          <cell r="O1161">
            <v>358.52359208523592</v>
          </cell>
        </row>
        <row r="1163">
          <cell r="A1163" t="str">
            <v xml:space="preserve">        TOTAL</v>
          </cell>
          <cell r="B1163">
            <v>300</v>
          </cell>
          <cell r="C1163">
            <v>55.555555555555557</v>
          </cell>
          <cell r="D1163">
            <v>58.035714285714285</v>
          </cell>
          <cell r="E1163">
            <v>41.666666666666671</v>
          </cell>
          <cell r="F1163">
            <v>45.370370370370374</v>
          </cell>
          <cell r="G1163">
            <v>27.598566308243729</v>
          </cell>
          <cell r="H1163">
            <v>40.833333333333336</v>
          </cell>
          <cell r="I1163">
            <v>40.90501792114695</v>
          </cell>
          <cell r="J1163">
            <v>44.220430107526887</v>
          </cell>
          <cell r="K1163">
            <v>16.168981481481481</v>
          </cell>
          <cell r="L1163">
            <v>60.08064516129032</v>
          </cell>
          <cell r="M1163">
            <v>34.768518518518512</v>
          </cell>
          <cell r="N1163">
            <v>42.11469534050179</v>
          </cell>
          <cell r="O1163">
            <v>334.85540334855403</v>
          </cell>
        </row>
        <row r="1165">
          <cell r="A1165" t="str">
            <v xml:space="preserve">    Sunbury #1,2,&amp;3</v>
          </cell>
          <cell r="B1165">
            <v>264</v>
          </cell>
          <cell r="C1165">
            <v>0</v>
          </cell>
          <cell r="D1165">
            <v>0</v>
          </cell>
          <cell r="E1165">
            <v>0</v>
          </cell>
          <cell r="F1165">
            <v>0</v>
          </cell>
          <cell r="G1165">
            <v>0</v>
          </cell>
          <cell r="H1165">
            <v>0</v>
          </cell>
          <cell r="I1165">
            <v>0</v>
          </cell>
          <cell r="J1165">
            <v>0</v>
          </cell>
          <cell r="K1165">
            <v>0</v>
          </cell>
          <cell r="L1165">
            <v>0</v>
          </cell>
          <cell r="M1165">
            <v>0</v>
          </cell>
          <cell r="N1165">
            <v>0</v>
          </cell>
          <cell r="O1165">
            <v>0</v>
          </cell>
        </row>
        <row r="1166">
          <cell r="A1166" t="str">
            <v xml:space="preserve">    Sunbury #4</v>
          </cell>
          <cell r="B1166">
            <v>134</v>
          </cell>
          <cell r="C1166">
            <v>0</v>
          </cell>
          <cell r="D1166">
            <v>0</v>
          </cell>
          <cell r="E1166">
            <v>0</v>
          </cell>
          <cell r="F1166">
            <v>0</v>
          </cell>
          <cell r="G1166">
            <v>0</v>
          </cell>
          <cell r="H1166">
            <v>0</v>
          </cell>
          <cell r="I1166">
            <v>0</v>
          </cell>
          <cell r="J1166">
            <v>0</v>
          </cell>
          <cell r="K1166">
            <v>0</v>
          </cell>
          <cell r="L1166">
            <v>0</v>
          </cell>
          <cell r="M1166">
            <v>0</v>
          </cell>
          <cell r="N1166">
            <v>0</v>
          </cell>
          <cell r="O1166">
            <v>0</v>
          </cell>
        </row>
        <row r="1168">
          <cell r="A1168" t="str">
            <v xml:space="preserve">        TOTAL</v>
          </cell>
          <cell r="B1168">
            <v>398</v>
          </cell>
          <cell r="C1168">
            <v>0</v>
          </cell>
          <cell r="D1168">
            <v>0</v>
          </cell>
          <cell r="E1168">
            <v>0</v>
          </cell>
          <cell r="F1168">
            <v>0</v>
          </cell>
          <cell r="G1168">
            <v>0</v>
          </cell>
          <cell r="H1168">
            <v>0</v>
          </cell>
          <cell r="I1168">
            <v>0</v>
          </cell>
          <cell r="J1168">
            <v>0</v>
          </cell>
          <cell r="K1168">
            <v>0</v>
          </cell>
          <cell r="L1168">
            <v>0</v>
          </cell>
          <cell r="M1168">
            <v>0</v>
          </cell>
          <cell r="N1168">
            <v>0</v>
          </cell>
          <cell r="O1168">
            <v>0</v>
          </cell>
        </row>
        <row r="1170">
          <cell r="A1170" t="str">
            <v xml:space="preserve">    Holtwood #17</v>
          </cell>
          <cell r="B1170">
            <v>73</v>
          </cell>
          <cell r="C1170">
            <v>0</v>
          </cell>
          <cell r="D1170">
            <v>0</v>
          </cell>
          <cell r="E1170">
            <v>0</v>
          </cell>
          <cell r="F1170">
            <v>0</v>
          </cell>
          <cell r="G1170">
            <v>0</v>
          </cell>
          <cell r="H1170">
            <v>0</v>
          </cell>
          <cell r="I1170">
            <v>0</v>
          </cell>
          <cell r="J1170">
            <v>0</v>
          </cell>
          <cell r="K1170">
            <v>0</v>
          </cell>
          <cell r="L1170">
            <v>0</v>
          </cell>
          <cell r="M1170">
            <v>0</v>
          </cell>
          <cell r="N1170">
            <v>0</v>
          </cell>
          <cell r="O1170">
            <v>0</v>
          </cell>
        </row>
        <row r="1172">
          <cell r="A1172" t="str">
            <v xml:space="preserve">    Keystone #1 (PL Share)</v>
          </cell>
          <cell r="B1172">
            <v>105</v>
          </cell>
          <cell r="C1172">
            <v>88.325652841781874</v>
          </cell>
          <cell r="D1172">
            <v>90.702947845804999</v>
          </cell>
          <cell r="E1172">
            <v>88.325652841781874</v>
          </cell>
          <cell r="F1172">
            <v>87.301587301587304</v>
          </cell>
          <cell r="G1172">
            <v>88.325652841781874</v>
          </cell>
          <cell r="H1172">
            <v>87.301587301587304</v>
          </cell>
          <cell r="I1172">
            <v>88.325652841781874</v>
          </cell>
          <cell r="J1172">
            <v>88.325652841781874</v>
          </cell>
          <cell r="K1172">
            <v>87.301587301587304</v>
          </cell>
          <cell r="L1172">
            <v>88.325652841781874</v>
          </cell>
          <cell r="M1172">
            <v>87.301587301587304</v>
          </cell>
          <cell r="N1172">
            <v>88.325652841781874</v>
          </cell>
          <cell r="O1172">
            <v>88.171341595999124</v>
          </cell>
        </row>
        <row r="1173">
          <cell r="A1173" t="str">
            <v xml:space="preserve">    Keystone #2 (PL Share)</v>
          </cell>
          <cell r="B1173">
            <v>105</v>
          </cell>
          <cell r="C1173">
            <v>88.325652841781874</v>
          </cell>
          <cell r="D1173">
            <v>90.702947845804999</v>
          </cell>
          <cell r="E1173">
            <v>88.325652841781874</v>
          </cell>
          <cell r="F1173">
            <v>64.417989417989418</v>
          </cell>
          <cell r="G1173">
            <v>0</v>
          </cell>
          <cell r="H1173">
            <v>87.301587301587304</v>
          </cell>
          <cell r="I1173">
            <v>88.325652841781874</v>
          </cell>
          <cell r="J1173">
            <v>88.325652841781874</v>
          </cell>
          <cell r="K1173">
            <v>87.301587301587304</v>
          </cell>
          <cell r="L1173">
            <v>88.325652841781874</v>
          </cell>
          <cell r="M1173">
            <v>87.301587301587304</v>
          </cell>
          <cell r="N1173">
            <v>88.325652841781874</v>
          </cell>
          <cell r="O1173">
            <v>78.821482931071969</v>
          </cell>
        </row>
        <row r="1175">
          <cell r="A1175" t="str">
            <v xml:space="preserve">        TOTAL</v>
          </cell>
          <cell r="B1175">
            <v>210</v>
          </cell>
          <cell r="C1175">
            <v>88.325652841781874</v>
          </cell>
          <cell r="D1175">
            <v>90.702947845804999</v>
          </cell>
          <cell r="E1175">
            <v>88.325652841781874</v>
          </cell>
          <cell r="F1175">
            <v>75.859788359788368</v>
          </cell>
          <cell r="G1175">
            <v>44.162826420890937</v>
          </cell>
          <cell r="H1175">
            <v>87.301587301587304</v>
          </cell>
          <cell r="I1175">
            <v>88.325652841781874</v>
          </cell>
          <cell r="J1175">
            <v>88.325652841781874</v>
          </cell>
          <cell r="K1175">
            <v>87.301587301587304</v>
          </cell>
          <cell r="L1175">
            <v>88.325652841781874</v>
          </cell>
          <cell r="M1175">
            <v>87.301587301587304</v>
          </cell>
          <cell r="N1175">
            <v>88.325652841781874</v>
          </cell>
          <cell r="O1175">
            <v>83.496412263535547</v>
          </cell>
        </row>
        <row r="1177">
          <cell r="A1177" t="str">
            <v xml:space="preserve">    Conemaugh #1 (PL Share)</v>
          </cell>
          <cell r="B1177">
            <v>97</v>
          </cell>
          <cell r="C1177">
            <v>116.94934042789048</v>
          </cell>
          <cell r="D1177">
            <v>121.0419734904271</v>
          </cell>
          <cell r="E1177">
            <v>116.94934042789048</v>
          </cell>
          <cell r="F1177">
            <v>116.83848797250859</v>
          </cell>
          <cell r="G1177">
            <v>116.94934042789048</v>
          </cell>
          <cell r="H1177">
            <v>116.83848797250859</v>
          </cell>
          <cell r="I1177">
            <v>116.94934042789048</v>
          </cell>
          <cell r="J1177">
            <v>116.94934042789048</v>
          </cell>
          <cell r="K1177">
            <v>31.214203894616265</v>
          </cell>
          <cell r="L1177">
            <v>0</v>
          </cell>
          <cell r="M1177">
            <v>38.946162657502867</v>
          </cell>
          <cell r="N1177">
            <v>116.94934042789048</v>
          </cell>
          <cell r="O1177">
            <v>93.913289083462786</v>
          </cell>
        </row>
        <row r="1178">
          <cell r="A1178" t="str">
            <v xml:space="preserve">    Conemaugh #2 (PL Share)</v>
          </cell>
          <cell r="B1178">
            <v>97</v>
          </cell>
          <cell r="C1178">
            <v>116.53364372020839</v>
          </cell>
          <cell r="D1178">
            <v>121.0419734904271</v>
          </cell>
          <cell r="E1178">
            <v>116.94934042789048</v>
          </cell>
          <cell r="F1178">
            <v>116.83848797250859</v>
          </cell>
          <cell r="G1178">
            <v>116.94934042789048</v>
          </cell>
          <cell r="H1178">
            <v>116.83848797250859</v>
          </cell>
          <cell r="I1178">
            <v>116.94934042789048</v>
          </cell>
          <cell r="J1178">
            <v>116.94934042789048</v>
          </cell>
          <cell r="K1178">
            <v>116.83848797250859</v>
          </cell>
          <cell r="L1178">
            <v>116.94934042789048</v>
          </cell>
          <cell r="M1178">
            <v>116.83848797250859</v>
          </cell>
          <cell r="N1178">
            <v>89.374792151646162</v>
          </cell>
          <cell r="O1178">
            <v>114.86136609706726</v>
          </cell>
        </row>
        <row r="1179">
          <cell r="B1179" t="str">
            <v xml:space="preserve"> --------</v>
          </cell>
          <cell r="C1179" t="str">
            <v xml:space="preserve"> --------</v>
          </cell>
          <cell r="D1179" t="str">
            <v xml:space="preserve"> --------</v>
          </cell>
          <cell r="E1179" t="str">
            <v xml:space="preserve"> --------</v>
          </cell>
          <cell r="F1179" t="str">
            <v xml:space="preserve"> --------</v>
          </cell>
          <cell r="G1179" t="str">
            <v xml:space="preserve"> --------</v>
          </cell>
          <cell r="H1179" t="str">
            <v xml:space="preserve"> --------</v>
          </cell>
          <cell r="I1179" t="str">
            <v xml:space="preserve"> --------</v>
          </cell>
          <cell r="J1179" t="str">
            <v xml:space="preserve"> --------</v>
          </cell>
          <cell r="K1179" t="str">
            <v xml:space="preserve"> --------</v>
          </cell>
          <cell r="L1179" t="str">
            <v xml:space="preserve"> --------</v>
          </cell>
          <cell r="M1179" t="str">
            <v xml:space="preserve"> --------</v>
          </cell>
          <cell r="N1179" t="str">
            <v xml:space="preserve"> --------</v>
          </cell>
          <cell r="O1179" t="str">
            <v xml:space="preserve">  --------</v>
          </cell>
        </row>
        <row r="1180">
          <cell r="A1180" t="str">
            <v xml:space="preserve">        TOTAL</v>
          </cell>
          <cell r="B1180">
            <v>194</v>
          </cell>
          <cell r="C1180">
            <v>116.74149207404943</v>
          </cell>
          <cell r="D1180">
            <v>121.0419734904271</v>
          </cell>
          <cell r="E1180">
            <v>116.94934042789048</v>
          </cell>
          <cell r="F1180">
            <v>116.83848797250859</v>
          </cell>
          <cell r="G1180">
            <v>116.94934042789048</v>
          </cell>
          <cell r="H1180">
            <v>116.83848797250859</v>
          </cell>
          <cell r="I1180">
            <v>116.94934042789048</v>
          </cell>
          <cell r="J1180">
            <v>116.94934042789048</v>
          </cell>
          <cell r="K1180">
            <v>74.026345933562425</v>
          </cell>
          <cell r="L1180">
            <v>58.474670213945238</v>
          </cell>
          <cell r="M1180">
            <v>77.892325315005735</v>
          </cell>
          <cell r="N1180">
            <v>103.16206628976832</v>
          </cell>
          <cell r="O1180">
            <v>104.38732759026502</v>
          </cell>
        </row>
        <row r="1182">
          <cell r="A1182" t="str">
            <v xml:space="preserve">    Montour #1</v>
          </cell>
          <cell r="B1182">
            <v>770</v>
          </cell>
          <cell r="C1182">
            <v>69.787739142577863</v>
          </cell>
          <cell r="D1182">
            <v>73.767006802721085</v>
          </cell>
          <cell r="E1182">
            <v>67.204301075268816</v>
          </cell>
          <cell r="F1182">
            <v>0</v>
          </cell>
          <cell r="G1182">
            <v>21.121351766513058</v>
          </cell>
          <cell r="H1182">
            <v>77.561327561327573</v>
          </cell>
          <cell r="I1182">
            <v>81.483033095936321</v>
          </cell>
          <cell r="J1182">
            <v>79.737466834241033</v>
          </cell>
          <cell r="K1182">
            <v>69.498556998556992</v>
          </cell>
          <cell r="L1182">
            <v>67.727970953777401</v>
          </cell>
          <cell r="M1182">
            <v>52.092352092352094</v>
          </cell>
          <cell r="N1182">
            <v>67.274123725736629</v>
          </cell>
          <cell r="O1182">
            <v>60.620885963351718</v>
          </cell>
        </row>
        <row r="1183">
          <cell r="A1183" t="str">
            <v xml:space="preserve">    Montour #2</v>
          </cell>
          <cell r="B1183">
            <v>755</v>
          </cell>
          <cell r="C1183">
            <v>74.093854589475185</v>
          </cell>
          <cell r="D1183">
            <v>75.883002207505513</v>
          </cell>
          <cell r="E1183">
            <v>54.119490137435022</v>
          </cell>
          <cell r="F1183">
            <v>72.663723325974985</v>
          </cell>
          <cell r="G1183">
            <v>66.759239478743865</v>
          </cell>
          <cell r="H1183">
            <v>79.102281089036055</v>
          </cell>
          <cell r="I1183">
            <v>83.813999857580285</v>
          </cell>
          <cell r="J1183">
            <v>81.820123905148478</v>
          </cell>
          <cell r="K1183">
            <v>71.357615894039739</v>
          </cell>
          <cell r="L1183">
            <v>53.051342305775123</v>
          </cell>
          <cell r="M1183">
            <v>70.824135393671824</v>
          </cell>
          <cell r="N1183">
            <v>72.010966317738379</v>
          </cell>
          <cell r="O1183">
            <v>71.229852732166066</v>
          </cell>
        </row>
        <row r="1184">
          <cell r="B1184" t="str">
            <v xml:space="preserve"> --------</v>
          </cell>
          <cell r="C1184" t="str">
            <v xml:space="preserve"> --------</v>
          </cell>
          <cell r="D1184" t="str">
            <v xml:space="preserve"> --------</v>
          </cell>
          <cell r="E1184" t="str">
            <v xml:space="preserve"> --------</v>
          </cell>
          <cell r="F1184" t="str">
            <v xml:space="preserve"> --------</v>
          </cell>
          <cell r="G1184" t="str">
            <v xml:space="preserve"> --------</v>
          </cell>
          <cell r="H1184" t="str">
            <v xml:space="preserve"> --------</v>
          </cell>
          <cell r="I1184" t="str">
            <v xml:space="preserve"> --------</v>
          </cell>
          <cell r="J1184" t="str">
            <v xml:space="preserve"> --------</v>
          </cell>
          <cell r="K1184" t="str">
            <v xml:space="preserve"> --------</v>
          </cell>
          <cell r="L1184" t="str">
            <v xml:space="preserve"> --------</v>
          </cell>
          <cell r="M1184" t="str">
            <v xml:space="preserve"> --------</v>
          </cell>
          <cell r="N1184" t="str">
            <v xml:space="preserve"> --------</v>
          </cell>
          <cell r="O1184" t="str">
            <v xml:space="preserve">  --------</v>
          </cell>
        </row>
        <row r="1185">
          <cell r="A1185" t="str">
            <v xml:space="preserve">        TOTAL</v>
          </cell>
          <cell r="B1185">
            <v>1525</v>
          </cell>
          <cell r="C1185">
            <v>71.919619249074557</v>
          </cell>
          <cell r="D1185">
            <v>74.814597970335683</v>
          </cell>
          <cell r="E1185">
            <v>60.726247135554381</v>
          </cell>
          <cell r="F1185">
            <v>35.974499089253186</v>
          </cell>
          <cell r="G1185">
            <v>43.715846994535518</v>
          </cell>
          <cell r="H1185">
            <v>78.32422586520947</v>
          </cell>
          <cell r="I1185">
            <v>82.637052705799405</v>
          </cell>
          <cell r="J1185">
            <v>80.768552793936195</v>
          </cell>
          <cell r="K1185">
            <v>70.418943533697629</v>
          </cell>
          <cell r="L1185">
            <v>60.461836770668079</v>
          </cell>
          <cell r="M1185">
            <v>61.366120218579233</v>
          </cell>
          <cell r="N1185">
            <v>69.619249074563726</v>
          </cell>
          <cell r="O1185">
            <v>65.873194101354898</v>
          </cell>
        </row>
        <row r="1186">
          <cell r="B1186" t="str">
            <v xml:space="preserve"> =========</v>
          </cell>
          <cell r="C1186" t="str">
            <v xml:space="preserve"> =========</v>
          </cell>
          <cell r="D1186" t="str">
            <v xml:space="preserve"> =========</v>
          </cell>
          <cell r="E1186" t="str">
            <v xml:space="preserve"> =========</v>
          </cell>
          <cell r="F1186" t="str">
            <v xml:space="preserve"> =========</v>
          </cell>
          <cell r="G1186" t="str">
            <v xml:space="preserve"> =========</v>
          </cell>
          <cell r="H1186" t="str">
            <v xml:space="preserve"> =========</v>
          </cell>
          <cell r="I1186" t="str">
            <v xml:space="preserve"> =========</v>
          </cell>
          <cell r="J1186" t="str">
            <v xml:space="preserve"> =========</v>
          </cell>
          <cell r="K1186" t="str">
            <v xml:space="preserve"> =========</v>
          </cell>
          <cell r="L1186" t="str">
            <v xml:space="preserve"> =========</v>
          </cell>
          <cell r="M1186" t="str">
            <v xml:space="preserve"> =========</v>
          </cell>
          <cell r="N1186" t="str">
            <v xml:space="preserve"> =========</v>
          </cell>
          <cell r="O1186" t="str">
            <v xml:space="preserve"> =========</v>
          </cell>
        </row>
        <row r="1187">
          <cell r="A1187" t="str">
            <v xml:space="preserve"> TOTAL COAL FIRED</v>
          </cell>
          <cell r="B1187">
            <v>4169</v>
          </cell>
          <cell r="C1187">
            <v>66.430540832617609</v>
          </cell>
          <cell r="D1187">
            <v>69.229088853099398</v>
          </cell>
          <cell r="E1187">
            <v>62.184531501069081</v>
          </cell>
          <cell r="F1187">
            <v>43.672210228938468</v>
          </cell>
          <cell r="G1187">
            <v>43.601389673395808</v>
          </cell>
          <cell r="H1187">
            <v>66.875882838943525</v>
          </cell>
          <cell r="I1187">
            <v>69.693229855796872</v>
          </cell>
          <cell r="J1187">
            <v>69.377277756714307</v>
          </cell>
          <cell r="K1187">
            <v>52.247408118120518</v>
          </cell>
          <cell r="L1187">
            <v>50.478183829958454</v>
          </cell>
          <cell r="M1187">
            <v>49.535593401028756</v>
          </cell>
          <cell r="N1187">
            <v>61.852459396931273</v>
          </cell>
          <cell r="O1187">
            <v>79.801886286145503</v>
          </cell>
        </row>
        <row r="1189">
          <cell r="A1189" t="str">
            <v xml:space="preserve">    Martins Creek #3</v>
          </cell>
          <cell r="B1189">
            <v>820</v>
          </cell>
          <cell r="C1189">
            <v>7.8514293207448205</v>
          </cell>
          <cell r="D1189">
            <v>8.6926538908246229</v>
          </cell>
          <cell r="E1189">
            <v>2.8520849724626274</v>
          </cell>
          <cell r="F1189">
            <v>2.0155826558265586</v>
          </cell>
          <cell r="G1189">
            <v>5.9992132179386308</v>
          </cell>
          <cell r="H1189">
            <v>21.189024390243901</v>
          </cell>
          <cell r="I1189">
            <v>32.815368476265405</v>
          </cell>
          <cell r="J1189">
            <v>32.815368476265405</v>
          </cell>
          <cell r="K1189">
            <v>12.398373983739839</v>
          </cell>
          <cell r="L1189">
            <v>0</v>
          </cell>
          <cell r="M1189">
            <v>2.9471544715447151</v>
          </cell>
          <cell r="N1189">
            <v>6.6056910569105689</v>
          </cell>
          <cell r="O1189">
            <v>11.387682369974385</v>
          </cell>
        </row>
        <row r="1190">
          <cell r="A1190" t="str">
            <v xml:space="preserve">    Martins Creek #4</v>
          </cell>
          <cell r="B1190">
            <v>820</v>
          </cell>
          <cell r="C1190">
            <v>7.8514293207448205</v>
          </cell>
          <cell r="D1190">
            <v>8.6926538908246229</v>
          </cell>
          <cell r="E1190">
            <v>2.8520849724626274</v>
          </cell>
          <cell r="F1190">
            <v>2.0155826558265586</v>
          </cell>
          <cell r="G1190">
            <v>5.9992132179386308</v>
          </cell>
          <cell r="H1190">
            <v>21.189024390243901</v>
          </cell>
          <cell r="I1190">
            <v>32.815368476265405</v>
          </cell>
          <cell r="J1190">
            <v>32.815368476265405</v>
          </cell>
          <cell r="K1190">
            <v>12.398373983739839</v>
          </cell>
          <cell r="L1190">
            <v>5.2943876212955674</v>
          </cell>
          <cell r="M1190">
            <v>2.9471544715447151</v>
          </cell>
          <cell r="N1190">
            <v>6.6056910569105689</v>
          </cell>
          <cell r="O1190">
            <v>11.833166276868248</v>
          </cell>
        </row>
        <row r="1191">
          <cell r="B1191" t="str">
            <v xml:space="preserve"> --------</v>
          </cell>
          <cell r="C1191" t="str">
            <v xml:space="preserve"> --------</v>
          </cell>
          <cell r="D1191" t="str">
            <v xml:space="preserve"> --------</v>
          </cell>
          <cell r="E1191" t="str">
            <v xml:space="preserve"> --------</v>
          </cell>
          <cell r="F1191" t="str">
            <v xml:space="preserve"> --------</v>
          </cell>
          <cell r="G1191" t="str">
            <v xml:space="preserve"> --------</v>
          </cell>
          <cell r="H1191" t="str">
            <v xml:space="preserve"> --------</v>
          </cell>
          <cell r="I1191" t="str">
            <v xml:space="preserve"> --------</v>
          </cell>
          <cell r="J1191" t="str">
            <v xml:space="preserve"> --------</v>
          </cell>
          <cell r="K1191" t="str">
            <v xml:space="preserve"> --------</v>
          </cell>
          <cell r="L1191" t="str">
            <v xml:space="preserve"> --------</v>
          </cell>
          <cell r="M1191" t="str">
            <v xml:space="preserve"> --------</v>
          </cell>
          <cell r="N1191" t="str">
            <v xml:space="preserve"> --------</v>
          </cell>
          <cell r="O1191" t="str">
            <v xml:space="preserve">  --------</v>
          </cell>
        </row>
        <row r="1192">
          <cell r="A1192" t="str">
            <v xml:space="preserve"> TOTAL HEAVY OIL FIRED</v>
          </cell>
          <cell r="B1192">
            <v>1640</v>
          </cell>
          <cell r="C1192">
            <v>7.8514293207448205</v>
          </cell>
          <cell r="D1192">
            <v>8.6926538908246229</v>
          </cell>
          <cell r="E1192">
            <v>2.8520849724626274</v>
          </cell>
          <cell r="F1192">
            <v>2.0155826558265586</v>
          </cell>
          <cell r="G1192">
            <v>5.9992132179386308</v>
          </cell>
          <cell r="H1192">
            <v>21.189024390243901</v>
          </cell>
          <cell r="I1192">
            <v>32.815368476265405</v>
          </cell>
          <cell r="J1192">
            <v>32.815368476265405</v>
          </cell>
          <cell r="K1192">
            <v>12.398373983739839</v>
          </cell>
          <cell r="L1192">
            <v>2.6471938106477837</v>
          </cell>
          <cell r="M1192">
            <v>2.9471544715447151</v>
          </cell>
          <cell r="N1192">
            <v>6.6056910569105689</v>
          </cell>
          <cell r="O1192">
            <v>11.610424323421316</v>
          </cell>
        </row>
        <row r="1193">
          <cell r="B1193">
            <v>990</v>
          </cell>
        </row>
        <row r="1194">
          <cell r="A1194" t="str">
            <v xml:space="preserve">    Susquehanna #1 (PL Share)</v>
          </cell>
          <cell r="B1194">
            <v>990</v>
          </cell>
          <cell r="C1194">
            <v>96.814923427826656</v>
          </cell>
          <cell r="D1194">
            <v>87.447051156728591</v>
          </cell>
          <cell r="E1194">
            <v>96.814923427826656</v>
          </cell>
          <cell r="F1194">
            <v>93.692299337460625</v>
          </cell>
          <cell r="G1194">
            <v>60.714673617899422</v>
          </cell>
          <cell r="H1194">
            <v>96.815375982042653</v>
          </cell>
          <cell r="I1194">
            <v>96.814923427826656</v>
          </cell>
          <cell r="J1194">
            <v>96.814923427826656</v>
          </cell>
          <cell r="K1194">
            <v>96.815375982042653</v>
          </cell>
          <cell r="L1194">
            <v>96.814923427826656</v>
          </cell>
          <cell r="M1194">
            <v>96.815375982042653</v>
          </cell>
          <cell r="N1194">
            <v>96.814923427826656</v>
          </cell>
          <cell r="O1194">
            <v>93.745675937456767</v>
          </cell>
        </row>
        <row r="1195">
          <cell r="A1195" t="str">
            <v xml:space="preserve">    Susquehanna #2 (PL Share)</v>
          </cell>
          <cell r="B1195">
            <v>990</v>
          </cell>
          <cell r="C1195">
            <v>97.072879330943849</v>
          </cell>
          <cell r="D1195">
            <v>95.719095719095719</v>
          </cell>
          <cell r="E1195">
            <v>23.922015857499726</v>
          </cell>
          <cell r="F1195">
            <v>5.808080808080808</v>
          </cell>
          <cell r="G1195">
            <v>96.516237645269896</v>
          </cell>
          <cell r="H1195">
            <v>98.035914702581366</v>
          </cell>
          <cell r="I1195">
            <v>98.036819811013373</v>
          </cell>
          <cell r="J1195">
            <v>98.036819811013373</v>
          </cell>
          <cell r="K1195">
            <v>98.035914702581366</v>
          </cell>
          <cell r="L1195">
            <v>98.036819811013373</v>
          </cell>
          <cell r="M1195">
            <v>98.035914702581366</v>
          </cell>
          <cell r="N1195">
            <v>98.036819811013373</v>
          </cell>
          <cell r="O1195">
            <v>83.771505004381709</v>
          </cell>
        </row>
        <row r="1196">
          <cell r="B1196" t="str">
            <v xml:space="preserve"> --------</v>
          </cell>
          <cell r="C1196" t="str">
            <v xml:space="preserve"> --------</v>
          </cell>
          <cell r="D1196" t="str">
            <v xml:space="preserve"> --------</v>
          </cell>
          <cell r="E1196" t="str">
            <v xml:space="preserve"> --------</v>
          </cell>
          <cell r="F1196" t="str">
            <v xml:space="preserve"> --------</v>
          </cell>
          <cell r="G1196" t="str">
            <v xml:space="preserve"> --------</v>
          </cell>
          <cell r="H1196" t="str">
            <v xml:space="preserve"> --------</v>
          </cell>
          <cell r="I1196" t="str">
            <v xml:space="preserve"> --------</v>
          </cell>
          <cell r="J1196" t="str">
            <v xml:space="preserve"> --------</v>
          </cell>
          <cell r="K1196" t="str">
            <v xml:space="preserve"> --------</v>
          </cell>
          <cell r="L1196" t="str">
            <v xml:space="preserve"> --------</v>
          </cell>
          <cell r="M1196" t="str">
            <v xml:space="preserve"> --------</v>
          </cell>
          <cell r="N1196" t="str">
            <v xml:space="preserve"> --------</v>
          </cell>
          <cell r="O1196" t="str">
            <v xml:space="preserve">  --------</v>
          </cell>
        </row>
        <row r="1197">
          <cell r="A1197" t="str">
            <v xml:space="preserve"> TOTAL PL SHARE NUCLEAR</v>
          </cell>
          <cell r="B1197">
            <v>1980</v>
          </cell>
          <cell r="C1197">
            <v>96.943901379385238</v>
          </cell>
          <cell r="D1197">
            <v>96.267736892736906</v>
          </cell>
          <cell r="E1197">
            <v>60.368469642663193</v>
          </cell>
          <cell r="F1197">
            <v>51.311728395061728</v>
          </cell>
          <cell r="G1197">
            <v>78.615455631584652</v>
          </cell>
          <cell r="H1197">
            <v>97.425645342312023</v>
          </cell>
          <cell r="I1197">
            <v>97.425871619420008</v>
          </cell>
          <cell r="J1197">
            <v>97.425871619420008</v>
          </cell>
          <cell r="K1197">
            <v>97.425645342312023</v>
          </cell>
          <cell r="L1197">
            <v>97.425871619420008</v>
          </cell>
          <cell r="M1197">
            <v>97.425645342312023</v>
          </cell>
          <cell r="N1197">
            <v>97.425871619420008</v>
          </cell>
          <cell r="O1197">
            <v>88.758590470919245</v>
          </cell>
        </row>
        <row r="1199">
          <cell r="A1199" t="str">
            <v xml:space="preserve"> COMBUSTION TURBINES</v>
          </cell>
          <cell r="B1199">
            <v>486</v>
          </cell>
          <cell r="C1199">
            <v>0.13828045488738439</v>
          </cell>
          <cell r="D1199">
            <v>0.27557319223985893</v>
          </cell>
          <cell r="E1199">
            <v>2.7656090977476882E-2</v>
          </cell>
          <cell r="F1199">
            <v>5.7155921353452217E-2</v>
          </cell>
          <cell r="G1199">
            <v>0.13828045488738439</v>
          </cell>
          <cell r="H1199">
            <v>0.14288980338363055</v>
          </cell>
          <cell r="I1199">
            <v>1.3828045488738439</v>
          </cell>
          <cell r="J1199">
            <v>0.44249745563963011</v>
          </cell>
          <cell r="K1199">
            <v>0.68587105624142664</v>
          </cell>
          <cell r="L1199">
            <v>5.5312181954953764E-2</v>
          </cell>
          <cell r="M1199">
            <v>5.7155921353452217E-2</v>
          </cell>
          <cell r="N1199">
            <v>5.5312181954953764E-2</v>
          </cell>
          <cell r="O1199">
            <v>0.28186481763346299</v>
          </cell>
        </row>
        <row r="1200">
          <cell r="A1200" t="str">
            <v xml:space="preserve"> </v>
          </cell>
        </row>
        <row r="1201">
          <cell r="A1201" t="str">
            <v xml:space="preserve"> DIESELS</v>
          </cell>
          <cell r="B1201">
            <v>22</v>
          </cell>
          <cell r="C1201">
            <v>0.6109481915933529</v>
          </cell>
          <cell r="D1201">
            <v>0.67640692640692646</v>
          </cell>
          <cell r="E1201">
            <v>0.6109481915933529</v>
          </cell>
          <cell r="F1201">
            <v>0.63131313131313127</v>
          </cell>
          <cell r="G1201">
            <v>1.2218963831867058</v>
          </cell>
          <cell r="H1201">
            <v>1.2626262626262625</v>
          </cell>
          <cell r="I1201">
            <v>0.6109481915933529</v>
          </cell>
          <cell r="J1201">
            <v>0.6109481915933529</v>
          </cell>
          <cell r="K1201">
            <v>0.63131313131313127</v>
          </cell>
          <cell r="L1201">
            <v>0.6109481915933529</v>
          </cell>
          <cell r="M1201">
            <v>0.63131313131313127</v>
          </cell>
          <cell r="N1201">
            <v>0.6109481915933529</v>
          </cell>
          <cell r="O1201">
            <v>0.51888750518887505</v>
          </cell>
        </row>
        <row r="1203">
          <cell r="A1203" t="str">
            <v xml:space="preserve">    Holtwood Hydro</v>
          </cell>
          <cell r="B1203">
            <v>102</v>
          </cell>
          <cell r="C1203">
            <v>69.839763862534255</v>
          </cell>
          <cell r="D1203">
            <v>75.863678804855283</v>
          </cell>
          <cell r="E1203">
            <v>92.241197554290522</v>
          </cell>
          <cell r="F1203">
            <v>91.230936819172115</v>
          </cell>
          <cell r="G1203">
            <v>85.652540586126918</v>
          </cell>
          <cell r="H1203">
            <v>65.359477124183002</v>
          </cell>
          <cell r="I1203">
            <v>47.438330170777988</v>
          </cell>
          <cell r="J1203">
            <v>36.896479021716218</v>
          </cell>
          <cell r="K1203">
            <v>34.449891067538132</v>
          </cell>
          <cell r="L1203">
            <v>40.849673202614383</v>
          </cell>
          <cell r="M1203">
            <v>61.274509803921568</v>
          </cell>
          <cell r="N1203">
            <v>71.157495256166982</v>
          </cell>
          <cell r="O1203">
            <v>64.240307995344253</v>
          </cell>
        </row>
        <row r="1204">
          <cell r="A1204" t="str">
            <v xml:space="preserve">    Wallenpaupack</v>
          </cell>
          <cell r="B1204">
            <v>44</v>
          </cell>
          <cell r="C1204">
            <v>25.048875855327466</v>
          </cell>
          <cell r="D1204">
            <v>25.027056277056275</v>
          </cell>
          <cell r="E1204">
            <v>22.299608993157378</v>
          </cell>
          <cell r="F1204">
            <v>26.199494949494952</v>
          </cell>
          <cell r="G1204">
            <v>18.939393939393938</v>
          </cell>
          <cell r="H1204">
            <v>21.1489898989899</v>
          </cell>
          <cell r="I1204">
            <v>19.244868035190613</v>
          </cell>
          <cell r="J1204">
            <v>17.412023460410559</v>
          </cell>
          <cell r="K1204">
            <v>18.623737373737374</v>
          </cell>
          <cell r="L1204">
            <v>15.579178885630498</v>
          </cell>
          <cell r="M1204">
            <v>14.835858585858587</v>
          </cell>
          <cell r="N1204">
            <v>20.161290322580644</v>
          </cell>
          <cell r="O1204">
            <v>20.236612702366127</v>
          </cell>
        </row>
        <row r="1205">
          <cell r="B1205" t="str">
            <v xml:space="preserve"> --------</v>
          </cell>
          <cell r="C1205" t="str">
            <v xml:space="preserve"> --------</v>
          </cell>
          <cell r="D1205" t="str">
            <v xml:space="preserve"> --------</v>
          </cell>
          <cell r="E1205" t="str">
            <v xml:space="preserve"> --------</v>
          </cell>
          <cell r="F1205" t="str">
            <v xml:space="preserve"> --------</v>
          </cell>
          <cell r="G1205" t="str">
            <v xml:space="preserve"> --------</v>
          </cell>
          <cell r="H1205" t="str">
            <v xml:space="preserve"> --------</v>
          </cell>
          <cell r="I1205" t="str">
            <v xml:space="preserve"> --------</v>
          </cell>
          <cell r="J1205" t="str">
            <v xml:space="preserve"> --------</v>
          </cell>
          <cell r="K1205" t="str">
            <v xml:space="preserve"> --------</v>
          </cell>
          <cell r="L1205" t="str">
            <v xml:space="preserve"> --------</v>
          </cell>
          <cell r="M1205" t="str">
            <v xml:space="preserve"> --------</v>
          </cell>
          <cell r="N1205" t="str">
            <v xml:space="preserve"> --------</v>
          </cell>
          <cell r="O1205" t="str">
            <v xml:space="preserve">  --------</v>
          </cell>
        </row>
        <row r="1206">
          <cell r="A1206" t="str">
            <v xml:space="preserve"> TOTAL HYDRO</v>
          </cell>
          <cell r="B1206">
            <v>146</v>
          </cell>
          <cell r="C1206">
            <v>56.341140079540438</v>
          </cell>
          <cell r="D1206">
            <v>60.543052837573377</v>
          </cell>
          <cell r="E1206">
            <v>71.162910590661369</v>
          </cell>
          <cell r="F1206">
            <v>71.632420091324192</v>
          </cell>
          <cell r="G1206">
            <v>65.54720871998822</v>
          </cell>
          <cell r="H1206">
            <v>52.035768645357685</v>
          </cell>
          <cell r="I1206">
            <v>38.941670349094117</v>
          </cell>
          <cell r="J1206">
            <v>31.02445131830903</v>
          </cell>
          <cell r="K1206">
            <v>29.680365296803657</v>
          </cell>
          <cell r="L1206">
            <v>33.233907792016495</v>
          </cell>
          <cell r="M1206">
            <v>47.279299847793006</v>
          </cell>
          <cell r="N1206">
            <v>55.788775961113565</v>
          </cell>
          <cell r="O1206">
            <v>50.978920372802897</v>
          </cell>
        </row>
        <row r="1207">
          <cell r="B1207" t="str">
            <v xml:space="preserve"> =========</v>
          </cell>
          <cell r="C1207" t="str">
            <v xml:space="preserve"> =========</v>
          </cell>
          <cell r="D1207" t="str">
            <v xml:space="preserve"> =========</v>
          </cell>
          <cell r="E1207" t="str">
            <v xml:space="preserve"> =========</v>
          </cell>
          <cell r="F1207" t="str">
            <v xml:space="preserve"> =========</v>
          </cell>
          <cell r="G1207" t="str">
            <v xml:space="preserve"> =========</v>
          </cell>
          <cell r="H1207" t="str">
            <v xml:space="preserve"> =========</v>
          </cell>
          <cell r="I1207" t="str">
            <v xml:space="preserve"> =========</v>
          </cell>
          <cell r="J1207" t="str">
            <v xml:space="preserve"> =========</v>
          </cell>
          <cell r="K1207" t="str">
            <v xml:space="preserve"> =========</v>
          </cell>
          <cell r="L1207" t="str">
            <v xml:space="preserve"> =========</v>
          </cell>
          <cell r="M1207" t="str">
            <v xml:space="preserve"> =========</v>
          </cell>
          <cell r="N1207" t="str">
            <v xml:space="preserve"> =========</v>
          </cell>
          <cell r="O1207" t="str">
            <v xml:space="preserve"> =========</v>
          </cell>
        </row>
        <row r="1208">
          <cell r="A1208" t="str">
            <v>TOTAL PP&amp;L GENERATION</v>
          </cell>
          <cell r="B1208">
            <v>8443</v>
          </cell>
          <cell r="C1208">
            <v>58.045794760309164</v>
          </cell>
          <cell r="D1208">
            <v>59.513234406637224</v>
          </cell>
          <cell r="E1208">
            <v>46.650594307939762</v>
          </cell>
          <cell r="F1208">
            <v>35.233000381644224</v>
          </cell>
          <cell r="G1208">
            <v>42.27590712672837</v>
          </cell>
          <cell r="H1208">
            <v>60.896929737981488</v>
          </cell>
          <cell r="I1208">
            <v>64.389727954314765</v>
          </cell>
          <cell r="J1208">
            <v>64.042682173563634</v>
          </cell>
          <cell r="K1208">
            <v>51.609156829457675</v>
          </cell>
          <cell r="L1208">
            <v>48.866593054754269</v>
          </cell>
          <cell r="M1208">
            <v>48.702409622698617</v>
          </cell>
          <cell r="N1208">
            <v>55.641945545014707</v>
          </cell>
          <cell r="O1208">
            <v>63.374214515063954</v>
          </cell>
        </row>
        <row r="1214">
          <cell r="A1214" t="str">
            <v xml:space="preserve">         </v>
          </cell>
          <cell r="B1214" t="str">
            <v xml:space="preserve"> </v>
          </cell>
          <cell r="F1214" t="str">
            <v>QUARTERLY SUMMARY SHEET</v>
          </cell>
          <cell r="L1214" t="str">
            <v>CASE:2001 FORECAST</v>
          </cell>
          <cell r="P1214" t="str">
            <v>1A</v>
          </cell>
        </row>
        <row r="1215">
          <cell r="F1215" t="str">
            <v xml:space="preserve">                                   TOTAL GENERATION</v>
          </cell>
          <cell r="L1215">
            <v>36851</v>
          </cell>
        </row>
        <row r="1216">
          <cell r="F1216" t="str">
            <v xml:space="preserve">                      (OUTPUT &amp; INTERCHANGE - MILLIONS OF KWH)</v>
          </cell>
          <cell r="M1216" t="str">
            <v xml:space="preserve">    </v>
          </cell>
        </row>
        <row r="1217">
          <cell r="L1217" t="str">
            <v xml:space="preserve">        YEAR TO DATE</v>
          </cell>
        </row>
        <row r="1218">
          <cell r="K1218" t="str">
            <v>==================================================</v>
          </cell>
        </row>
        <row r="1219">
          <cell r="A1219" t="str">
            <v>STEAM STATIONS</v>
          </cell>
          <cell r="C1219" t="str">
            <v>1st Qtr</v>
          </cell>
          <cell r="E1219" t="str">
            <v>2nd Qtr</v>
          </cell>
          <cell r="G1219" t="str">
            <v>3rd Qtr</v>
          </cell>
          <cell r="I1219" t="str">
            <v>4th Qtr</v>
          </cell>
          <cell r="K1219" t="str">
            <v>2nd Qtr</v>
          </cell>
          <cell r="M1219" t="str">
            <v>3rd Qtr</v>
          </cell>
          <cell r="O1219" t="str">
            <v>4th Qtr</v>
          </cell>
        </row>
        <row r="1220">
          <cell r="A1220" t="str">
            <v xml:space="preserve">  COAL-FIRED</v>
          </cell>
        </row>
        <row r="1221">
          <cell r="A1221" t="str">
            <v xml:space="preserve">    Brunner Island</v>
          </cell>
          <cell r="C1221">
            <v>2424</v>
          </cell>
          <cell r="E1221">
            <v>1861</v>
          </cell>
          <cell r="G1221">
            <v>2180.8000000000002</v>
          </cell>
          <cell r="I1221">
            <v>1768.1</v>
          </cell>
          <cell r="K1221">
            <v>4285</v>
          </cell>
          <cell r="M1221">
            <v>6465.8</v>
          </cell>
          <cell r="O1221">
            <v>8233.9</v>
          </cell>
        </row>
        <row r="1222">
          <cell r="A1222" t="str">
            <v xml:space="preserve">    Martins Creek 1-2</v>
          </cell>
          <cell r="C1222">
            <v>334</v>
          </cell>
          <cell r="E1222">
            <v>247.8</v>
          </cell>
          <cell r="G1222">
            <v>224.92500000000001</v>
          </cell>
          <cell r="I1222">
            <v>303.2</v>
          </cell>
          <cell r="K1222">
            <v>581.79999999999995</v>
          </cell>
          <cell r="M1222">
            <v>806.72499999999991</v>
          </cell>
          <cell r="O1222">
            <v>1109.925</v>
          </cell>
        </row>
        <row r="1223">
          <cell r="A1223" t="str">
            <v xml:space="preserve">    Sunbury</v>
          </cell>
          <cell r="C1223">
            <v>0</v>
          </cell>
          <cell r="E1223">
            <v>0</v>
          </cell>
          <cell r="G1223">
            <v>0</v>
          </cell>
          <cell r="I1223">
            <v>0</v>
          </cell>
          <cell r="K1223">
            <v>0</v>
          </cell>
          <cell r="M1223">
            <v>0</v>
          </cell>
          <cell r="O1223">
            <v>0</v>
          </cell>
        </row>
        <row r="1224">
          <cell r="A1224" t="str">
            <v xml:space="preserve">    Holtwood</v>
          </cell>
          <cell r="C1224">
            <v>0</v>
          </cell>
          <cell r="E1224">
            <v>0</v>
          </cell>
          <cell r="G1224">
            <v>0</v>
          </cell>
          <cell r="I1224">
            <v>0</v>
          </cell>
          <cell r="K1224">
            <v>0</v>
          </cell>
          <cell r="M1224">
            <v>0</v>
          </cell>
          <cell r="O1224">
            <v>0</v>
          </cell>
        </row>
        <row r="1225">
          <cell r="A1225" t="str">
            <v xml:space="preserve">    Keystone</v>
          </cell>
          <cell r="C1225">
            <v>404</v>
          </cell>
          <cell r="E1225">
            <v>315.7</v>
          </cell>
          <cell r="G1225">
            <v>408</v>
          </cell>
          <cell r="I1225">
            <v>408</v>
          </cell>
          <cell r="K1225">
            <v>719.7</v>
          </cell>
          <cell r="M1225">
            <v>1127.7</v>
          </cell>
          <cell r="O1225">
            <v>1535.7</v>
          </cell>
        </row>
        <row r="1226">
          <cell r="A1226" t="str">
            <v xml:space="preserve">    Conemaugh</v>
          </cell>
          <cell r="C1226">
            <v>495.1</v>
          </cell>
          <cell r="E1226">
            <v>495.2</v>
          </cell>
          <cell r="G1226">
            <v>441</v>
          </cell>
          <cell r="I1226">
            <v>342.1</v>
          </cell>
          <cell r="K1226">
            <v>990.3</v>
          </cell>
          <cell r="M1226">
            <v>1431.3</v>
          </cell>
          <cell r="O1226">
            <v>1773.4</v>
          </cell>
        </row>
        <row r="1227">
          <cell r="A1227" t="str">
            <v xml:space="preserve">    Montour</v>
          </cell>
          <cell r="C1227">
            <v>2271.6999999999998</v>
          </cell>
          <cell r="E1227">
            <v>1751</v>
          </cell>
          <cell r="G1227">
            <v>2627.2</v>
          </cell>
          <cell r="I1227">
            <v>2149.65</v>
          </cell>
          <cell r="K1227">
            <v>4022.7</v>
          </cell>
          <cell r="M1227">
            <v>6649.9</v>
          </cell>
          <cell r="O1227">
            <v>8799.5499999999993</v>
          </cell>
        </row>
        <row r="1228">
          <cell r="A1228" t="str">
            <v xml:space="preserve">    TOTAL COAL FIRED</v>
          </cell>
          <cell r="C1228">
            <v>5928.7999999999993</v>
          </cell>
          <cell r="E1228">
            <v>4670.7</v>
          </cell>
          <cell r="G1228">
            <v>5881.9</v>
          </cell>
          <cell r="I1228">
            <v>4971.0999999999995</v>
          </cell>
          <cell r="K1228">
            <v>10599.5</v>
          </cell>
          <cell r="M1228">
            <v>16481.400000000001</v>
          </cell>
          <cell r="O1228">
            <v>21452.5</v>
          </cell>
        </row>
        <row r="1229">
          <cell r="A1229" t="str">
            <v xml:space="preserve">    Martins Creek 3-4</v>
          </cell>
          <cell r="C1229">
            <v>226.39999999999998</v>
          </cell>
          <cell r="E1229">
            <v>347.2</v>
          </cell>
          <cell r="G1229">
            <v>947.19999999999993</v>
          </cell>
          <cell r="I1229">
            <v>147.69999999999999</v>
          </cell>
          <cell r="K1229">
            <v>573.59999999999991</v>
          </cell>
          <cell r="M1229">
            <v>1520.7999999999997</v>
          </cell>
          <cell r="O1229">
            <v>1668.4999999999998</v>
          </cell>
        </row>
        <row r="1230">
          <cell r="A1230" t="str">
            <v xml:space="preserve">      TOTAL FOSSIL STEAM</v>
          </cell>
          <cell r="C1230">
            <v>6155.2</v>
          </cell>
          <cell r="E1230">
            <v>5017.8999999999996</v>
          </cell>
          <cell r="G1230">
            <v>6829.0999999999995</v>
          </cell>
          <cell r="I1230">
            <v>5118.8</v>
          </cell>
          <cell r="K1230">
            <v>11173.1</v>
          </cell>
          <cell r="M1230">
            <v>18002.2</v>
          </cell>
          <cell r="O1230">
            <v>23121</v>
          </cell>
        </row>
        <row r="1231">
          <cell r="A1231" t="str">
            <v xml:space="preserve">  NUCLEAR</v>
          </cell>
        </row>
        <row r="1232">
          <cell r="A1232" t="str">
            <v xml:space="preserve">    Susquehanna 1 (PL 90% Share)</v>
          </cell>
          <cell r="C1232">
            <v>2070.3000000000002</v>
          </cell>
          <cell r="E1232">
            <v>1827.4</v>
          </cell>
          <cell r="G1232">
            <v>2116.3000000000002</v>
          </cell>
          <cell r="I1232">
            <v>2116.3000000000002</v>
          </cell>
          <cell r="K1232">
            <v>3897.7000000000003</v>
          </cell>
          <cell r="M1232">
            <v>6014</v>
          </cell>
          <cell r="O1232">
            <v>8130.3</v>
          </cell>
        </row>
        <row r="1233">
          <cell r="A1233" t="str">
            <v xml:space="preserve">    Susquehanna 2 (PL 90% Share)</v>
          </cell>
          <cell r="C1233">
            <v>1528</v>
          </cell>
          <cell r="E1233">
            <v>1451.1</v>
          </cell>
          <cell r="G1233">
            <v>2143</v>
          </cell>
          <cell r="I1233">
            <v>2143</v>
          </cell>
          <cell r="K1233">
            <v>2979.1</v>
          </cell>
          <cell r="M1233">
            <v>5122.1000000000004</v>
          </cell>
          <cell r="O1233">
            <v>7265.1</v>
          </cell>
        </row>
        <row r="1234">
          <cell r="A1234" t="str">
            <v xml:space="preserve">    TOTAL NUCLEAR</v>
          </cell>
          <cell r="C1234">
            <v>3598.3</v>
          </cell>
          <cell r="E1234">
            <v>3278.5</v>
          </cell>
          <cell r="G1234">
            <v>4259.3</v>
          </cell>
          <cell r="I1234">
            <v>4259.3</v>
          </cell>
          <cell r="K1234">
            <v>6876.7999999999993</v>
          </cell>
          <cell r="M1234">
            <v>11136.1</v>
          </cell>
          <cell r="O1234">
            <v>15395.400000000001</v>
          </cell>
        </row>
        <row r="1235">
          <cell r="A1235" t="str">
            <v>COMBUSTION TURBINES</v>
          </cell>
          <cell r="C1235">
            <v>1.5</v>
          </cell>
          <cell r="E1235">
            <v>1.2</v>
          </cell>
          <cell r="G1235">
            <v>9</v>
          </cell>
          <cell r="I1235">
            <v>0.60000000000000009</v>
          </cell>
          <cell r="K1235">
            <v>2.7</v>
          </cell>
          <cell r="M1235">
            <v>11.7</v>
          </cell>
          <cell r="O1235">
            <v>12.299999999999999</v>
          </cell>
        </row>
        <row r="1237">
          <cell r="A1237" t="str">
            <v>DIESELS</v>
          </cell>
          <cell r="C1237">
            <v>0.30000000000000004</v>
          </cell>
          <cell r="E1237">
            <v>0.5</v>
          </cell>
          <cell r="G1237">
            <v>0.30000000000000004</v>
          </cell>
          <cell r="I1237">
            <v>0.30000000000000004</v>
          </cell>
          <cell r="K1237">
            <v>0.8</v>
          </cell>
          <cell r="M1237">
            <v>1.1000000000000001</v>
          </cell>
          <cell r="O1237">
            <v>1.4000000000000001</v>
          </cell>
        </row>
        <row r="1239">
          <cell r="A1239" t="str">
            <v>HYDRO STATIONS</v>
          </cell>
        </row>
        <row r="1240">
          <cell r="A1240" t="str">
            <v xml:space="preserve">  Holtwood</v>
          </cell>
          <cell r="C1240">
            <v>175</v>
          </cell>
          <cell r="E1240">
            <v>180</v>
          </cell>
          <cell r="G1240">
            <v>89.3</v>
          </cell>
          <cell r="I1240">
            <v>130</v>
          </cell>
          <cell r="K1240">
            <v>355</v>
          </cell>
          <cell r="M1240">
            <v>444.3</v>
          </cell>
          <cell r="O1240">
            <v>574.29999999999995</v>
          </cell>
        </row>
        <row r="1241">
          <cell r="A1241" t="str">
            <v xml:space="preserve">  Wallenpaupack</v>
          </cell>
          <cell r="C1241">
            <v>22.9</v>
          </cell>
          <cell r="E1241">
            <v>21.2</v>
          </cell>
          <cell r="G1241">
            <v>17.899999999999999</v>
          </cell>
          <cell r="I1241">
            <v>16.399999999999999</v>
          </cell>
          <cell r="K1241">
            <v>44.099999999999994</v>
          </cell>
          <cell r="M1241">
            <v>61.999999999999993</v>
          </cell>
          <cell r="O1241">
            <v>78.399999999999991</v>
          </cell>
        </row>
        <row r="1242">
          <cell r="A1242" t="str">
            <v xml:space="preserve">    TOTAL HYDRO</v>
          </cell>
          <cell r="C1242">
            <v>197.9</v>
          </cell>
          <cell r="E1242">
            <v>201.2</v>
          </cell>
          <cell r="G1242">
            <v>107.19999999999999</v>
          </cell>
          <cell r="I1242">
            <v>146.4</v>
          </cell>
          <cell r="K1242">
            <v>399.1</v>
          </cell>
          <cell r="M1242">
            <v>506.3</v>
          </cell>
          <cell r="O1242">
            <v>652.69999999999993</v>
          </cell>
        </row>
        <row r="1243">
          <cell r="A1243" t="str">
            <v xml:space="preserve">    TOTAL GENERATION</v>
          </cell>
          <cell r="C1243">
            <v>9953.1999999999989</v>
          </cell>
          <cell r="E1243">
            <v>8499.3000000000011</v>
          </cell>
          <cell r="G1243">
            <v>11204.900000000001</v>
          </cell>
          <cell r="I1243">
            <v>9525.4</v>
          </cell>
          <cell r="K1243">
            <v>18452.5</v>
          </cell>
          <cell r="M1243">
            <v>29657.4</v>
          </cell>
          <cell r="O1243">
            <v>39182.800000000003</v>
          </cell>
        </row>
        <row r="1244">
          <cell r="A1244" t="str">
            <v>POWER PURCHASES</v>
          </cell>
        </row>
        <row r="1245">
          <cell r="A1245" t="str">
            <v xml:space="preserve">  Short-term - Other Utilities</v>
          </cell>
          <cell r="C1245">
            <v>7659.9973555338565</v>
          </cell>
          <cell r="E1245">
            <v>9769.0381242813528</v>
          </cell>
          <cell r="G1245">
            <v>12859.406717819325</v>
          </cell>
          <cell r="I1245">
            <v>7351.12347086102</v>
          </cell>
          <cell r="K1245">
            <v>17429.035479815211</v>
          </cell>
          <cell r="M1245">
            <v>30288.442197634537</v>
          </cell>
          <cell r="O1245">
            <v>37639.565668495554</v>
          </cell>
        </row>
        <row r="1246">
          <cell r="A1246" t="str">
            <v xml:space="preserve">  Non-utility Generation</v>
          </cell>
          <cell r="C1246">
            <v>646.20000000000005</v>
          </cell>
          <cell r="E1246">
            <v>639.4</v>
          </cell>
          <cell r="G1246">
            <v>597.59999999999991</v>
          </cell>
          <cell r="I1246">
            <v>654.09999999999991</v>
          </cell>
          <cell r="K1246">
            <v>1285.5999999999999</v>
          </cell>
          <cell r="M1246">
            <v>1883.1999999999998</v>
          </cell>
          <cell r="O1246">
            <v>2537.2999999999997</v>
          </cell>
        </row>
        <row r="1247">
          <cell r="A1247" t="str">
            <v xml:space="preserve">  Safe Harbor(1/3)</v>
          </cell>
          <cell r="C1247">
            <v>121.6</v>
          </cell>
          <cell r="E1247">
            <v>122.19999999999999</v>
          </cell>
          <cell r="G1247">
            <v>37.099999999999994</v>
          </cell>
          <cell r="I1247">
            <v>74.400000000000006</v>
          </cell>
          <cell r="K1247">
            <v>243.79999999999998</v>
          </cell>
          <cell r="M1247">
            <v>280.89999999999998</v>
          </cell>
          <cell r="O1247">
            <v>355.29999999999995</v>
          </cell>
        </row>
        <row r="1248">
          <cell r="A1248" t="str">
            <v xml:space="preserve">  PJM Interchange</v>
          </cell>
          <cell r="C1248">
            <v>0</v>
          </cell>
          <cell r="E1248">
            <v>0</v>
          </cell>
          <cell r="G1248">
            <v>0</v>
          </cell>
          <cell r="I1248">
            <v>0</v>
          </cell>
          <cell r="K1248">
            <v>0</v>
          </cell>
          <cell r="M1248">
            <v>0</v>
          </cell>
          <cell r="O1248">
            <v>0</v>
          </cell>
        </row>
        <row r="1249">
          <cell r="A1249" t="str">
            <v xml:space="preserve">  PASNY </v>
          </cell>
          <cell r="C1249">
            <v>7.1999999999999993</v>
          </cell>
          <cell r="E1249">
            <v>7.1999999999999993</v>
          </cell>
          <cell r="G1249">
            <v>7.1999999999999993</v>
          </cell>
          <cell r="I1249">
            <v>7.1999999999999993</v>
          </cell>
          <cell r="K1249">
            <v>14.399999999999999</v>
          </cell>
          <cell r="M1249">
            <v>21.599999999999998</v>
          </cell>
          <cell r="O1249">
            <v>28.799999999999997</v>
          </cell>
        </row>
        <row r="1250">
          <cell r="A1250" t="str">
            <v xml:space="preserve">  Borderlines</v>
          </cell>
          <cell r="C1250">
            <v>0.30000000000000004</v>
          </cell>
          <cell r="E1250">
            <v>0.30000000000000004</v>
          </cell>
          <cell r="G1250">
            <v>0.30000000000000004</v>
          </cell>
          <cell r="I1250">
            <v>0.30000000000000004</v>
          </cell>
          <cell r="K1250">
            <v>0.60000000000000009</v>
          </cell>
          <cell r="M1250">
            <v>0.90000000000000013</v>
          </cell>
          <cell r="O1250">
            <v>1.2000000000000002</v>
          </cell>
        </row>
        <row r="1251">
          <cell r="A1251" t="str">
            <v xml:space="preserve">    TOTAL POWER PURCHASES</v>
          </cell>
          <cell r="C1251">
            <v>8435.2999999999993</v>
          </cell>
          <cell r="E1251">
            <v>10538.1</v>
          </cell>
          <cell r="G1251">
            <v>13501.6</v>
          </cell>
          <cell r="I1251">
            <v>8087.1</v>
          </cell>
          <cell r="K1251">
            <v>18973.400000000001</v>
          </cell>
          <cell r="M1251">
            <v>32475</v>
          </cell>
          <cell r="O1251">
            <v>40562.199999999997</v>
          </cell>
        </row>
        <row r="1252">
          <cell r="A1252" t="str">
            <v>TOTAL ENERGY AVAILABLE</v>
          </cell>
          <cell r="C1252">
            <v>18388.5</v>
          </cell>
          <cell r="E1252">
            <v>19037.400000000001</v>
          </cell>
          <cell r="G1252">
            <v>24706.5</v>
          </cell>
          <cell r="I1252">
            <v>17612.5</v>
          </cell>
          <cell r="K1252">
            <v>37425.9</v>
          </cell>
          <cell r="M1252">
            <v>62132.4</v>
          </cell>
          <cell r="O1252">
            <v>79745</v>
          </cell>
        </row>
        <row r="1253">
          <cell r="A1253" t="str">
            <v>NON-SYSTEM ENERGY SALES</v>
          </cell>
        </row>
        <row r="1254">
          <cell r="A1254" t="str">
            <v xml:space="preserve">  Sales to ACE </v>
          </cell>
          <cell r="C1254">
            <v>0</v>
          </cell>
          <cell r="E1254">
            <v>0</v>
          </cell>
          <cell r="G1254">
            <v>0</v>
          </cell>
          <cell r="I1254">
            <v>0</v>
          </cell>
          <cell r="K1254">
            <v>0</v>
          </cell>
          <cell r="M1254">
            <v>0</v>
          </cell>
          <cell r="O1254">
            <v>0</v>
          </cell>
        </row>
        <row r="1255">
          <cell r="A1255" t="str">
            <v xml:space="preserve">  Sales to JCP&amp;L </v>
          </cell>
          <cell r="C1255">
            <v>0</v>
          </cell>
          <cell r="E1255">
            <v>0</v>
          </cell>
          <cell r="G1255">
            <v>0</v>
          </cell>
          <cell r="I1255">
            <v>0</v>
          </cell>
          <cell r="K1255">
            <v>0</v>
          </cell>
          <cell r="M1255">
            <v>0</v>
          </cell>
          <cell r="O1255">
            <v>0</v>
          </cell>
        </row>
        <row r="1256">
          <cell r="A1256" t="str">
            <v xml:space="preserve">  Sales to BG&amp;E</v>
          </cell>
          <cell r="C1256">
            <v>-233.5</v>
          </cell>
          <cell r="E1256">
            <v>-122.5</v>
          </cell>
          <cell r="G1256">
            <v>0</v>
          </cell>
          <cell r="I1256">
            <v>0</v>
          </cell>
          <cell r="K1256">
            <v>-356</v>
          </cell>
          <cell r="M1256">
            <v>-356</v>
          </cell>
          <cell r="O1256">
            <v>-356</v>
          </cell>
        </row>
        <row r="1257">
          <cell r="A1257" t="str">
            <v xml:space="preserve">  Sales to GPU</v>
          </cell>
          <cell r="C1257">
            <v>-648</v>
          </cell>
          <cell r="E1257">
            <v>-654.9</v>
          </cell>
          <cell r="G1257">
            <v>-662.4</v>
          </cell>
          <cell r="I1257">
            <v>-662.7</v>
          </cell>
          <cell r="K1257">
            <v>-1302.9000000000001</v>
          </cell>
          <cell r="M1257">
            <v>-1965.3000000000002</v>
          </cell>
          <cell r="O1257">
            <v>-2628</v>
          </cell>
        </row>
        <row r="1258">
          <cell r="A1258" t="str">
            <v xml:space="preserve">  PJM Interchange </v>
          </cell>
          <cell r="C1258">
            <v>-2140.7026444661442</v>
          </cell>
          <cell r="E1258">
            <v>-2072.3618757186468</v>
          </cell>
          <cell r="G1258">
            <v>-4250.8932821806748</v>
          </cell>
          <cell r="I1258">
            <v>-2377.8765291389805</v>
          </cell>
          <cell r="K1258">
            <v>-4213.064520184791</v>
          </cell>
          <cell r="M1258">
            <v>-8463.9578023654649</v>
          </cell>
          <cell r="O1258">
            <v>-10841.834331504446</v>
          </cell>
        </row>
        <row r="1259">
          <cell r="A1259" t="str">
            <v xml:space="preserve">  Sales to Other</v>
          </cell>
          <cell r="C1259">
            <v>-7959.9973555338565</v>
          </cell>
          <cell r="E1259">
            <v>-10069.038124281353</v>
          </cell>
          <cell r="G1259">
            <v>-13159.406717819325</v>
          </cell>
          <cell r="I1259">
            <v>-7651.12347086102</v>
          </cell>
          <cell r="K1259">
            <v>-18029.035479815211</v>
          </cell>
          <cell r="M1259">
            <v>-31188.442197634537</v>
          </cell>
          <cell r="O1259">
            <v>-38839.565668495554</v>
          </cell>
        </row>
        <row r="1260">
          <cell r="A1260" t="str">
            <v xml:space="preserve">  TOTAL NON-SYSTEM ENERGY SALES</v>
          </cell>
          <cell r="C1260">
            <v>-10982.2</v>
          </cell>
          <cell r="E1260">
            <v>-12918.8</v>
          </cell>
          <cell r="G1260">
            <v>-18072.7</v>
          </cell>
          <cell r="I1260">
            <v>-10691.7</v>
          </cell>
          <cell r="K1260">
            <v>-23901</v>
          </cell>
          <cell r="M1260">
            <v>-41973.7</v>
          </cell>
          <cell r="O1260">
            <v>-52665.4</v>
          </cell>
        </row>
        <row r="1261">
          <cell r="A1261" t="str">
            <v xml:space="preserve">SYSTEM OUTPUT (incl supply to UGI      </v>
          </cell>
          <cell r="C1261">
            <v>7406.2999999999993</v>
          </cell>
          <cell r="E1261">
            <v>6118.6000000000022</v>
          </cell>
          <cell r="G1261">
            <v>6633.7999999999993</v>
          </cell>
          <cell r="I1261">
            <v>6920.7999999999993</v>
          </cell>
          <cell r="K1261">
            <v>13524.900000000001</v>
          </cell>
          <cell r="M1261">
            <v>20158.700000000004</v>
          </cell>
          <cell r="O1261">
            <v>27079.599999999999</v>
          </cell>
        </row>
        <row r="1262">
          <cell r="A1262" t="str">
            <v xml:space="preserve">             and ACE &amp; AE losses) </v>
          </cell>
          <cell r="C1262" t="str">
            <v xml:space="preserve"> =========</v>
          </cell>
          <cell r="E1262" t="str">
            <v xml:space="preserve"> =========</v>
          </cell>
          <cell r="G1262" t="str">
            <v xml:space="preserve"> =========</v>
          </cell>
          <cell r="I1262" t="str">
            <v xml:space="preserve"> =========</v>
          </cell>
          <cell r="K1262" t="str">
            <v xml:space="preserve"> =========</v>
          </cell>
          <cell r="M1262" t="str">
            <v xml:space="preserve"> =========</v>
          </cell>
          <cell r="O1262" t="str">
            <v xml:space="preserve"> ==========</v>
          </cell>
        </row>
        <row r="1263">
          <cell r="G1263" t="str">
            <v xml:space="preserve">                               QUARTERLY SUMMARY SHEET</v>
          </cell>
          <cell r="L1263" t="str">
            <v>CASE:2001 FORECAST</v>
          </cell>
          <cell r="P1263" t="str">
            <v>9A</v>
          </cell>
        </row>
        <row r="1264">
          <cell r="G1264" t="str">
            <v xml:space="preserve">                                SYSTEM COST OF POWER</v>
          </cell>
          <cell r="L1264">
            <v>36851</v>
          </cell>
        </row>
        <row r="1265">
          <cell r="G1265" t="str">
            <v xml:space="preserve">                               (Thousands of Dollars)</v>
          </cell>
        </row>
        <row r="1266">
          <cell r="L1266" t="str">
            <v xml:space="preserve">        YEAR TO DATE</v>
          </cell>
        </row>
        <row r="1267">
          <cell r="K1267" t="str">
            <v>==================================================</v>
          </cell>
        </row>
        <row r="1268">
          <cell r="A1268" t="str">
            <v>STEAM STATIONS</v>
          </cell>
          <cell r="C1268" t="str">
            <v>1st Qtr</v>
          </cell>
          <cell r="E1268" t="str">
            <v>2nd Qtr</v>
          </cell>
          <cell r="G1268" t="str">
            <v>3rd Qtr</v>
          </cell>
          <cell r="I1268" t="str">
            <v>4th Qtr</v>
          </cell>
          <cell r="K1268" t="str">
            <v>2nd Qtr</v>
          </cell>
          <cell r="M1268" t="str">
            <v>3rd Qtr</v>
          </cell>
          <cell r="O1268" t="str">
            <v>4th Qtr</v>
          </cell>
        </row>
        <row r="1269">
          <cell r="A1269" t="str">
            <v xml:space="preserve">  COAL-FIRED</v>
          </cell>
        </row>
        <row r="1270">
          <cell r="A1270" t="str">
            <v xml:space="preserve">    Brunner Island</v>
          </cell>
          <cell r="C1270">
            <v>36011.984390439997</v>
          </cell>
          <cell r="E1270">
            <v>27608.854079830002</v>
          </cell>
          <cell r="G1270">
            <v>30414.877604890004</v>
          </cell>
          <cell r="I1270">
            <v>24325.365417600005</v>
          </cell>
          <cell r="K1270">
            <v>63620.838470269999</v>
          </cell>
          <cell r="M1270">
            <v>94035.716075160002</v>
          </cell>
          <cell r="O1270">
            <v>118361.08149276001</v>
          </cell>
        </row>
        <row r="1271">
          <cell r="A1271" t="str">
            <v xml:space="preserve">    Martins Creek 1-2</v>
          </cell>
          <cell r="C1271">
            <v>5277.3150620000006</v>
          </cell>
          <cell r="E1271">
            <v>3951.4133239999992</v>
          </cell>
          <cell r="G1271">
            <v>3494.792645</v>
          </cell>
          <cell r="I1271">
            <v>4809.5474560000002</v>
          </cell>
          <cell r="K1271">
            <v>9228.7283859999989</v>
          </cell>
          <cell r="M1271">
            <v>12723.521030999998</v>
          </cell>
          <cell r="O1271">
            <v>17533.068486999997</v>
          </cell>
        </row>
        <row r="1272">
          <cell r="A1272" t="str">
            <v xml:space="preserve">    Sunbury</v>
          </cell>
          <cell r="C1272">
            <v>0</v>
          </cell>
          <cell r="E1272">
            <v>0</v>
          </cell>
          <cell r="G1272">
            <v>0</v>
          </cell>
          <cell r="I1272">
            <v>0</v>
          </cell>
          <cell r="K1272">
            <v>0</v>
          </cell>
          <cell r="M1272">
            <v>0</v>
          </cell>
          <cell r="O1272">
            <v>0</v>
          </cell>
        </row>
        <row r="1273">
          <cell r="A1273" t="str">
            <v xml:space="preserve">    Holtwood</v>
          </cell>
          <cell r="C1273">
            <v>0</v>
          </cell>
          <cell r="E1273">
            <v>0</v>
          </cell>
          <cell r="G1273">
            <v>0</v>
          </cell>
          <cell r="I1273">
            <v>0</v>
          </cell>
          <cell r="K1273">
            <v>0</v>
          </cell>
          <cell r="M1273">
            <v>0</v>
          </cell>
          <cell r="O1273">
            <v>0</v>
          </cell>
        </row>
        <row r="1274">
          <cell r="A1274" t="str">
            <v xml:space="preserve">    Keystone</v>
          </cell>
          <cell r="C1274">
            <v>3914.8237959999997</v>
          </cell>
          <cell r="E1274">
            <v>3731.8031770000002</v>
          </cell>
          <cell r="G1274">
            <v>4095.1670749999994</v>
          </cell>
          <cell r="I1274">
            <v>4076.91446</v>
          </cell>
          <cell r="K1274">
            <v>7646.6269730000004</v>
          </cell>
          <cell r="M1274">
            <v>11741.794048</v>
          </cell>
          <cell r="O1274">
            <v>15818.708508</v>
          </cell>
        </row>
        <row r="1275">
          <cell r="A1275" t="str">
            <v xml:space="preserve">    Conemaugh</v>
          </cell>
          <cell r="C1275">
            <v>5657.6895183999995</v>
          </cell>
          <cell r="E1275">
            <v>5145.7607250000001</v>
          </cell>
          <cell r="G1275">
            <v>5218.9836452000009</v>
          </cell>
          <cell r="I1275">
            <v>3890.8557584</v>
          </cell>
          <cell r="K1275">
            <v>10803.450243399999</v>
          </cell>
          <cell r="M1275">
            <v>16022.433888600001</v>
          </cell>
          <cell r="O1275">
            <v>19913.289647000001</v>
          </cell>
        </row>
        <row r="1276">
          <cell r="A1276" t="str">
            <v xml:space="preserve">    Montour</v>
          </cell>
          <cell r="C1276">
            <v>29080.252889600008</v>
          </cell>
          <cell r="E1276">
            <v>23611.480983199999</v>
          </cell>
          <cell r="G1276">
            <v>33397.596159200002</v>
          </cell>
          <cell r="I1276">
            <v>27766.484226399996</v>
          </cell>
          <cell r="K1276">
            <v>52691.733872800003</v>
          </cell>
          <cell r="M1276">
            <v>86089.330031999998</v>
          </cell>
          <cell r="O1276">
            <v>113855.8142584</v>
          </cell>
        </row>
        <row r="1277">
          <cell r="A1277" t="str">
            <v xml:space="preserve">    TOTAL COAL-FIRED</v>
          </cell>
          <cell r="C1277">
            <v>79942.100000000006</v>
          </cell>
          <cell r="E1277">
            <v>64049.400000000009</v>
          </cell>
          <cell r="G1277">
            <v>76621.5</v>
          </cell>
          <cell r="I1277">
            <v>64869.200000000004</v>
          </cell>
          <cell r="K1277">
            <v>143991.29999999999</v>
          </cell>
          <cell r="M1277">
            <v>220612.7</v>
          </cell>
          <cell r="O1277">
            <v>285482</v>
          </cell>
        </row>
        <row r="1278">
          <cell r="A1278" t="str">
            <v xml:space="preserve">  OIL-FIRED</v>
          </cell>
        </row>
        <row r="1279">
          <cell r="A1279" t="str">
            <v xml:space="preserve">    Martins Creek 3-4</v>
          </cell>
          <cell r="C1279">
            <v>11920.430262</v>
          </cell>
          <cell r="E1279">
            <v>15258.018</v>
          </cell>
          <cell r="G1279">
            <v>37849.993559999995</v>
          </cell>
          <cell r="I1279">
            <v>6463.7316319999991</v>
          </cell>
          <cell r="K1279">
            <v>27178.448261999998</v>
          </cell>
          <cell r="M1279">
            <v>65028.441821999993</v>
          </cell>
          <cell r="O1279">
            <v>71492.173453999989</v>
          </cell>
        </row>
        <row r="1280">
          <cell r="A1280" t="str">
            <v xml:space="preserve">    Sun Oil Adjustment</v>
          </cell>
          <cell r="B1280" t="str">
            <v>.</v>
          </cell>
          <cell r="C1280">
            <v>0</v>
          </cell>
          <cell r="E1280">
            <v>0</v>
          </cell>
          <cell r="G1280">
            <v>0</v>
          </cell>
          <cell r="I1280">
            <v>0</v>
          </cell>
          <cell r="K1280">
            <v>0</v>
          </cell>
          <cell r="M1280">
            <v>0</v>
          </cell>
          <cell r="O1280">
            <v>0</v>
          </cell>
        </row>
        <row r="1281">
          <cell r="A1281" t="str">
            <v xml:space="preserve">    TOTAL OIL-FIRED</v>
          </cell>
          <cell r="C1281">
            <v>11920.4</v>
          </cell>
          <cell r="E1281">
            <v>15258</v>
          </cell>
          <cell r="G1281">
            <v>37850</v>
          </cell>
          <cell r="I1281">
            <v>6463.7</v>
          </cell>
          <cell r="K1281">
            <v>27178.400000000001</v>
          </cell>
          <cell r="M1281">
            <v>65028.4</v>
          </cell>
          <cell r="O1281">
            <v>71492.2</v>
          </cell>
        </row>
        <row r="1283">
          <cell r="A1283" t="str">
            <v xml:space="preserve"> TOTAL FOSSIL STEAM EXPENSE</v>
          </cell>
          <cell r="C1283">
            <v>91862.5</v>
          </cell>
          <cell r="E1283">
            <v>79307.399999999994</v>
          </cell>
          <cell r="G1283">
            <v>114471.5</v>
          </cell>
          <cell r="I1283">
            <v>71332.899999999994</v>
          </cell>
          <cell r="K1283">
            <v>171169.69999999998</v>
          </cell>
          <cell r="M1283">
            <v>285641.10000000003</v>
          </cell>
          <cell r="O1283">
            <v>356974.2</v>
          </cell>
        </row>
        <row r="1284">
          <cell r="A1284" t="str">
            <v xml:space="preserve">  NUCLEAR</v>
          </cell>
        </row>
        <row r="1285">
          <cell r="A1285" t="str">
            <v xml:space="preserve">    Susq. #1 (PL 90% Share)</v>
          </cell>
          <cell r="B1285" t="str">
            <v>.</v>
          </cell>
          <cell r="C1285">
            <v>7494.2470800000001</v>
          </cell>
          <cell r="E1285">
            <v>6615.0432000000001</v>
          </cell>
          <cell r="G1285">
            <v>7660.7634600000001</v>
          </cell>
          <cell r="I1285">
            <v>7660.7634600000001</v>
          </cell>
          <cell r="K1285">
            <v>14109.290280000001</v>
          </cell>
          <cell r="M1285">
            <v>21770.053740000003</v>
          </cell>
          <cell r="O1285">
            <v>29430.817200000005</v>
          </cell>
        </row>
        <row r="1286">
          <cell r="A1286" t="str">
            <v xml:space="preserve">    Susq. #2 (PL 90% Share)</v>
          </cell>
          <cell r="B1286" t="str">
            <v>.</v>
          </cell>
          <cell r="C1286">
            <v>5775.9496199999994</v>
          </cell>
          <cell r="E1286">
            <v>5209.5351599999995</v>
          </cell>
          <cell r="G1286">
            <v>7693.3664100000005</v>
          </cell>
          <cell r="I1286">
            <v>7693.3664099999996</v>
          </cell>
          <cell r="K1286">
            <v>10985.484779999999</v>
          </cell>
          <cell r="M1286">
            <v>18678.851190000001</v>
          </cell>
          <cell r="O1286">
            <v>26372.2176</v>
          </cell>
        </row>
        <row r="1287">
          <cell r="A1287" t="str">
            <v xml:space="preserve">    D&amp;D Expense</v>
          </cell>
          <cell r="C1287">
            <v>628.91370000000006</v>
          </cell>
          <cell r="E1287">
            <v>629.63639999999998</v>
          </cell>
          <cell r="G1287">
            <v>631.08179999999993</v>
          </cell>
          <cell r="I1287">
            <v>631.08179999999993</v>
          </cell>
          <cell r="K1287">
            <v>1258.5500999999999</v>
          </cell>
          <cell r="M1287">
            <v>1889.6318999999999</v>
          </cell>
          <cell r="O1287">
            <v>2520.7136999999998</v>
          </cell>
        </row>
        <row r="1288">
          <cell r="A1288" t="str">
            <v xml:space="preserve">    TOTAL NUCLEAR</v>
          </cell>
          <cell r="C1288">
            <v>13899.0137</v>
          </cell>
          <cell r="E1288">
            <v>12454.136399999999</v>
          </cell>
          <cell r="G1288">
            <v>15985.281800000001</v>
          </cell>
          <cell r="I1288">
            <v>15985.281800000001</v>
          </cell>
          <cell r="K1288">
            <v>26353.3501</v>
          </cell>
          <cell r="M1288">
            <v>42338.6319</v>
          </cell>
          <cell r="O1288">
            <v>58323.7137</v>
          </cell>
        </row>
        <row r="1289">
          <cell r="A1289" t="str">
            <v xml:space="preserve">                          </v>
          </cell>
        </row>
        <row r="1290">
          <cell r="A1290" t="str">
            <v>COMBUSTION TURBINES</v>
          </cell>
          <cell r="C1290">
            <v>122.1</v>
          </cell>
          <cell r="E1290">
            <v>45.5</v>
          </cell>
          <cell r="G1290">
            <v>437</v>
          </cell>
          <cell r="I1290">
            <v>35.700000000000003</v>
          </cell>
          <cell r="K1290">
            <v>167.6</v>
          </cell>
          <cell r="M1290">
            <v>604.6</v>
          </cell>
          <cell r="O1290">
            <v>640.30000000000007</v>
          </cell>
        </row>
        <row r="1292">
          <cell r="A1292" t="str">
            <v>DIESELS</v>
          </cell>
          <cell r="C1292">
            <v>17.5</v>
          </cell>
          <cell r="E1292">
            <v>25.700000000000003</v>
          </cell>
          <cell r="G1292">
            <v>15.399999999999999</v>
          </cell>
          <cell r="I1292">
            <v>16.7</v>
          </cell>
          <cell r="K1292">
            <v>43.2</v>
          </cell>
          <cell r="M1292">
            <v>58.6</v>
          </cell>
          <cell r="O1292">
            <v>75.3</v>
          </cell>
        </row>
        <row r="1293">
          <cell r="A1293" t="str">
            <v xml:space="preserve">    TOTAL GENERATION</v>
          </cell>
          <cell r="C1293">
            <v>105901.1</v>
          </cell>
          <cell r="E1293">
            <v>91832.7</v>
          </cell>
          <cell r="G1293">
            <v>130909.2</v>
          </cell>
          <cell r="I1293">
            <v>87370.599999999991</v>
          </cell>
          <cell r="K1293">
            <v>197733.90000000002</v>
          </cell>
          <cell r="M1293">
            <v>328642.89999999991</v>
          </cell>
          <cell r="O1293">
            <v>416013.5</v>
          </cell>
        </row>
        <row r="1294">
          <cell r="A1294" t="str">
            <v>POWER PURCHASES</v>
          </cell>
        </row>
        <row r="1295">
          <cell r="A1295" t="str">
            <v xml:space="preserve">  Short-term - Other Utilities</v>
          </cell>
          <cell r="C1295">
            <v>221786.4</v>
          </cell>
          <cell r="E1295">
            <v>317220.2</v>
          </cell>
          <cell r="G1295">
            <v>716345.2</v>
          </cell>
          <cell r="I1295">
            <v>192261.9</v>
          </cell>
          <cell r="K1295">
            <v>539006.6</v>
          </cell>
          <cell r="M1295">
            <v>1255351.7999999998</v>
          </cell>
          <cell r="O1295">
            <v>1447613.6999999997</v>
          </cell>
        </row>
        <row r="1296">
          <cell r="A1296" t="str">
            <v xml:space="preserve">  Non-utility Generation</v>
          </cell>
          <cell r="C1296">
            <v>42132.3</v>
          </cell>
          <cell r="E1296">
            <v>41688.899999999994</v>
          </cell>
          <cell r="G1296">
            <v>38963.5</v>
          </cell>
          <cell r="I1296">
            <v>42647.199999999997</v>
          </cell>
          <cell r="K1296">
            <v>83821.2</v>
          </cell>
          <cell r="M1296">
            <v>122784.7</v>
          </cell>
          <cell r="O1296">
            <v>165431.9</v>
          </cell>
        </row>
        <row r="1297">
          <cell r="A1297" t="str">
            <v xml:space="preserve">  Safe Harbor</v>
          </cell>
          <cell r="C1297">
            <v>3354</v>
          </cell>
          <cell r="E1297">
            <v>3370.5</v>
          </cell>
          <cell r="G1297">
            <v>1023.3000000000001</v>
          </cell>
          <cell r="I1297">
            <v>2052.1000000000004</v>
          </cell>
          <cell r="K1297">
            <v>6724.5</v>
          </cell>
          <cell r="M1297">
            <v>7747.8</v>
          </cell>
          <cell r="O1297">
            <v>9799.9000000000015</v>
          </cell>
        </row>
        <row r="1298">
          <cell r="A1298" t="str">
            <v xml:space="preserve">  PJM Interchange</v>
          </cell>
          <cell r="C1298">
            <v>0</v>
          </cell>
          <cell r="E1298">
            <v>0</v>
          </cell>
          <cell r="G1298">
            <v>0</v>
          </cell>
          <cell r="I1298">
            <v>0</v>
          </cell>
          <cell r="K1298">
            <v>0</v>
          </cell>
          <cell r="M1298">
            <v>0</v>
          </cell>
          <cell r="O1298">
            <v>0</v>
          </cell>
        </row>
        <row r="1299">
          <cell r="A1299" t="str">
            <v xml:space="preserve">  PASNY </v>
          </cell>
          <cell r="C1299">
            <v>143.69999999999999</v>
          </cell>
          <cell r="E1299">
            <v>143.69999999999999</v>
          </cell>
          <cell r="G1299">
            <v>143.69999999999999</v>
          </cell>
          <cell r="I1299">
            <v>143.69999999999999</v>
          </cell>
          <cell r="K1299">
            <v>287.39999999999998</v>
          </cell>
          <cell r="M1299">
            <v>431.09999999999997</v>
          </cell>
          <cell r="O1299">
            <v>574.79999999999995</v>
          </cell>
        </row>
        <row r="1300">
          <cell r="A1300" t="str">
            <v xml:space="preserve">  Borderline</v>
          </cell>
          <cell r="C1300">
            <v>31.5</v>
          </cell>
          <cell r="E1300">
            <v>31.5</v>
          </cell>
          <cell r="G1300">
            <v>31.5</v>
          </cell>
          <cell r="I1300">
            <v>31.5</v>
          </cell>
          <cell r="K1300">
            <v>63</v>
          </cell>
          <cell r="M1300">
            <v>94.5</v>
          </cell>
          <cell r="O1300">
            <v>126</v>
          </cell>
        </row>
        <row r="1301">
          <cell r="A1301" t="str">
            <v xml:space="preserve">    TOTAL POWER PURCHASES </v>
          </cell>
          <cell r="C1301">
            <v>267447.90000000002</v>
          </cell>
          <cell r="E1301">
            <v>362454.80000000005</v>
          </cell>
          <cell r="G1301">
            <v>756507.2</v>
          </cell>
          <cell r="I1301">
            <v>237136.4</v>
          </cell>
          <cell r="K1301">
            <v>629902.69999999995</v>
          </cell>
          <cell r="M1301">
            <v>1386409.9000000001</v>
          </cell>
          <cell r="O1301">
            <v>1623546.3</v>
          </cell>
        </row>
        <row r="1302">
          <cell r="A1302" t="str">
            <v>TOTAL ENERGY AVAILABLE</v>
          </cell>
          <cell r="C1302">
            <v>376817.1</v>
          </cell>
          <cell r="E1302">
            <v>457471.5</v>
          </cell>
          <cell r="G1302">
            <v>891584.20000000007</v>
          </cell>
          <cell r="I1302">
            <v>328698.09999999998</v>
          </cell>
          <cell r="K1302">
            <v>834288.6</v>
          </cell>
          <cell r="M1302">
            <v>1725872.8</v>
          </cell>
          <cell r="O1302">
            <v>2054570.9</v>
          </cell>
        </row>
        <row r="1303">
          <cell r="A1303" t="str">
            <v>NON-SYSTEM ENERGY SALES</v>
          </cell>
        </row>
        <row r="1304">
          <cell r="A1304" t="str">
            <v xml:space="preserve">  Sales to ACE </v>
          </cell>
          <cell r="C1304">
            <v>0</v>
          </cell>
          <cell r="E1304">
            <v>0</v>
          </cell>
          <cell r="G1304">
            <v>0</v>
          </cell>
          <cell r="I1304">
            <v>0</v>
          </cell>
          <cell r="K1304">
            <v>0</v>
          </cell>
          <cell r="M1304">
            <v>0</v>
          </cell>
          <cell r="O1304">
            <v>0</v>
          </cell>
        </row>
        <row r="1305">
          <cell r="A1305" t="str">
            <v xml:space="preserve">  Sales to JCP&amp;L </v>
          </cell>
          <cell r="C1305">
            <v>0</v>
          </cell>
          <cell r="E1305">
            <v>0</v>
          </cell>
          <cell r="G1305">
            <v>0</v>
          </cell>
          <cell r="I1305">
            <v>0</v>
          </cell>
          <cell r="K1305">
            <v>0</v>
          </cell>
          <cell r="M1305">
            <v>0</v>
          </cell>
          <cell r="O1305">
            <v>0</v>
          </cell>
        </row>
        <row r="1306">
          <cell r="A1306" t="str">
            <v xml:space="preserve">  Sales to BG&amp;E</v>
          </cell>
          <cell r="C1306">
            <v>-1142.9000000000001</v>
          </cell>
          <cell r="E1306">
            <v>-1027.5</v>
          </cell>
          <cell r="G1306">
            <v>-1322.3</v>
          </cell>
          <cell r="I1306">
            <v>-1322.3</v>
          </cell>
          <cell r="K1306">
            <v>-2170.4</v>
          </cell>
          <cell r="M1306">
            <v>-3492.7</v>
          </cell>
          <cell r="O1306">
            <v>-4815</v>
          </cell>
        </row>
        <row r="1307">
          <cell r="A1307" t="str">
            <v xml:space="preserve">  Sales to GPU</v>
          </cell>
          <cell r="C1307">
            <v>-6992.7971039999993</v>
          </cell>
          <cell r="E1307">
            <v>-7108.4316239999989</v>
          </cell>
          <cell r="G1307">
            <v>-7700.5173599999998</v>
          </cell>
          <cell r="I1307">
            <v>-6115.0562010000003</v>
          </cell>
          <cell r="K1307">
            <v>-14101.228727999998</v>
          </cell>
          <cell r="M1307">
            <v>-21801.746088</v>
          </cell>
          <cell r="O1307">
            <v>-27916.802288999999</v>
          </cell>
        </row>
        <row r="1308">
          <cell r="A1308" t="str">
            <v xml:space="preserve">  PJM Interchange </v>
          </cell>
          <cell r="C1308">
            <v>-56802.700000000004</v>
          </cell>
          <cell r="E1308">
            <v>-62051.6</v>
          </cell>
          <cell r="G1308">
            <v>-158747.5</v>
          </cell>
          <cell r="I1308">
            <v>-53215.199999999997</v>
          </cell>
          <cell r="K1308">
            <v>-118854.3</v>
          </cell>
          <cell r="M1308">
            <v>-277601.8</v>
          </cell>
          <cell r="O1308">
            <v>-330817</v>
          </cell>
        </row>
        <row r="1309">
          <cell r="A1309" t="str">
            <v xml:space="preserve">  Sales to Other</v>
          </cell>
          <cell r="C1309">
            <v>-235209.60000000001</v>
          </cell>
          <cell r="E1309">
            <v>-332599.3</v>
          </cell>
          <cell r="G1309">
            <v>-740135.9</v>
          </cell>
          <cell r="I1309">
            <v>-204611.5</v>
          </cell>
          <cell r="K1309">
            <v>-567808.9</v>
          </cell>
          <cell r="M1309">
            <v>-1307944.8</v>
          </cell>
          <cell r="O1309">
            <v>-1512556.3</v>
          </cell>
        </row>
        <row r="1310">
          <cell r="A1310" t="str">
            <v xml:space="preserve">    TOTAL NON-SYSTEM ENERGY SALES</v>
          </cell>
          <cell r="C1310">
            <v>-300147.99710400001</v>
          </cell>
          <cell r="E1310">
            <v>-402786.83162399998</v>
          </cell>
          <cell r="G1310">
            <v>-907906.21736000001</v>
          </cell>
          <cell r="I1310">
            <v>-265264.056201</v>
          </cell>
          <cell r="K1310">
            <v>-702934.82872800005</v>
          </cell>
          <cell r="M1310">
            <v>-1610841.0460880001</v>
          </cell>
          <cell r="O1310">
            <v>-1876105.1022890001</v>
          </cell>
        </row>
        <row r="1311">
          <cell r="A1311" t="str">
            <v>SYSTEM COST OF POWER</v>
          </cell>
          <cell r="C1311">
            <v>76669.099999999977</v>
          </cell>
          <cell r="E1311">
            <v>54684.700000000012</v>
          </cell>
          <cell r="G1311">
            <v>-16322</v>
          </cell>
          <cell r="I1311">
            <v>63434</v>
          </cell>
          <cell r="K1311">
            <v>131353.79999999993</v>
          </cell>
          <cell r="M1311">
            <v>115031.80000000005</v>
          </cell>
          <cell r="O1311">
            <v>178465.79999999981</v>
          </cell>
        </row>
        <row r="1312">
          <cell r="C1312" t="str">
            <v xml:space="preserve"> ========</v>
          </cell>
          <cell r="E1312" t="str">
            <v xml:space="preserve"> ========</v>
          </cell>
          <cell r="G1312" t="str">
            <v xml:space="preserve"> ========</v>
          </cell>
          <cell r="I1312" t="str">
            <v xml:space="preserve"> ========</v>
          </cell>
          <cell r="K1312" t="str">
            <v xml:space="preserve"> ========</v>
          </cell>
          <cell r="M1312" t="str">
            <v xml:space="preserve"> ========</v>
          </cell>
          <cell r="O1312" t="str">
            <v xml:space="preserve"> =========</v>
          </cell>
        </row>
        <row r="1313">
          <cell r="A1313" t="str">
            <v xml:space="preserve">    MILLS/KWH</v>
          </cell>
          <cell r="C1313">
            <v>10.351876105477766</v>
          </cell>
          <cell r="E1313">
            <v>8.9374530121269551</v>
          </cell>
          <cell r="G1313">
            <v>-2.4604299195031509</v>
          </cell>
          <cell r="I1313">
            <v>9.1657033868916891</v>
          </cell>
          <cell r="K1313">
            <v>9.7119978705942316</v>
          </cell>
          <cell r="M1313">
            <v>5.7063104267636318</v>
          </cell>
          <cell r="O1313">
            <v>6.5904149248881012</v>
          </cell>
        </row>
        <row r="1314">
          <cell r="G1314" t="str">
            <v xml:space="preserve">                               QUARTERLY SUMMARY SHEET</v>
          </cell>
          <cell r="L1314" t="str">
            <v>CASE:2001 FORECAST</v>
          </cell>
        </row>
        <row r="1315">
          <cell r="G1315" t="str">
            <v xml:space="preserve">                         ENERGY COST RECOVERED THROUGH ECR</v>
          </cell>
          <cell r="L1315">
            <v>36851</v>
          </cell>
          <cell r="O1315" t="str">
            <v xml:space="preserve">        10A</v>
          </cell>
        </row>
        <row r="1316">
          <cell r="G1316" t="str">
            <v xml:space="preserve">                               (Thousands of Dollars)</v>
          </cell>
        </row>
        <row r="1317">
          <cell r="L1317" t="str">
            <v xml:space="preserve">        YEAR TO DATE</v>
          </cell>
        </row>
        <row r="1318">
          <cell r="K1318" t="str">
            <v>==================================================</v>
          </cell>
        </row>
        <row r="1319">
          <cell r="A1319" t="str">
            <v>STEAM STATIONS</v>
          </cell>
          <cell r="C1319" t="str">
            <v>1st Qtr</v>
          </cell>
          <cell r="E1319" t="str">
            <v>2nd Qtr</v>
          </cell>
          <cell r="G1319" t="str">
            <v>3rd Qtr</v>
          </cell>
          <cell r="I1319" t="str">
            <v>4th Qtr</v>
          </cell>
          <cell r="K1319" t="str">
            <v>2nd Qtr</v>
          </cell>
          <cell r="M1319" t="str">
            <v>3rd Qtr</v>
          </cell>
          <cell r="O1319" t="str">
            <v>4th Qtr</v>
          </cell>
        </row>
        <row r="1320">
          <cell r="A1320" t="str">
            <v xml:space="preserve">                 </v>
          </cell>
        </row>
        <row r="1321">
          <cell r="A1321" t="str">
            <v xml:space="preserve">    TOTAL COAL-FIRED</v>
          </cell>
          <cell r="C1321">
            <v>79991.8</v>
          </cell>
          <cell r="E1321">
            <v>64118.6</v>
          </cell>
          <cell r="G1321">
            <v>76743.199999999997</v>
          </cell>
          <cell r="I1321">
            <v>65014.2</v>
          </cell>
          <cell r="K1321">
            <v>144110.39999999999</v>
          </cell>
          <cell r="M1321">
            <v>220853.59999999998</v>
          </cell>
          <cell r="O1321">
            <v>285867.8</v>
          </cell>
        </row>
        <row r="1323">
          <cell r="A1323" t="str">
            <v xml:space="preserve">    Martins Creek 3-4</v>
          </cell>
          <cell r="C1323">
            <v>11920.430262</v>
          </cell>
          <cell r="E1323">
            <v>15258.018</v>
          </cell>
          <cell r="G1323">
            <v>37849.993559999995</v>
          </cell>
          <cell r="I1323">
            <v>6463.7316319999991</v>
          </cell>
          <cell r="K1323">
            <v>27178.448261999998</v>
          </cell>
          <cell r="M1323">
            <v>65028.441821999993</v>
          </cell>
          <cell r="O1323">
            <v>71492.173453999989</v>
          </cell>
        </row>
        <row r="1324">
          <cell r="A1324" t="str">
            <v xml:space="preserve">    Sun Oil Adjustment</v>
          </cell>
          <cell r="C1324">
            <v>0</v>
          </cell>
          <cell r="E1324">
            <v>0</v>
          </cell>
          <cell r="G1324">
            <v>0</v>
          </cell>
          <cell r="I1324">
            <v>0</v>
          </cell>
          <cell r="K1324">
            <v>0</v>
          </cell>
          <cell r="M1324">
            <v>0</v>
          </cell>
          <cell r="O1324">
            <v>0</v>
          </cell>
        </row>
        <row r="1325">
          <cell r="A1325" t="str">
            <v xml:space="preserve">    TOTAL OIL-FIRED</v>
          </cell>
          <cell r="C1325">
            <v>11920.4</v>
          </cell>
          <cell r="E1325">
            <v>15258</v>
          </cell>
          <cell r="G1325">
            <v>37850</v>
          </cell>
          <cell r="I1325">
            <v>6463.7</v>
          </cell>
          <cell r="K1325">
            <v>27178.400000000001</v>
          </cell>
          <cell r="M1325">
            <v>65028.4</v>
          </cell>
          <cell r="O1325">
            <v>71492.2</v>
          </cell>
        </row>
        <row r="1327">
          <cell r="A1327" t="str">
            <v xml:space="preserve">    TOTAL FOSSIL STEAM EXPENSE</v>
          </cell>
          <cell r="C1327">
            <v>91912.2</v>
          </cell>
          <cell r="E1327">
            <v>79376.600000000006</v>
          </cell>
          <cell r="G1327">
            <v>114593.2</v>
          </cell>
          <cell r="I1327">
            <v>71477.899999999994</v>
          </cell>
          <cell r="K1327">
            <v>171288.8</v>
          </cell>
          <cell r="M1327">
            <v>285882</v>
          </cell>
          <cell r="O1327">
            <v>357360</v>
          </cell>
        </row>
        <row r="1328">
          <cell r="A1328" t="str">
            <v xml:space="preserve">  NUCLEAR</v>
          </cell>
        </row>
        <row r="1329">
          <cell r="A1329" t="str">
            <v xml:space="preserve">    Susquehanna 1 (PL 90% Share)</v>
          </cell>
          <cell r="C1329">
            <v>7494.2470800000001</v>
          </cell>
          <cell r="E1329">
            <v>6615.0432000000001</v>
          </cell>
          <cell r="G1329">
            <v>7660.7634600000001</v>
          </cell>
          <cell r="I1329">
            <v>7660.7634600000001</v>
          </cell>
          <cell r="K1329">
            <v>14109.290280000001</v>
          </cell>
          <cell r="M1329">
            <v>21770.053740000003</v>
          </cell>
          <cell r="O1329">
            <v>29430.817200000005</v>
          </cell>
        </row>
        <row r="1330">
          <cell r="A1330" t="str">
            <v xml:space="preserve">    Susquehanna 2 (PL 90% Share)</v>
          </cell>
          <cell r="C1330">
            <v>5775.9496199999994</v>
          </cell>
          <cell r="E1330">
            <v>5209.5351599999995</v>
          </cell>
          <cell r="G1330">
            <v>7693.3664100000005</v>
          </cell>
          <cell r="I1330">
            <v>7693.3664099999996</v>
          </cell>
          <cell r="K1330">
            <v>10985.484779999999</v>
          </cell>
          <cell r="M1330">
            <v>18678.851190000001</v>
          </cell>
          <cell r="O1330">
            <v>26372.2176</v>
          </cell>
        </row>
        <row r="1331">
          <cell r="A1331" t="str">
            <v xml:space="preserve">    D&amp;D Expense</v>
          </cell>
          <cell r="C1331">
            <v>628.91370000000006</v>
          </cell>
          <cell r="E1331">
            <v>629.63639999999998</v>
          </cell>
          <cell r="G1331">
            <v>631.08179999999993</v>
          </cell>
          <cell r="I1331">
            <v>631.08179999999993</v>
          </cell>
          <cell r="K1331">
            <v>1258.5500999999999</v>
          </cell>
          <cell r="M1331">
            <v>1889.6318999999999</v>
          </cell>
          <cell r="O1331">
            <v>2520.7136999999998</v>
          </cell>
        </row>
        <row r="1332">
          <cell r="A1332" t="str">
            <v xml:space="preserve">    TOTAL NUCLEAR</v>
          </cell>
          <cell r="C1332">
            <v>13899.0137</v>
          </cell>
          <cell r="E1332">
            <v>12454.136399999999</v>
          </cell>
          <cell r="G1332">
            <v>15985.281800000001</v>
          </cell>
          <cell r="I1332">
            <v>15985.281800000001</v>
          </cell>
          <cell r="K1332">
            <v>26353.3501</v>
          </cell>
          <cell r="M1332">
            <v>42338.6319</v>
          </cell>
          <cell r="O1332">
            <v>58323.7137</v>
          </cell>
        </row>
        <row r="1333">
          <cell r="A1333" t="str">
            <v xml:space="preserve">                          </v>
          </cell>
        </row>
        <row r="1334">
          <cell r="A1334" t="str">
            <v>COMBUSTION TURBINES</v>
          </cell>
          <cell r="C1334">
            <v>122.1</v>
          </cell>
          <cell r="E1334">
            <v>45.5</v>
          </cell>
          <cell r="G1334">
            <v>437</v>
          </cell>
          <cell r="I1334">
            <v>35.700000000000003</v>
          </cell>
          <cell r="K1334">
            <v>167.6</v>
          </cell>
          <cell r="M1334">
            <v>604.6</v>
          </cell>
          <cell r="O1334">
            <v>640.30000000000007</v>
          </cell>
        </row>
        <row r="1336">
          <cell r="A1336" t="str">
            <v>DIESELS</v>
          </cell>
          <cell r="C1336">
            <v>17.5</v>
          </cell>
          <cell r="E1336">
            <v>25.700000000000003</v>
          </cell>
          <cell r="G1336">
            <v>15.399999999999999</v>
          </cell>
          <cell r="I1336">
            <v>16.7</v>
          </cell>
          <cell r="K1336">
            <v>43.2</v>
          </cell>
          <cell r="M1336">
            <v>58.6</v>
          </cell>
          <cell r="O1336">
            <v>75.3</v>
          </cell>
        </row>
        <row r="1337">
          <cell r="A1337" t="str">
            <v xml:space="preserve">    TOTAL GENERATION</v>
          </cell>
          <cell r="C1337">
            <v>105950.8</v>
          </cell>
          <cell r="E1337">
            <v>91901.900000000009</v>
          </cell>
          <cell r="G1337">
            <v>131030.9</v>
          </cell>
          <cell r="I1337">
            <v>87515.599999999991</v>
          </cell>
          <cell r="K1337">
            <v>197853</v>
          </cell>
          <cell r="M1337">
            <v>328883.79999999993</v>
          </cell>
          <cell r="O1337">
            <v>416399.3</v>
          </cell>
        </row>
        <row r="1338">
          <cell r="A1338" t="str">
            <v>POWER PURCHASES</v>
          </cell>
        </row>
        <row r="1339">
          <cell r="A1339" t="str">
            <v xml:space="preserve">  Short-term - Other Utilities</v>
          </cell>
          <cell r="C1339">
            <v>221786.4</v>
          </cell>
          <cell r="E1339">
            <v>317220.2</v>
          </cell>
          <cell r="G1339">
            <v>716345.2</v>
          </cell>
          <cell r="I1339">
            <v>192261.9</v>
          </cell>
          <cell r="K1339">
            <v>539006.6</v>
          </cell>
          <cell r="M1339">
            <v>1255351.7999999998</v>
          </cell>
          <cell r="O1339">
            <v>1447613.6999999997</v>
          </cell>
        </row>
        <row r="1340">
          <cell r="A1340" t="str">
            <v xml:space="preserve">  Non-utility Generation</v>
          </cell>
          <cell r="C1340">
            <v>42132.240000000005</v>
          </cell>
          <cell r="E1340">
            <v>41688.880000000005</v>
          </cell>
          <cell r="G1340">
            <v>38963.520000000004</v>
          </cell>
          <cell r="I1340">
            <v>42647.32</v>
          </cell>
          <cell r="K1340">
            <v>83821.12000000001</v>
          </cell>
          <cell r="M1340">
            <v>122784.64000000001</v>
          </cell>
          <cell r="O1340">
            <v>165431.96000000002</v>
          </cell>
        </row>
        <row r="1341">
          <cell r="A1341" t="str">
            <v xml:space="preserve">  Safe Harbor</v>
          </cell>
          <cell r="C1341">
            <v>3354</v>
          </cell>
          <cell r="E1341">
            <v>3370.5</v>
          </cell>
          <cell r="G1341">
            <v>1023.3000000000001</v>
          </cell>
          <cell r="I1341">
            <v>2052.1000000000004</v>
          </cell>
          <cell r="K1341">
            <v>6724.5</v>
          </cell>
          <cell r="M1341">
            <v>7747.8</v>
          </cell>
          <cell r="O1341">
            <v>9799.9000000000015</v>
          </cell>
        </row>
        <row r="1342">
          <cell r="A1342" t="str">
            <v xml:space="preserve">  PJM Interchange</v>
          </cell>
          <cell r="C1342">
            <v>0</v>
          </cell>
          <cell r="E1342">
            <v>0</v>
          </cell>
          <cell r="G1342">
            <v>0</v>
          </cell>
          <cell r="I1342">
            <v>0</v>
          </cell>
          <cell r="K1342">
            <v>0</v>
          </cell>
          <cell r="M1342">
            <v>0</v>
          </cell>
          <cell r="O1342">
            <v>0</v>
          </cell>
        </row>
        <row r="1343">
          <cell r="A1343" t="str">
            <v xml:space="preserve">  PASNY </v>
          </cell>
          <cell r="C1343">
            <v>143.69999999999999</v>
          </cell>
          <cell r="E1343">
            <v>143.69999999999999</v>
          </cell>
          <cell r="G1343">
            <v>143.69999999999999</v>
          </cell>
          <cell r="I1343">
            <v>143.69999999999999</v>
          </cell>
          <cell r="K1343">
            <v>287.39999999999998</v>
          </cell>
          <cell r="M1343">
            <v>431.09999999999997</v>
          </cell>
          <cell r="O1343">
            <v>574.79999999999995</v>
          </cell>
        </row>
        <row r="1344">
          <cell r="A1344" t="str">
            <v xml:space="preserve">  Borderline</v>
          </cell>
          <cell r="C1344">
            <v>31.5</v>
          </cell>
          <cell r="E1344">
            <v>31.5</v>
          </cell>
          <cell r="G1344">
            <v>31.5</v>
          </cell>
          <cell r="I1344">
            <v>31.5</v>
          </cell>
          <cell r="K1344">
            <v>63</v>
          </cell>
          <cell r="M1344">
            <v>94.5</v>
          </cell>
          <cell r="O1344">
            <v>126</v>
          </cell>
        </row>
        <row r="1345">
          <cell r="A1345" t="str">
            <v xml:space="preserve">    TOTAL POWER PURCHASES</v>
          </cell>
          <cell r="C1345">
            <v>267447.8</v>
          </cell>
          <cell r="E1345">
            <v>362454.80000000005</v>
          </cell>
          <cell r="G1345">
            <v>756507.2</v>
          </cell>
          <cell r="I1345">
            <v>237136.5</v>
          </cell>
          <cell r="K1345">
            <v>629902.6</v>
          </cell>
          <cell r="M1345">
            <v>1386409.8</v>
          </cell>
          <cell r="O1345">
            <v>1623546.4</v>
          </cell>
        </row>
        <row r="1346">
          <cell r="A1346" t="str">
            <v>TOTAL ENERGY AVAILABLE</v>
          </cell>
          <cell r="C1346">
            <v>376817.1</v>
          </cell>
          <cell r="E1346">
            <v>457471.5</v>
          </cell>
          <cell r="G1346">
            <v>891584.20000000007</v>
          </cell>
          <cell r="I1346">
            <v>328698.09999999998</v>
          </cell>
          <cell r="K1346">
            <v>834288.6</v>
          </cell>
          <cell r="M1346">
            <v>1725872.8</v>
          </cell>
          <cell r="O1346">
            <v>2054570.9</v>
          </cell>
        </row>
        <row r="1347">
          <cell r="A1347" t="str">
            <v>NON-SYSTEM ENERGY SALES</v>
          </cell>
        </row>
        <row r="1348">
          <cell r="A1348" t="str">
            <v xml:space="preserve">  Sales to ACE </v>
          </cell>
          <cell r="C1348">
            <v>0</v>
          </cell>
          <cell r="E1348">
            <v>0</v>
          </cell>
          <cell r="G1348">
            <v>0</v>
          </cell>
          <cell r="I1348">
            <v>0</v>
          </cell>
          <cell r="K1348">
            <v>0</v>
          </cell>
          <cell r="M1348">
            <v>0</v>
          </cell>
          <cell r="O1348">
            <v>0</v>
          </cell>
        </row>
        <row r="1349">
          <cell r="A1349" t="str">
            <v xml:space="preserve">  Sales to JCP&amp;L </v>
          </cell>
          <cell r="C1349">
            <v>0</v>
          </cell>
          <cell r="E1349">
            <v>0</v>
          </cell>
          <cell r="G1349">
            <v>0</v>
          </cell>
          <cell r="I1349">
            <v>0</v>
          </cell>
          <cell r="K1349">
            <v>0</v>
          </cell>
          <cell r="M1349">
            <v>0</v>
          </cell>
          <cell r="O1349">
            <v>0</v>
          </cell>
        </row>
        <row r="1350">
          <cell r="A1350" t="str">
            <v xml:space="preserve">  Sales to BG&amp;E</v>
          </cell>
          <cell r="C1350">
            <v>-1142.9000000000001</v>
          </cell>
          <cell r="E1350">
            <v>-1027.5</v>
          </cell>
          <cell r="G1350">
            <v>-1322.3</v>
          </cell>
          <cell r="I1350">
            <v>-1322.3</v>
          </cell>
          <cell r="K1350">
            <v>-2170.4</v>
          </cell>
          <cell r="M1350">
            <v>-3492.7</v>
          </cell>
          <cell r="O1350">
            <v>-4815</v>
          </cell>
        </row>
        <row r="1351">
          <cell r="A1351" t="str">
            <v xml:space="preserve">  Sales to GPU</v>
          </cell>
          <cell r="C1351">
            <v>-6992.7971039999993</v>
          </cell>
          <cell r="E1351">
            <v>-7108.4316239999989</v>
          </cell>
          <cell r="G1351">
            <v>-7700.5173599999998</v>
          </cell>
          <cell r="I1351">
            <v>-6115.0562010000003</v>
          </cell>
          <cell r="K1351">
            <v>-14101.228727999998</v>
          </cell>
          <cell r="M1351">
            <v>-21801.746088</v>
          </cell>
          <cell r="O1351">
            <v>-27916.802288999999</v>
          </cell>
        </row>
        <row r="1352">
          <cell r="A1352" t="str">
            <v xml:space="preserve">  PJM Interchange </v>
          </cell>
          <cell r="C1352">
            <v>-56802.700000000004</v>
          </cell>
          <cell r="E1352">
            <v>-62051.6</v>
          </cell>
          <cell r="G1352">
            <v>-158747.5</v>
          </cell>
          <cell r="I1352">
            <v>-53215.199999999997</v>
          </cell>
          <cell r="K1352">
            <v>-118854.3</v>
          </cell>
          <cell r="M1352">
            <v>-277601.8</v>
          </cell>
          <cell r="O1352">
            <v>-330817</v>
          </cell>
        </row>
        <row r="1353">
          <cell r="A1353" t="str">
            <v xml:space="preserve">  Sales to Other</v>
          </cell>
          <cell r="C1353">
            <v>-235209.60000000001</v>
          </cell>
          <cell r="E1353">
            <v>-332599.3</v>
          </cell>
          <cell r="G1353">
            <v>-740135.9</v>
          </cell>
          <cell r="I1353">
            <v>-204611.5</v>
          </cell>
          <cell r="K1353">
            <v>-567808.9</v>
          </cell>
          <cell r="M1353">
            <v>-1307944.8</v>
          </cell>
          <cell r="O1353">
            <v>-1512556.3</v>
          </cell>
        </row>
        <row r="1354">
          <cell r="A1354" t="str">
            <v xml:space="preserve">    TOTAL NON-SYSTEM ENERGY SALES</v>
          </cell>
          <cell r="C1354">
            <v>-300147.99710400001</v>
          </cell>
          <cell r="E1354">
            <v>-402786.83162399998</v>
          </cell>
          <cell r="G1354">
            <v>-907906.21736000001</v>
          </cell>
          <cell r="I1354">
            <v>-265264.056201</v>
          </cell>
          <cell r="K1354">
            <v>-702934.82872800005</v>
          </cell>
          <cell r="M1354">
            <v>-1610841.0460880001</v>
          </cell>
          <cell r="O1354">
            <v>-1876105.1022890001</v>
          </cell>
        </row>
        <row r="1355">
          <cell r="A1355" t="str">
            <v>SYSTEM COST OF POWER</v>
          </cell>
          <cell r="C1355">
            <v>76669.102895999968</v>
          </cell>
          <cell r="E1355">
            <v>54684.668376000016</v>
          </cell>
          <cell r="G1355">
            <v>-16322.01735999994</v>
          </cell>
          <cell r="I1355">
            <v>63434.043798999977</v>
          </cell>
          <cell r="K1355">
            <v>131353.77127199993</v>
          </cell>
          <cell r="M1355">
            <v>115031.75391199999</v>
          </cell>
          <cell r="O1355">
            <v>178465.79771099985</v>
          </cell>
        </row>
        <row r="1357">
          <cell r="A1357" t="str">
            <v>TOTAL EHV CHARGES (Page 14)</v>
          </cell>
          <cell r="C1357">
            <v>4775.9984133203134</v>
          </cell>
          <cell r="E1357">
            <v>6041.4228745688115</v>
          </cell>
          <cell r="G1357">
            <v>7895.6440306915938</v>
          </cell>
          <cell r="I1357">
            <v>4590.6740825166116</v>
          </cell>
          <cell r="K1357">
            <v>10817.421287889125</v>
          </cell>
          <cell r="M1357">
            <v>18713.065318580717</v>
          </cell>
          <cell r="O1357">
            <v>23303.739401097329</v>
          </cell>
        </row>
        <row r="1359">
          <cell r="A1359" t="str">
            <v>EXPENSE NOT RECOVERED THROUGH ECR</v>
          </cell>
        </row>
        <row r="1360">
          <cell r="A1360" t="str">
            <v xml:space="preserve">    Sun Oil Adjustment</v>
          </cell>
          <cell r="C1360">
            <v>0</v>
          </cell>
          <cell r="E1360">
            <v>0</v>
          </cell>
          <cell r="G1360">
            <v>0</v>
          </cell>
          <cell r="I1360">
            <v>0</v>
          </cell>
          <cell r="K1360">
            <v>0</v>
          </cell>
          <cell r="M1360">
            <v>0</v>
          </cell>
          <cell r="O1360">
            <v>0</v>
          </cell>
        </row>
        <row r="1361">
          <cell r="A1361" t="str">
            <v xml:space="preserve">    Safe Harbor(1/3)</v>
          </cell>
          <cell r="C1361">
            <v>3354</v>
          </cell>
          <cell r="E1361">
            <v>3370.5</v>
          </cell>
          <cell r="G1361">
            <v>1023.3000000000001</v>
          </cell>
          <cell r="I1361">
            <v>2052.1000000000004</v>
          </cell>
          <cell r="K1361">
            <v>6724.5</v>
          </cell>
          <cell r="M1361">
            <v>7747.8</v>
          </cell>
          <cell r="O1361">
            <v>9799.9000000000015</v>
          </cell>
        </row>
        <row r="1362">
          <cell r="A1362" t="str">
            <v xml:space="preserve">    Installed Capacity Payments</v>
          </cell>
          <cell r="C1362">
            <v>0</v>
          </cell>
          <cell r="E1362">
            <v>0</v>
          </cell>
          <cell r="G1362">
            <v>0</v>
          </cell>
          <cell r="I1362">
            <v>0</v>
          </cell>
          <cell r="K1362">
            <v>0</v>
          </cell>
          <cell r="M1362">
            <v>0</v>
          </cell>
          <cell r="O1362">
            <v>0</v>
          </cell>
        </row>
        <row r="1363">
          <cell r="A1363" t="str">
            <v xml:space="preserve">  TOTAL NOT RECOVERED THROUGH ECR</v>
          </cell>
          <cell r="C1363">
            <v>3354</v>
          </cell>
          <cell r="E1363">
            <v>3370.5</v>
          </cell>
          <cell r="G1363">
            <v>1023.3</v>
          </cell>
          <cell r="I1363">
            <v>2052.1</v>
          </cell>
          <cell r="K1363">
            <v>6724.5</v>
          </cell>
          <cell r="M1363">
            <v>7747.8</v>
          </cell>
          <cell r="O1363">
            <v>9799.9</v>
          </cell>
        </row>
        <row r="1364">
          <cell r="A1364" t="str">
            <v>ENERGY COST APPLICABLE TO ECR</v>
          </cell>
          <cell r="C1364">
            <v>78091.101309320278</v>
          </cell>
          <cell r="E1364">
            <v>57355.591250568825</v>
          </cell>
          <cell r="G1364">
            <v>-9449.6733293083453</v>
          </cell>
          <cell r="I1364">
            <v>65972.617881516591</v>
          </cell>
          <cell r="K1364">
            <v>135446.69255988905</v>
          </cell>
          <cell r="M1364">
            <v>125997.0192305807</v>
          </cell>
          <cell r="O1364">
            <v>191969.63711209717</v>
          </cell>
        </row>
        <row r="1365">
          <cell r="A1365" t="str">
            <v xml:space="preserve">  PORTION FOR PPUC CUSTOMERS</v>
          </cell>
          <cell r="B1365">
            <v>1</v>
          </cell>
          <cell r="C1365">
            <v>78091.100000000006</v>
          </cell>
          <cell r="E1365">
            <v>57355.6</v>
          </cell>
          <cell r="G1365">
            <v>-9449.7000000000007</v>
          </cell>
          <cell r="I1365">
            <v>65972.600000000006</v>
          </cell>
          <cell r="K1365">
            <v>135446.70000000001</v>
          </cell>
          <cell r="M1365">
            <v>125997</v>
          </cell>
          <cell r="O1365">
            <v>191969.6</v>
          </cell>
        </row>
        <row r="1367">
          <cell r="G1367" t="str">
            <v xml:space="preserve">                               QUARTERLY SUMMARY SHEET</v>
          </cell>
          <cell r="L1367" t="str">
            <v>CASE:2001 FORECAST</v>
          </cell>
          <cell r="P1367" t="str">
            <v>9B</v>
          </cell>
        </row>
        <row r="1368">
          <cell r="G1368" t="str">
            <v xml:space="preserve">                                 PER UNIT ENERGY COST</v>
          </cell>
          <cell r="L1368">
            <v>36851</v>
          </cell>
        </row>
        <row r="1369">
          <cell r="G1369" t="str">
            <v xml:space="preserve">                                    (Mills / kwh)</v>
          </cell>
        </row>
        <row r="1370">
          <cell r="K1370" t="str">
            <v>==================================================</v>
          </cell>
        </row>
        <row r="1371">
          <cell r="A1371" t="str">
            <v>STEAM STATIONS</v>
          </cell>
          <cell r="C1371" t="str">
            <v>1st Qtr</v>
          </cell>
          <cell r="E1371" t="str">
            <v>2nd Qtr</v>
          </cell>
          <cell r="G1371" t="str">
            <v>3rd Qtr</v>
          </cell>
          <cell r="I1371" t="str">
            <v>4th Qtr</v>
          </cell>
          <cell r="K1371" t="str">
            <v>2nd Qtr</v>
          </cell>
          <cell r="M1371" t="str">
            <v>3rd Qtr</v>
          </cell>
          <cell r="O1371" t="str">
            <v>4th Qtr</v>
          </cell>
        </row>
        <row r="1372">
          <cell r="A1372" t="str">
            <v xml:space="preserve">  COAL-FIRED</v>
          </cell>
        </row>
        <row r="1373">
          <cell r="A1373" t="str">
            <v xml:space="preserve">    Brunner Island</v>
          </cell>
          <cell r="C1373">
            <v>14.856429197848007</v>
          </cell>
          <cell r="E1373">
            <v>14.835493855451105</v>
          </cell>
          <cell r="G1373">
            <v>13.946660670828752</v>
          </cell>
          <cell r="I1373">
            <v>13.757912676795483</v>
          </cell>
          <cell r="K1373">
            <v>14.847336862409021</v>
          </cell>
          <cell r="M1373">
            <v>14.54355471258258</v>
          </cell>
          <cell r="O1373">
            <v>14.374850493494597</v>
          </cell>
        </row>
        <row r="1374">
          <cell r="A1374" t="str">
            <v xml:space="preserve">    Martins Creek 1-2</v>
          </cell>
          <cell r="C1374">
            <v>15.800344449699569</v>
          </cell>
          <cell r="E1374">
            <v>15.945977837183298</v>
          </cell>
          <cell r="G1374">
            <v>15.53759088346075</v>
          </cell>
          <cell r="I1374">
            <v>15.862623483302695</v>
          </cell>
          <cell r="K1374">
            <v>15.862372585317338</v>
          </cell>
          <cell r="M1374">
            <v>15.771819412102241</v>
          </cell>
          <cell r="O1374">
            <v>15.796624520758945</v>
          </cell>
        </row>
        <row r="1375">
          <cell r="A1375" t="str">
            <v xml:space="preserve">    Sunbury</v>
          </cell>
          <cell r="C1375">
            <v>0</v>
          </cell>
          <cell r="E1375">
            <v>0</v>
          </cell>
          <cell r="G1375">
            <v>0</v>
          </cell>
          <cell r="I1375">
            <v>0</v>
          </cell>
          <cell r="K1375">
            <v>0</v>
          </cell>
          <cell r="M1375">
            <v>0</v>
          </cell>
          <cell r="O1375">
            <v>0</v>
          </cell>
        </row>
        <row r="1376">
          <cell r="A1376" t="str">
            <v xml:space="preserve">    Holtwood</v>
          </cell>
          <cell r="C1376">
            <v>0</v>
          </cell>
          <cell r="E1376">
            <v>0</v>
          </cell>
          <cell r="G1376">
            <v>0</v>
          </cell>
          <cell r="I1376">
            <v>0</v>
          </cell>
          <cell r="K1376">
            <v>0</v>
          </cell>
          <cell r="M1376">
            <v>0</v>
          </cell>
          <cell r="O1376">
            <v>0</v>
          </cell>
        </row>
        <row r="1377">
          <cell r="A1377" t="str">
            <v xml:space="preserve">    Keystone</v>
          </cell>
          <cell r="C1377">
            <v>9.6901578869055491</v>
          </cell>
          <cell r="E1377">
            <v>11.820725895404735</v>
          </cell>
          <cell r="G1377">
            <v>10.037174178830455</v>
          </cell>
          <cell r="I1377">
            <v>9.9924373774695159</v>
          </cell>
          <cell r="K1377">
            <v>10.624742201438456</v>
          </cell>
          <cell r="M1377">
            <v>10.412161069067871</v>
          </cell>
          <cell r="O1377">
            <v>10.300650190596697</v>
          </cell>
        </row>
        <row r="1378">
          <cell r="A1378" t="str">
            <v xml:space="preserve">    Conemaugh</v>
          </cell>
          <cell r="C1378">
            <v>11.427367212629029</v>
          </cell>
          <cell r="E1378">
            <v>10.391277695090313</v>
          </cell>
          <cell r="G1378">
            <v>11.83443000763168</v>
          </cell>
          <cell r="I1378">
            <v>11.373445621241023</v>
          </cell>
          <cell r="K1378">
            <v>10.909270152974582</v>
          </cell>
          <cell r="M1378">
            <v>11.194322558098007</v>
          </cell>
          <cell r="O1378">
            <v>11.228876528572867</v>
          </cell>
        </row>
        <row r="1379">
          <cell r="A1379" t="str">
            <v xml:space="preserve">    Montour</v>
          </cell>
          <cell r="C1379">
            <v>12.801097361799055</v>
          </cell>
          <cell r="E1379">
            <v>13.48456937162503</v>
          </cell>
          <cell r="G1379">
            <v>12.712239702530361</v>
          </cell>
          <cell r="I1379">
            <v>12.91674654640674</v>
          </cell>
          <cell r="K1379">
            <v>13.098598916076618</v>
          </cell>
          <cell r="M1379">
            <v>12.945958588708708</v>
          </cell>
          <cell r="O1379">
            <v>12.93882235403642</v>
          </cell>
        </row>
        <row r="1380">
          <cell r="A1380" t="str">
            <v xml:space="preserve">    TOTAL COAL-FIRED </v>
          </cell>
          <cell r="C1380">
            <v>13.483689783179788</v>
          </cell>
          <cell r="E1380">
            <v>13.71301945881495</v>
          </cell>
          <cell r="G1380">
            <v>13.026658050455353</v>
          </cell>
          <cell r="I1380">
            <v>13.049264747631458</v>
          </cell>
          <cell r="K1380">
            <v>13.584725693326597</v>
          </cell>
          <cell r="M1380">
            <v>13.385555837890861</v>
          </cell>
          <cell r="O1380">
            <v>13.307633142369998</v>
          </cell>
        </row>
        <row r="1381">
          <cell r="A1381" t="str">
            <v xml:space="preserve">  OIL-FIRED</v>
          </cell>
        </row>
        <row r="1382">
          <cell r="A1382" t="str">
            <v xml:space="preserve">    Martins Creek 3-4</v>
          </cell>
          <cell r="C1382">
            <v>52.652076896413092</v>
          </cell>
          <cell r="E1382">
            <v>43.94590425130788</v>
          </cell>
          <cell r="G1382">
            <v>39.959874915582901</v>
          </cell>
          <cell r="I1382">
            <v>43.76256999483703</v>
          </cell>
          <cell r="K1382">
            <v>47.382231894382443</v>
          </cell>
          <cell r="M1382">
            <v>42.759364662835765</v>
          </cell>
          <cell r="O1382">
            <v>42.848171058526717</v>
          </cell>
        </row>
        <row r="1383">
          <cell r="A1383" t="str">
            <v xml:space="preserve">    Sun Oil Adjustment</v>
          </cell>
          <cell r="B1383" t="str">
            <v>.</v>
          </cell>
          <cell r="C1383">
            <v>0</v>
          </cell>
          <cell r="E1383">
            <v>0</v>
          </cell>
          <cell r="G1383">
            <v>0</v>
          </cell>
          <cell r="I1383">
            <v>0</v>
          </cell>
          <cell r="K1383">
            <v>0</v>
          </cell>
          <cell r="M1383">
            <v>0</v>
          </cell>
          <cell r="O1383">
            <v>0</v>
          </cell>
        </row>
        <row r="1385">
          <cell r="A1385" t="str">
            <v xml:space="preserve">    TOTAL OIL-FIRED (Including</v>
          </cell>
          <cell r="C1385">
            <v>52.651943230335945</v>
          </cell>
          <cell r="E1385">
            <v>43.94585240799006</v>
          </cell>
          <cell r="G1385">
            <v>39.959881714569384</v>
          </cell>
          <cell r="I1385">
            <v>43.762355830992853</v>
          </cell>
          <cell r="K1385">
            <v>47.382147755609935</v>
          </cell>
          <cell r="M1385">
            <v>42.759337162835791</v>
          </cell>
          <cell r="O1385">
            <v>42.848186968625598</v>
          </cell>
        </row>
        <row r="1386">
          <cell r="A1386" t="str">
            <v xml:space="preserve">      Sun Oil Adjustment)</v>
          </cell>
        </row>
        <row r="1388">
          <cell r="A1388" t="str">
            <v xml:space="preserve">    TOTAL GENERATION</v>
          </cell>
          <cell r="C1388">
            <v>14.92437288553997</v>
          </cell>
          <cell r="E1388">
            <v>15.804898460350962</v>
          </cell>
          <cell r="G1388">
            <v>16.762311283073565</v>
          </cell>
          <cell r="I1388">
            <v>13.935473155048941</v>
          </cell>
          <cell r="K1388">
            <v>15.319803813147665</v>
          </cell>
          <cell r="M1388">
            <v>15.86701069781099</v>
          </cell>
          <cell r="O1388">
            <v>15.439392759160963</v>
          </cell>
        </row>
        <row r="1390">
          <cell r="A1390" t="str">
            <v xml:space="preserve">  NUCLEAR</v>
          </cell>
        </row>
        <row r="1391">
          <cell r="A1391" t="str">
            <v xml:space="preserve">    Susq. #1 (PL 90% Share)</v>
          </cell>
          <cell r="B1391" t="str">
            <v>.</v>
          </cell>
          <cell r="C1391">
            <v>3.6198845946868161</v>
          </cell>
          <cell r="E1391">
            <v>3.6199207597570751</v>
          </cell>
          <cell r="G1391">
            <v>3.6198853926097976</v>
          </cell>
          <cell r="I1391">
            <v>3.6198853926097976</v>
          </cell>
          <cell r="K1391">
            <v>3.6199015512687223</v>
          </cell>
          <cell r="M1391">
            <v>3.6198958657100277</v>
          </cell>
          <cell r="O1391">
            <v>3.6198931400292866</v>
          </cell>
        </row>
        <row r="1392">
          <cell r="A1392" t="str">
            <v xml:space="preserve">    Susq. #2 (PL 90% Share)</v>
          </cell>
          <cell r="B1392" t="str">
            <v>.</v>
          </cell>
          <cell r="C1392">
            <v>3.7800717383638269</v>
          </cell>
          <cell r="E1392">
            <v>3.5900593731720352</v>
          </cell>
          <cell r="G1392">
            <v>3.5899983231031278</v>
          </cell>
          <cell r="I1392">
            <v>3.5899983231031274</v>
          </cell>
          <cell r="K1392">
            <v>3.6875179672761846</v>
          </cell>
          <cell r="M1392">
            <v>3.646717398401687</v>
          </cell>
          <cell r="O1392">
            <v>3.6299868682289316</v>
          </cell>
        </row>
        <row r="1393">
          <cell r="A1393" t="str">
            <v xml:space="preserve">    D&amp;D Expense</v>
          </cell>
          <cell r="C1393">
            <v>0.17478078532229643</v>
          </cell>
          <cell r="E1393">
            <v>0.19205014482475213</v>
          </cell>
          <cell r="G1393">
            <v>0.14816561403325293</v>
          </cell>
          <cell r="I1393">
            <v>0.14816561403325293</v>
          </cell>
          <cell r="K1393">
            <v>0.18301391632983163</v>
          </cell>
          <cell r="M1393">
            <v>0.16968524886004208</v>
          </cell>
          <cell r="O1393">
            <v>0.16373161462750352</v>
          </cell>
        </row>
        <row r="1395">
          <cell r="A1395" t="str">
            <v xml:space="preserve">    TOTAL NUCLEAR (Including</v>
          </cell>
          <cell r="C1395">
            <v>3.8626611722583828</v>
          </cell>
          <cell r="E1395">
            <v>3.798730027817987</v>
          </cell>
          <cell r="G1395">
            <v>3.7530302623076488</v>
          </cell>
          <cell r="I1395">
            <v>3.7530302623076488</v>
          </cell>
          <cell r="K1395">
            <v>3.8322112168694438</v>
          </cell>
          <cell r="M1395">
            <v>3.801926338322938</v>
          </cell>
          <cell r="O1395">
            <v>3.7883857318557235</v>
          </cell>
        </row>
        <row r="1396">
          <cell r="A1396" t="str">
            <v xml:space="preserve">      D&amp;D Expense)</v>
          </cell>
        </row>
        <row r="1397">
          <cell r="A1397" t="str">
            <v xml:space="preserve">                          </v>
          </cell>
        </row>
        <row r="1398">
          <cell r="A1398" t="str">
            <v>COMBUSTION TURBINES</v>
          </cell>
          <cell r="C1398">
            <v>81.399945733369506</v>
          </cell>
          <cell r="E1398">
            <v>37.916635069470779</v>
          </cell>
          <cell r="G1398">
            <v>48.555550160494434</v>
          </cell>
          <cell r="I1398">
            <v>59.499900833498607</v>
          </cell>
          <cell r="K1398">
            <v>62.074051083684772</v>
          </cell>
          <cell r="M1398">
            <v>51.675209258529129</v>
          </cell>
          <cell r="O1398">
            <v>52.056906336836896</v>
          </cell>
        </row>
        <row r="1400">
          <cell r="A1400" t="str">
            <v>DIESELS</v>
          </cell>
          <cell r="C1400">
            <v>58.333138889537032</v>
          </cell>
          <cell r="E1400">
            <v>51.399897200205601</v>
          </cell>
          <cell r="G1400">
            <v>51.333162222792581</v>
          </cell>
          <cell r="I1400">
            <v>55.666481111729624</v>
          </cell>
          <cell r="K1400">
            <v>53.999932500084377</v>
          </cell>
          <cell r="M1400">
            <v>53.272678843019236</v>
          </cell>
          <cell r="O1400">
            <v>53.78567586737438</v>
          </cell>
        </row>
        <row r="1402">
          <cell r="A1402" t="str">
            <v>AVERAGE COST OF GEN (INCL HYDRO)</v>
          </cell>
          <cell r="C1402">
            <v>10.639904753180897</v>
          </cell>
          <cell r="E1402">
            <v>10.804736859411392</v>
          </cell>
          <cell r="G1402">
            <v>11.683210023143157</v>
          </cell>
          <cell r="I1402">
            <v>9.1723812113745993</v>
          </cell>
          <cell r="K1402">
            <v>10.715832542435127</v>
          </cell>
          <cell r="M1402">
            <v>11.081311915033636</v>
          </cell>
          <cell r="O1402">
            <v>10.617247873796225</v>
          </cell>
        </row>
        <row r="1404">
          <cell r="A1404" t="str">
            <v>POWER PURCHASES</v>
          </cell>
        </row>
        <row r="1405">
          <cell r="A1405" t="str">
            <v xml:space="preserve">  Short-term - Other Utilities</v>
          </cell>
          <cell r="C1405">
            <v>28.953848112077964</v>
          </cell>
          <cell r="E1405">
            <v>32.471999385391271</v>
          </cell>
          <cell r="G1405">
            <v>55.705929181915671</v>
          </cell>
          <cell r="I1405">
            <v>26.154083894244089</v>
          </cell>
          <cell r="K1405">
            <v>30.925784768371411</v>
          </cell>
          <cell r="M1405">
            <v>41.446562083559172</v>
          </cell>
          <cell r="O1405">
            <v>38.459893844449894</v>
          </cell>
        </row>
        <row r="1406">
          <cell r="A1406" t="str">
            <v xml:space="preserve">  Non-utility Generation</v>
          </cell>
          <cell r="C1406">
            <v>65.200092749612978</v>
          </cell>
          <cell r="E1406">
            <v>65.200031177353708</v>
          </cell>
          <cell r="G1406">
            <v>65.199966423694846</v>
          </cell>
          <cell r="I1406">
            <v>65.199816442134519</v>
          </cell>
          <cell r="K1406">
            <v>65.200062177037907</v>
          </cell>
          <cell r="M1406">
            <v>65.200031826040771</v>
          </cell>
          <cell r="O1406">
            <v>65.199976327119401</v>
          </cell>
        </row>
        <row r="1407">
          <cell r="A1407" t="str">
            <v xml:space="preserve">  Safe Harbor</v>
          </cell>
          <cell r="C1407">
            <v>27.582236615277662</v>
          </cell>
          <cell r="E1407">
            <v>27.581832834845887</v>
          </cell>
          <cell r="G1407">
            <v>27.582209499131828</v>
          </cell>
          <cell r="I1407">
            <v>27.581988876586173</v>
          </cell>
          <cell r="K1407">
            <v>27.582034341337025</v>
          </cell>
          <cell r="M1407">
            <v>27.582057573577583</v>
          </cell>
          <cell r="O1407">
            <v>27.582043266022964</v>
          </cell>
        </row>
        <row r="1408">
          <cell r="A1408" t="str">
            <v xml:space="preserve">  PJM Interchange</v>
          </cell>
          <cell r="C1408">
            <v>0</v>
          </cell>
          <cell r="E1408">
            <v>0</v>
          </cell>
          <cell r="G1408">
            <v>0</v>
          </cell>
          <cell r="I1408">
            <v>0</v>
          </cell>
          <cell r="K1408">
            <v>0</v>
          </cell>
          <cell r="M1408">
            <v>0</v>
          </cell>
          <cell r="O1408">
            <v>0</v>
          </cell>
        </row>
        <row r="1409">
          <cell r="A1409" t="str">
            <v xml:space="preserve">  PASNY </v>
          </cell>
          <cell r="C1409">
            <v>19.958330561342979</v>
          </cell>
          <cell r="E1409">
            <v>19.958330561342979</v>
          </cell>
          <cell r="G1409">
            <v>19.958330561342979</v>
          </cell>
          <cell r="I1409">
            <v>19.958330561342979</v>
          </cell>
          <cell r="K1409">
            <v>19.95833194733806</v>
          </cell>
          <cell r="M1409">
            <v>19.95833240933646</v>
          </cell>
          <cell r="O1409">
            <v>19.958332640335673</v>
          </cell>
        </row>
        <row r="1410">
          <cell r="A1410" t="str">
            <v xml:space="preserve">  Borderline</v>
          </cell>
          <cell r="C1410">
            <v>104.99965000116666</v>
          </cell>
          <cell r="E1410">
            <v>104.99965000116666</v>
          </cell>
          <cell r="G1410">
            <v>104.99965000116666</v>
          </cell>
          <cell r="I1410">
            <v>104.99965000116666</v>
          </cell>
          <cell r="K1410">
            <v>104.99982500029165</v>
          </cell>
          <cell r="M1410">
            <v>104.99988333346295</v>
          </cell>
          <cell r="O1410">
            <v>104.99991250007291</v>
          </cell>
        </row>
        <row r="1412">
          <cell r="A1412" t="str">
            <v xml:space="preserve">    TOTAL POWER PURCHASES</v>
          </cell>
          <cell r="C1412">
            <v>31.705795877834131</v>
          </cell>
          <cell r="E1412">
            <v>34.394701128818795</v>
          </cell>
          <cell r="G1412">
            <v>56.030929663445001</v>
          </cell>
          <cell r="I1412">
            <v>29.322798032753049</v>
          </cell>
          <cell r="K1412">
            <v>33.199252636153808</v>
          </cell>
          <cell r="M1412">
            <v>42.691605849339751</v>
          </cell>
          <cell r="O1412">
            <v>40.026090792905073</v>
          </cell>
        </row>
        <row r="1414">
          <cell r="A1414" t="str">
            <v>TOTAL ENERGY AVAILABLE</v>
          </cell>
          <cell r="C1414">
            <v>20.491997714849386</v>
          </cell>
          <cell r="E1414">
            <v>24.030145922025582</v>
          </cell>
          <cell r="G1414">
            <v>36.087029727558054</v>
          </cell>
          <cell r="I1414">
            <v>18.662773597237031</v>
          </cell>
          <cell r="K1414">
            <v>22.291744486510897</v>
          </cell>
          <cell r="M1414">
            <v>27.77734000251435</v>
          </cell>
          <cell r="O1414">
            <v>25.764259827879314</v>
          </cell>
        </row>
        <row r="1416">
          <cell r="A1416" t="str">
            <v>NON-SYSTEM ENERGY SALES</v>
          </cell>
        </row>
        <row r="1417">
          <cell r="A1417" t="str">
            <v xml:space="preserve">  Sales to ACE </v>
          </cell>
          <cell r="C1417">
            <v>0</v>
          </cell>
          <cell r="E1417">
            <v>0</v>
          </cell>
          <cell r="G1417">
            <v>0</v>
          </cell>
          <cell r="I1417">
            <v>0</v>
          </cell>
          <cell r="K1417">
            <v>0</v>
          </cell>
          <cell r="M1417">
            <v>0</v>
          </cell>
          <cell r="O1417">
            <v>0</v>
          </cell>
        </row>
        <row r="1418">
          <cell r="A1418" t="str">
            <v xml:space="preserve">  Sales to JCP&amp;L </v>
          </cell>
          <cell r="C1418">
            <v>0</v>
          </cell>
          <cell r="E1418">
            <v>0</v>
          </cell>
          <cell r="G1418">
            <v>0</v>
          </cell>
          <cell r="I1418">
            <v>0</v>
          </cell>
          <cell r="K1418">
            <v>0</v>
          </cell>
          <cell r="M1418">
            <v>0</v>
          </cell>
          <cell r="O1418">
            <v>0</v>
          </cell>
        </row>
        <row r="1419">
          <cell r="A1419" t="str">
            <v xml:space="preserve">  Sales to BG&amp;E</v>
          </cell>
          <cell r="C1419">
            <v>4.8946467019042688</v>
          </cell>
          <cell r="E1419">
            <v>8.3877551705122873</v>
          </cell>
          <cell r="G1419">
            <v>-1322300000</v>
          </cell>
          <cell r="I1419">
            <v>-1322300000</v>
          </cell>
          <cell r="K1419">
            <v>6.0966292306085093</v>
          </cell>
          <cell r="M1419">
            <v>9.8109550837386372</v>
          </cell>
          <cell r="O1419">
            <v>13.525280936868766</v>
          </cell>
        </row>
        <row r="1420">
          <cell r="A1420" t="str">
            <v xml:space="preserve">  Sales to GPU</v>
          </cell>
          <cell r="C1420">
            <v>10.791353572208878</v>
          </cell>
          <cell r="E1420">
            <v>10.854224514970566</v>
          </cell>
          <cell r="G1420">
            <v>11.625177191463131</v>
          </cell>
          <cell r="I1420">
            <v>9.2274878681567643</v>
          </cell>
          <cell r="K1420">
            <v>10.822955513717824</v>
          </cell>
          <cell r="M1420">
            <v>11.093342542661855</v>
          </cell>
          <cell r="O1420">
            <v>10.622831925275049</v>
          </cell>
        </row>
        <row r="1421">
          <cell r="A1421" t="str">
            <v xml:space="preserve">  PJM Interchange </v>
          </cell>
          <cell r="C1421">
            <v>26.534605435917634</v>
          </cell>
          <cell r="E1421">
            <v>29.942453949276789</v>
          </cell>
          <cell r="G1421">
            <v>37.344503731203595</v>
          </cell>
          <cell r="I1421">
            <v>22.379294875183575</v>
          </cell>
          <cell r="K1421">
            <v>28.210890067973082</v>
          </cell>
          <cell r="M1421">
            <v>32.798107754650587</v>
          </cell>
          <cell r="O1421">
            <v>30.513010060411784</v>
          </cell>
        </row>
        <row r="1422">
          <cell r="A1422" t="str">
            <v xml:space="preserve">  Sales to Other</v>
          </cell>
          <cell r="C1422">
            <v>29.548954544065179</v>
          </cell>
          <cell r="E1422">
            <v>33.031884071525468</v>
          </cell>
          <cell r="G1422">
            <v>56.243865390528292</v>
          </cell>
          <cell r="I1422">
            <v>26.742673910046925</v>
          </cell>
          <cell r="K1422">
            <v>31.494136259657189</v>
          </cell>
          <cell r="M1422">
            <v>41.936842877684249</v>
          </cell>
          <cell r="O1422">
            <v>38.943697593040888</v>
          </cell>
        </row>
        <row r="1424">
          <cell r="A1424" t="str">
            <v xml:space="preserve">    TOTAL NON-SYSTEM ENERGY SALES</v>
          </cell>
          <cell r="C1424">
            <v>27.330407125287319</v>
          </cell>
          <cell r="E1424">
            <v>31.17834718822014</v>
          </cell>
          <cell r="G1424">
            <v>50.236335324010042</v>
          </cell>
          <cell r="I1424">
            <v>24.810278648466593</v>
          </cell>
          <cell r="K1424">
            <v>29.410268556019009</v>
          </cell>
          <cell r="M1424">
            <v>38.377389797096221</v>
          </cell>
          <cell r="O1424">
            <v>35.62310553655005</v>
          </cell>
        </row>
        <row r="1425">
          <cell r="A1425" t="str">
            <v>SYSTEM COST OF POWER</v>
          </cell>
          <cell r="C1425">
            <v>10.351876104080054</v>
          </cell>
          <cell r="E1425">
            <v>8.9374530106662533</v>
          </cell>
          <cell r="G1425">
            <v>-2.4604299191322578</v>
          </cell>
          <cell r="I1425">
            <v>9.1657033855673191</v>
          </cell>
          <cell r="K1425">
            <v>9.7119978698761482</v>
          </cell>
          <cell r="M1425">
            <v>5.7063104264805622</v>
          </cell>
          <cell r="O1425">
            <v>6.5904149246447288</v>
          </cell>
        </row>
        <row r="1426">
          <cell r="C1426" t="str">
            <v xml:space="preserve"> ========</v>
          </cell>
          <cell r="E1426" t="str">
            <v xml:space="preserve"> ========</v>
          </cell>
          <cell r="G1426" t="str">
            <v xml:space="preserve"> ========</v>
          </cell>
          <cell r="I1426" t="str">
            <v xml:space="preserve"> ========</v>
          </cell>
          <cell r="K1426" t="str">
            <v xml:space="preserve"> ========</v>
          </cell>
          <cell r="M1426" t="str">
            <v xml:space="preserve"> ========</v>
          </cell>
          <cell r="O1426" t="str">
            <v xml:space="preserve"> =========</v>
          </cell>
        </row>
        <row r="1428">
          <cell r="G1428" t="str">
            <v xml:space="preserve">                          QUARTERLY SUMMARY SHEET OF</v>
          </cell>
          <cell r="L1428" t="str">
            <v>CASE:2001 FORECAST</v>
          </cell>
        </row>
        <row r="1429">
          <cell r="G1429" t="str">
            <v xml:space="preserve">                             SAVINGS ON PJM SALES</v>
          </cell>
          <cell r="L1429">
            <v>36851</v>
          </cell>
          <cell r="O1429" t="str">
            <v xml:space="preserve">        15A</v>
          </cell>
        </row>
        <row r="1430">
          <cell r="L1430" t="str">
            <v xml:space="preserve">        YEAR TO DATE</v>
          </cell>
        </row>
        <row r="1431">
          <cell r="K1431" t="str">
            <v>==================================================</v>
          </cell>
        </row>
        <row r="1432">
          <cell r="A1432" t="str">
            <v>COST OF INTERCHANGE MIX</v>
          </cell>
          <cell r="C1432" t="str">
            <v>1st Qtr</v>
          </cell>
          <cell r="E1432" t="str">
            <v>2nd Qtr</v>
          </cell>
          <cell r="G1432" t="str">
            <v>3rd Qtr</v>
          </cell>
          <cell r="I1432" t="str">
            <v>4th Qtr</v>
          </cell>
          <cell r="K1432" t="str">
            <v>2nd Qtr</v>
          </cell>
          <cell r="M1432" t="str">
            <v>3rd Qtr</v>
          </cell>
          <cell r="O1432" t="str">
            <v>4th Qtr</v>
          </cell>
        </row>
        <row r="1433">
          <cell r="A1433" t="str">
            <v xml:space="preserve">  MARTINS CREEK #3-4</v>
          </cell>
        </row>
        <row r="1434">
          <cell r="A1434" t="str">
            <v xml:space="preserve">    Output Interchanged (GWH)</v>
          </cell>
          <cell r="B1434" t="str">
            <v>.</v>
          </cell>
          <cell r="C1434">
            <v>17.3</v>
          </cell>
          <cell r="E1434">
            <v>20</v>
          </cell>
          <cell r="G1434">
            <v>60</v>
          </cell>
          <cell r="I1434">
            <v>3.5</v>
          </cell>
          <cell r="K1434">
            <v>37.299999999999997</v>
          </cell>
          <cell r="M1434">
            <v>97.3</v>
          </cell>
          <cell r="O1434">
            <v>100.8</v>
          </cell>
        </row>
        <row r="1435">
          <cell r="A1435" t="str">
            <v xml:space="preserve">    Fuel Cost Rate (Mills/KWH)</v>
          </cell>
          <cell r="C1435">
            <v>52.514447831534802</v>
          </cell>
          <cell r="E1435">
            <v>43.649997817500108</v>
          </cell>
          <cell r="G1435">
            <v>39.779999337000014</v>
          </cell>
          <cell r="I1435">
            <v>43.82855890612602</v>
          </cell>
          <cell r="K1435">
            <v>47.761392821410389</v>
          </cell>
          <cell r="M1435">
            <v>42.839670679962282</v>
          </cell>
          <cell r="O1435">
            <v>42.874007511170561</v>
          </cell>
        </row>
        <row r="1436">
          <cell r="A1436" t="str">
            <v xml:space="preserve">    Cost of Interchange ($1000)</v>
          </cell>
          <cell r="C1436">
            <v>908.5</v>
          </cell>
          <cell r="E1436">
            <v>873</v>
          </cell>
          <cell r="G1436">
            <v>2386.8000000000002</v>
          </cell>
          <cell r="I1436">
            <v>153.39999999999998</v>
          </cell>
          <cell r="K1436">
            <v>1781.5</v>
          </cell>
          <cell r="M1436">
            <v>4168.3</v>
          </cell>
          <cell r="O1436">
            <v>4321.7</v>
          </cell>
        </row>
        <row r="1438">
          <cell r="A1438" t="str">
            <v xml:space="preserve">  COAL</v>
          </cell>
        </row>
        <row r="1439">
          <cell r="A1439" t="str">
            <v xml:space="preserve">    Output For Interchange (GWH)</v>
          </cell>
          <cell r="C1439">
            <v>2122</v>
          </cell>
          <cell r="E1439">
            <v>2051.3000000000002</v>
          </cell>
          <cell r="G1439">
            <v>4184.9000000000005</v>
          </cell>
          <cell r="I1439">
            <v>2351.5</v>
          </cell>
          <cell r="K1439">
            <v>4173.3</v>
          </cell>
          <cell r="M1439">
            <v>8358.2000000000007</v>
          </cell>
          <cell r="O1439">
            <v>10709.7</v>
          </cell>
        </row>
        <row r="1440">
          <cell r="A1440" t="str">
            <v xml:space="preserve">    Fuel Cost Rate (Mills/KWH)</v>
          </cell>
          <cell r="C1440">
            <v>14.023327043344333</v>
          </cell>
          <cell r="E1440">
            <v>14.179593421645007</v>
          </cell>
          <cell r="G1440">
            <v>13.419412647035909</v>
          </cell>
          <cell r="I1440">
            <v>13.399021895216237</v>
          </cell>
          <cell r="K1440">
            <v>14.100136579181907</v>
          </cell>
          <cell r="M1440">
            <v>13.75930224046334</v>
          </cell>
          <cell r="O1440">
            <v>13.68019645613974</v>
          </cell>
        </row>
        <row r="1441">
          <cell r="A1441" t="str">
            <v xml:space="preserve">    Cost of Interchange ($1000)</v>
          </cell>
          <cell r="C1441">
            <v>29757.5</v>
          </cell>
          <cell r="E1441">
            <v>29086.6</v>
          </cell>
          <cell r="G1441">
            <v>56158.9</v>
          </cell>
          <cell r="I1441">
            <v>31507.8</v>
          </cell>
          <cell r="K1441">
            <v>58844.1</v>
          </cell>
          <cell r="M1441">
            <v>115003</v>
          </cell>
          <cell r="O1441">
            <v>146510.79999999999</v>
          </cell>
        </row>
        <row r="1443">
          <cell r="A1443" t="str">
            <v xml:space="preserve">  POOL PURCHASES RESOLD</v>
          </cell>
        </row>
        <row r="1444">
          <cell r="A1444" t="str">
            <v xml:space="preserve">    Quantity (GWH)</v>
          </cell>
          <cell r="B1444" t="str">
            <v>.</v>
          </cell>
          <cell r="C1444">
            <v>0</v>
          </cell>
          <cell r="E1444">
            <v>0</v>
          </cell>
          <cell r="G1444">
            <v>0</v>
          </cell>
          <cell r="I1444">
            <v>0</v>
          </cell>
          <cell r="K1444">
            <v>0</v>
          </cell>
          <cell r="M1444">
            <v>0</v>
          </cell>
          <cell r="O1444">
            <v>0</v>
          </cell>
        </row>
        <row r="1445">
          <cell r="A1445" t="str">
            <v xml:space="preserve">    Cost Rate (Mills/KWH)</v>
          </cell>
          <cell r="B1445" t="str">
            <v>.</v>
          </cell>
          <cell r="C1445">
            <v>0</v>
          </cell>
          <cell r="E1445">
            <v>0</v>
          </cell>
          <cell r="G1445">
            <v>0</v>
          </cell>
          <cell r="I1445">
            <v>0</v>
          </cell>
          <cell r="K1445">
            <v>0</v>
          </cell>
          <cell r="M1445">
            <v>0</v>
          </cell>
          <cell r="O1445">
            <v>0</v>
          </cell>
        </row>
        <row r="1446">
          <cell r="A1446" t="str">
            <v xml:space="preserve">    Cost of Purchases ($1000)</v>
          </cell>
          <cell r="C1446">
            <v>0</v>
          </cell>
          <cell r="E1446">
            <v>0</v>
          </cell>
          <cell r="G1446">
            <v>0</v>
          </cell>
          <cell r="I1446">
            <v>0</v>
          </cell>
          <cell r="K1446">
            <v>0</v>
          </cell>
          <cell r="M1446">
            <v>0</v>
          </cell>
          <cell r="O1446">
            <v>0</v>
          </cell>
        </row>
        <row r="1448">
          <cell r="A1448" t="str">
            <v xml:space="preserve">  OTHER PURCHASES RESOLD</v>
          </cell>
        </row>
        <row r="1449">
          <cell r="A1449" t="str">
            <v xml:space="preserve">    Quantity (GWH)</v>
          </cell>
          <cell r="B1449" t="str">
            <v>.</v>
          </cell>
          <cell r="C1449">
            <v>0</v>
          </cell>
          <cell r="E1449">
            <v>0</v>
          </cell>
          <cell r="G1449">
            <v>0</v>
          </cell>
          <cell r="I1449">
            <v>22.4</v>
          </cell>
          <cell r="K1449">
            <v>0</v>
          </cell>
          <cell r="M1449">
            <v>0</v>
          </cell>
          <cell r="O1449">
            <v>22.4</v>
          </cell>
        </row>
        <row r="1450">
          <cell r="A1450" t="str">
            <v xml:space="preserve">    Cost Rate (Mills/KWH)</v>
          </cell>
          <cell r="C1450">
            <v>0</v>
          </cell>
          <cell r="E1450">
            <v>0</v>
          </cell>
          <cell r="G1450">
            <v>0</v>
          </cell>
          <cell r="I1450">
            <v>26.508927387994312</v>
          </cell>
          <cell r="K1450">
            <v>0</v>
          </cell>
          <cell r="M1450">
            <v>0</v>
          </cell>
          <cell r="O1450">
            <v>26.508927387994312</v>
          </cell>
        </row>
        <row r="1451">
          <cell r="A1451" t="str">
            <v xml:space="preserve">    Cost of Purchases ($1000)</v>
          </cell>
          <cell r="C1451">
            <v>0</v>
          </cell>
          <cell r="E1451">
            <v>0</v>
          </cell>
          <cell r="G1451">
            <v>0</v>
          </cell>
          <cell r="I1451">
            <v>593.79999999999995</v>
          </cell>
          <cell r="K1451">
            <v>0</v>
          </cell>
          <cell r="M1451">
            <v>0</v>
          </cell>
          <cell r="O1451">
            <v>593.79999999999995</v>
          </cell>
        </row>
        <row r="1453">
          <cell r="A1453" t="str">
            <v xml:space="preserve">  COMBUSTION TURBINES &amp; DIESELS</v>
          </cell>
        </row>
        <row r="1454">
          <cell r="A1454" t="str">
            <v xml:space="preserve">    Output Interchanged (GWH)</v>
          </cell>
          <cell r="B1454" t="str">
            <v>.</v>
          </cell>
          <cell r="C1454">
            <v>1.4000000000000001</v>
          </cell>
          <cell r="E1454">
            <v>1</v>
          </cell>
          <cell r="G1454">
            <v>6</v>
          </cell>
          <cell r="I1454">
            <v>0.5</v>
          </cell>
          <cell r="K1454">
            <v>2.4000000000000004</v>
          </cell>
          <cell r="M1454">
            <v>8.4</v>
          </cell>
          <cell r="O1454">
            <v>8.9</v>
          </cell>
        </row>
        <row r="1455">
          <cell r="A1455" t="str">
            <v xml:space="preserve">    Fuel Cost Rate (Mills/KWH)</v>
          </cell>
          <cell r="C1455">
            <v>82.571369591878849</v>
          </cell>
          <cell r="E1455">
            <v>26.999973000027001</v>
          </cell>
          <cell r="G1455">
            <v>52.049991325001443</v>
          </cell>
          <cell r="I1455">
            <v>61.399877200245605</v>
          </cell>
          <cell r="K1455">
            <v>59.416641909732526</v>
          </cell>
          <cell r="M1455">
            <v>54.154755457767209</v>
          </cell>
          <cell r="O1455">
            <v>54.561791622270604</v>
          </cell>
        </row>
        <row r="1456">
          <cell r="A1456" t="str">
            <v xml:space="preserve">    Cost ($1000)</v>
          </cell>
          <cell r="C1456">
            <v>115.6</v>
          </cell>
          <cell r="E1456">
            <v>27</v>
          </cell>
          <cell r="G1456">
            <v>312.3</v>
          </cell>
          <cell r="I1456">
            <v>30.700000000000003</v>
          </cell>
          <cell r="K1456">
            <v>142.6</v>
          </cell>
          <cell r="M1456">
            <v>454.9</v>
          </cell>
          <cell r="O1456">
            <v>485.59999999999997</v>
          </cell>
        </row>
        <row r="1458">
          <cell r="A1458" t="str">
            <v xml:space="preserve">  COST OF PJM SALES</v>
          </cell>
        </row>
        <row r="1459">
          <cell r="A1459" t="str">
            <v xml:space="preserve">    Output For Interchange Sales (GWH)</v>
          </cell>
          <cell r="C1459">
            <v>2140.6999999999998</v>
          </cell>
          <cell r="E1459">
            <v>2072.3000000000002</v>
          </cell>
          <cell r="G1459">
            <v>4250.8999999999996</v>
          </cell>
          <cell r="I1459">
            <v>2377.8999999999996</v>
          </cell>
          <cell r="K1459">
            <v>4213</v>
          </cell>
          <cell r="M1459">
            <v>8463.9</v>
          </cell>
          <cell r="O1459">
            <v>10841.8</v>
          </cell>
        </row>
        <row r="1460">
          <cell r="A1460" t="str">
            <v xml:space="preserve">    Cost Rate (Mills/KWH)</v>
          </cell>
          <cell r="C1460">
            <v>14.379221743177832</v>
          </cell>
          <cell r="E1460">
            <v>14.470202183819811</v>
          </cell>
          <cell r="G1460">
            <v>13.846009077172832</v>
          </cell>
          <cell r="I1460">
            <v>13.577400221381305</v>
          </cell>
          <cell r="K1460">
            <v>14.423973412194639</v>
          </cell>
          <cell r="M1460">
            <v>14.133697230102706</v>
          </cell>
          <cell r="O1460">
            <v>14.011686250068099</v>
          </cell>
        </row>
        <row r="1461">
          <cell r="A1461" t="str">
            <v xml:space="preserve">    Cost of Interchange ($1000)</v>
          </cell>
          <cell r="C1461">
            <v>30781.600000000002</v>
          </cell>
          <cell r="E1461">
            <v>29986.6</v>
          </cell>
          <cell r="G1461">
            <v>58858</v>
          </cell>
          <cell r="I1461">
            <v>32285.7</v>
          </cell>
          <cell r="K1461">
            <v>60768.2</v>
          </cell>
          <cell r="M1461">
            <v>119626.2</v>
          </cell>
          <cell r="O1461">
            <v>151911.9</v>
          </cell>
        </row>
        <row r="1463">
          <cell r="A1463" t="str">
            <v xml:space="preserve">  PJM BILLING</v>
          </cell>
        </row>
        <row r="1464">
          <cell r="A1464" t="str">
            <v xml:space="preserve">    Interchange Sales (GWH)</v>
          </cell>
          <cell r="C1464">
            <v>2140.6999999999998</v>
          </cell>
          <cell r="E1464">
            <v>2072.3000000000002</v>
          </cell>
          <cell r="G1464">
            <v>4250.8999999999996</v>
          </cell>
          <cell r="I1464">
            <v>2377.8999999999996</v>
          </cell>
          <cell r="K1464">
            <v>4213</v>
          </cell>
          <cell r="M1464">
            <v>8463.9</v>
          </cell>
          <cell r="O1464">
            <v>10841.8</v>
          </cell>
        </row>
        <row r="1465">
          <cell r="A1465" t="str">
            <v xml:space="preserve">    Billing Rate (Mills/KWH)</v>
          </cell>
          <cell r="C1465">
            <v>26.534638190061838</v>
          </cell>
          <cell r="E1465">
            <v>29.94334795640431</v>
          </cell>
          <cell r="G1465">
            <v>37.344444697041936</v>
          </cell>
          <cell r="I1465">
            <v>22.379073963421899</v>
          </cell>
          <cell r="K1465">
            <v>28.211322091571013</v>
          </cell>
          <cell r="M1465">
            <v>32.798331734448851</v>
          </cell>
          <cell r="O1465">
            <v>30.513106676888238</v>
          </cell>
        </row>
        <row r="1466">
          <cell r="A1466" t="str">
            <v xml:space="preserve">    Interchange Bill ($1000)</v>
          </cell>
          <cell r="C1466">
            <v>56802.700000000004</v>
          </cell>
          <cell r="E1466">
            <v>62051.6</v>
          </cell>
          <cell r="G1466">
            <v>158747.5</v>
          </cell>
          <cell r="I1466">
            <v>53215.199999999997</v>
          </cell>
          <cell r="K1466">
            <v>118854.3</v>
          </cell>
          <cell r="M1466">
            <v>277601.8</v>
          </cell>
          <cell r="O1466">
            <v>330817</v>
          </cell>
        </row>
        <row r="1467">
          <cell r="A1467" t="str">
            <v>TOTAL PJM BILLING</v>
          </cell>
          <cell r="C1467">
            <v>56802.700000000004</v>
          </cell>
          <cell r="E1467">
            <v>62051.6</v>
          </cell>
          <cell r="G1467">
            <v>158747.5</v>
          </cell>
          <cell r="I1467">
            <v>53215.199999999997</v>
          </cell>
          <cell r="K1467">
            <v>118854.3</v>
          </cell>
          <cell r="M1467">
            <v>277601.8</v>
          </cell>
          <cell r="O1467">
            <v>330817</v>
          </cell>
        </row>
        <row r="1469">
          <cell r="A1469" t="str">
            <v xml:space="preserve">  SAVINGS ON PJM SALES</v>
          </cell>
        </row>
        <row r="1470">
          <cell r="A1470" t="str">
            <v xml:space="preserve">    Interchange Sales (GWH)</v>
          </cell>
          <cell r="C1470">
            <v>2140.6999999999998</v>
          </cell>
          <cell r="E1470">
            <v>2072.3000000000002</v>
          </cell>
          <cell r="G1470">
            <v>4250.8999999999996</v>
          </cell>
          <cell r="I1470">
            <v>2377.8999999999996</v>
          </cell>
          <cell r="K1470">
            <v>4213</v>
          </cell>
          <cell r="M1470">
            <v>8463.9</v>
          </cell>
          <cell r="O1470">
            <v>10841.8</v>
          </cell>
        </row>
        <row r="1471">
          <cell r="A1471" t="str">
            <v xml:space="preserve">    Savings Rate (Mills/KWH)</v>
          </cell>
          <cell r="C1471">
            <v>12.155416446884002</v>
          </cell>
          <cell r="E1471">
            <v>15.473145772584497</v>
          </cell>
          <cell r="G1471">
            <v>23.498435619869102</v>
          </cell>
          <cell r="I1471">
            <v>8.8016737420405953</v>
          </cell>
          <cell r="K1471">
            <v>13.78734867937637</v>
          </cell>
          <cell r="M1471">
            <v>18.66463450434615</v>
          </cell>
          <cell r="O1471">
            <v>16.50142042682014</v>
          </cell>
        </row>
        <row r="1472">
          <cell r="A1472" t="str">
            <v xml:space="preserve">    Interchange Savings ($1000)</v>
          </cell>
          <cell r="C1472">
            <v>26021.1</v>
          </cell>
          <cell r="E1472">
            <v>32065</v>
          </cell>
          <cell r="G1472">
            <v>99889.5</v>
          </cell>
          <cell r="I1472">
            <v>20929.5</v>
          </cell>
          <cell r="K1472">
            <v>58086.1</v>
          </cell>
          <cell r="M1472">
            <v>157975.6</v>
          </cell>
          <cell r="O1472">
            <v>178905.1</v>
          </cell>
        </row>
        <row r="1474">
          <cell r="A1474" t="str">
            <v xml:space="preserve">  PPUC CUST. SAVINGS ($1000)</v>
          </cell>
          <cell r="B1474">
            <v>1</v>
          </cell>
          <cell r="C1474">
            <v>26021.1</v>
          </cell>
          <cell r="E1474">
            <v>32065</v>
          </cell>
          <cell r="G1474">
            <v>99889.5</v>
          </cell>
          <cell r="I1474">
            <v>20929.5</v>
          </cell>
          <cell r="K1474">
            <v>58086.1</v>
          </cell>
          <cell r="M1474">
            <v>157975.6</v>
          </cell>
          <cell r="O1474">
            <v>178905.1</v>
          </cell>
        </row>
        <row r="1476">
          <cell r="G1476" t="str">
            <v xml:space="preserve">                              QUARTERLY SUMMARY OF THE</v>
          </cell>
          <cell r="L1476" t="str">
            <v>CASE:2001 FORECAST</v>
          </cell>
        </row>
        <row r="1477">
          <cell r="G1477" t="str">
            <v xml:space="preserve">                       COST TO SUPPLY SYSTEM OUTPUT (INC UGI)</v>
          </cell>
          <cell r="L1477">
            <v>36851</v>
          </cell>
          <cell r="O1477" t="str">
            <v xml:space="preserve">        16A</v>
          </cell>
        </row>
        <row r="1478">
          <cell r="G1478" t="str">
            <v xml:space="preserve">      '              (EXCLUDES ENERGY COSTS NOT APPLICABLE TO ECR)</v>
          </cell>
          <cell r="L1478" t="str">
            <v xml:space="preserve">        YEAR TO DATE</v>
          </cell>
        </row>
        <row r="1479">
          <cell r="K1479" t="str">
            <v>==================================================</v>
          </cell>
        </row>
        <row r="1480">
          <cell r="A1480" t="str">
            <v>COST TO SUPPLY INTERNAL LOAD</v>
          </cell>
          <cell r="C1480" t="str">
            <v>1st Qtr</v>
          </cell>
          <cell r="E1480" t="str">
            <v>2nd Qtr</v>
          </cell>
          <cell r="G1480" t="str">
            <v>3rd Qtr</v>
          </cell>
          <cell r="I1480" t="str">
            <v>4th Qtr</v>
          </cell>
          <cell r="K1480" t="str">
            <v>2nd Qtr</v>
          </cell>
          <cell r="M1480" t="str">
            <v>3rd Qtr</v>
          </cell>
          <cell r="O1480" t="str">
            <v>4th Qtr</v>
          </cell>
        </row>
        <row r="1482">
          <cell r="A1482" t="str">
            <v xml:space="preserve">  MARTINS CREEK #3-4</v>
          </cell>
        </row>
        <row r="1484">
          <cell r="A1484" t="str">
            <v xml:space="preserve">    Output For Load (GWH)</v>
          </cell>
          <cell r="C1484">
            <v>209.1</v>
          </cell>
          <cell r="E1484">
            <v>327.2</v>
          </cell>
          <cell r="G1484">
            <v>887.19999999999993</v>
          </cell>
          <cell r="I1484">
            <v>144.19999999999999</v>
          </cell>
          <cell r="K1484">
            <v>536.29999999999995</v>
          </cell>
          <cell r="M1484">
            <v>1423.5</v>
          </cell>
          <cell r="O1484">
            <v>1567.7</v>
          </cell>
        </row>
        <row r="1485">
          <cell r="A1485" t="str">
            <v xml:space="preserve">    Fuel Cost Rate (Mills/KWH)</v>
          </cell>
          <cell r="C1485">
            <v>52.663463459285204</v>
          </cell>
          <cell r="E1485">
            <v>43.963991308178514</v>
          </cell>
          <cell r="G1485">
            <v>39.972039585243422</v>
          </cell>
          <cell r="I1485">
            <v>43.760968018301192</v>
          </cell>
          <cell r="K1485">
            <v>47.355860926056572</v>
          </cell>
          <cell r="M1485">
            <v>42.75387550350974</v>
          </cell>
          <cell r="O1485">
            <v>42.846509798528722</v>
          </cell>
        </row>
        <row r="1486">
          <cell r="A1486" t="str">
            <v xml:space="preserve">    Cost To Carry Load ($1000)</v>
          </cell>
          <cell r="C1486">
            <v>11011.930262</v>
          </cell>
          <cell r="E1486">
            <v>14385.018</v>
          </cell>
          <cell r="G1486">
            <v>35463.19356</v>
          </cell>
          <cell r="I1486">
            <v>6310.3316319999994</v>
          </cell>
          <cell r="K1486">
            <v>25396.948261999998</v>
          </cell>
          <cell r="M1486">
            <v>60860.141821999998</v>
          </cell>
          <cell r="O1486">
            <v>67170.473453999992</v>
          </cell>
        </row>
        <row r="1488">
          <cell r="A1488" t="str">
            <v xml:space="preserve">  COAL</v>
          </cell>
        </row>
        <row r="1490">
          <cell r="A1490" t="str">
            <v xml:space="preserve">    Output For Load (GWH)</v>
          </cell>
          <cell r="C1490">
            <v>-2215.4973555338561</v>
          </cell>
          <cell r="E1490">
            <v>-5946.4381242813524</v>
          </cell>
          <cell r="G1490">
            <v>-9060.1067178193243</v>
          </cell>
          <cell r="I1490">
            <v>-3185.0234708610192</v>
          </cell>
          <cell r="K1490">
            <v>-8161.935479815209</v>
          </cell>
          <cell r="M1490">
            <v>-17222.042197634531</v>
          </cell>
          <cell r="O1490">
            <v>-20407.06566849555</v>
          </cell>
        </row>
        <row r="1491">
          <cell r="A1491" t="str">
            <v xml:space="preserve">    Fuel Cost Rate (Mills/KWH)</v>
          </cell>
          <cell r="C1491">
            <v>83.491546320947464</v>
          </cell>
          <cell r="E1491">
            <v>50.041267365580026</v>
          </cell>
          <cell r="G1491">
            <v>79.419770924354921</v>
          </cell>
          <cell r="I1491">
            <v>53.721770536110448</v>
          </cell>
          <cell r="K1491">
            <v>59.121099554446154</v>
          </cell>
          <cell r="M1491">
            <v>69.799747688163777</v>
          </cell>
          <cell r="O1491">
            <v>67.290384731168743</v>
          </cell>
        </row>
        <row r="1492">
          <cell r="A1492" t="str">
            <v xml:space="preserve">    Cost To Carry Load ($1000)</v>
          </cell>
          <cell r="C1492">
            <v>-184975.30000000002</v>
          </cell>
          <cell r="E1492">
            <v>-297567.30000000005</v>
          </cell>
          <cell r="G1492">
            <v>-719551.60000000009</v>
          </cell>
          <cell r="I1492">
            <v>-171105.09999999998</v>
          </cell>
          <cell r="K1492">
            <v>-482542.60000000009</v>
          </cell>
          <cell r="M1492">
            <v>-1202094.2000000002</v>
          </cell>
          <cell r="O1492">
            <v>-1373199.3000000003</v>
          </cell>
        </row>
        <row r="1494">
          <cell r="A1494" t="str">
            <v xml:space="preserve">  COST OF PL SHARE NUCLEAR</v>
          </cell>
        </row>
        <row r="1495">
          <cell r="A1495" t="str">
            <v xml:space="preserve">    (Including D&amp;D Expense)</v>
          </cell>
        </row>
        <row r="1496">
          <cell r="A1496" t="str">
            <v xml:space="preserve">    Output For Load (GWH)</v>
          </cell>
          <cell r="C1496">
            <v>3364.7999999999997</v>
          </cell>
          <cell r="E1496">
            <v>3156</v>
          </cell>
          <cell r="G1496">
            <v>4259.3</v>
          </cell>
          <cell r="I1496">
            <v>4259.3</v>
          </cell>
          <cell r="K1496">
            <v>6520.7999999999993</v>
          </cell>
          <cell r="M1496">
            <v>10780.099999999999</v>
          </cell>
          <cell r="O1496">
            <v>15039.399999999998</v>
          </cell>
        </row>
        <row r="1497">
          <cell r="A1497" t="str">
            <v xml:space="preserve">    Fuel Cost Rate (Mills/KWH)</v>
          </cell>
          <cell r="C1497">
            <v>4.806991067877143</v>
          </cell>
          <cell r="E1497">
            <v>4.6075399858657979</v>
          </cell>
          <cell r="G1497">
            <v>4.3925180653176525</v>
          </cell>
          <cell r="I1497">
            <v>4.3925180653176525</v>
          </cell>
          <cell r="K1497">
            <v>4.7104588003449788</v>
          </cell>
          <cell r="M1497">
            <v>4.5848379834523945</v>
          </cell>
          <cell r="O1497">
            <v>4.5303711680964422</v>
          </cell>
        </row>
        <row r="1498">
          <cell r="A1498" t="str">
            <v xml:space="preserve">    Cost To Carry Load ($1000)</v>
          </cell>
          <cell r="C1498">
            <v>16174.563549999999</v>
          </cell>
          <cell r="E1498">
            <v>14541.396199999997</v>
          </cell>
          <cell r="G1498">
            <v>18709.052199999998</v>
          </cell>
          <cell r="I1498">
            <v>18709.052199999998</v>
          </cell>
          <cell r="K1498">
            <v>30715.959749999995</v>
          </cell>
          <cell r="M1498">
            <v>49425.011949999993</v>
          </cell>
          <cell r="O1498">
            <v>68134.064149999991</v>
          </cell>
        </row>
        <row r="1500">
          <cell r="A1500" t="str">
            <v xml:space="preserve">  COMBUSTION TURBINES &amp; DIESELS</v>
          </cell>
        </row>
        <row r="1502">
          <cell r="A1502" t="str">
            <v xml:space="preserve">    Output For Load (GWH)</v>
          </cell>
          <cell r="C1502">
            <v>0.39999999999999991</v>
          </cell>
          <cell r="E1502">
            <v>0.7</v>
          </cell>
          <cell r="G1502">
            <v>3.3</v>
          </cell>
          <cell r="I1502">
            <v>0.40000000000000008</v>
          </cell>
          <cell r="K1502">
            <v>1.0999999999999999</v>
          </cell>
          <cell r="M1502">
            <v>4.3999999999999995</v>
          </cell>
          <cell r="O1502">
            <v>4.8</v>
          </cell>
        </row>
        <row r="1503">
          <cell r="A1503" t="str">
            <v xml:space="preserve">    Cost Rate (Mills/KWH)</v>
          </cell>
          <cell r="C1503">
            <v>59.84953037617408</v>
          </cell>
          <cell r="E1503">
            <v>63.041772797467431</v>
          </cell>
          <cell r="G1503">
            <v>42.444142895714272</v>
          </cell>
          <cell r="I1503">
            <v>54.000974997562501</v>
          </cell>
          <cell r="K1503">
            <v>61.881012835442888</v>
          </cell>
          <cell r="M1503">
            <v>47.303373340142421</v>
          </cell>
          <cell r="O1503">
            <v>47.861517945517093</v>
          </cell>
        </row>
        <row r="1504">
          <cell r="A1504" t="str">
            <v xml:space="preserve">    Cost To Carry Load ($1000)</v>
          </cell>
          <cell r="C1504">
            <v>23.939872000000001</v>
          </cell>
          <cell r="E1504">
            <v>44.129303999999998</v>
          </cell>
          <cell r="G1504">
            <v>140.06571399999999</v>
          </cell>
          <cell r="I1504">
            <v>21.600444</v>
          </cell>
          <cell r="K1504">
            <v>68.069175999999999</v>
          </cell>
          <cell r="M1504">
            <v>208.13488999999998</v>
          </cell>
          <cell r="O1504">
            <v>229.73533399999999</v>
          </cell>
        </row>
        <row r="1506">
          <cell r="A1506" t="str">
            <v xml:space="preserve">  HYDRO</v>
          </cell>
        </row>
        <row r="1508">
          <cell r="A1508" t="str">
            <v xml:space="preserve">    Output For Load (GWH)</v>
          </cell>
          <cell r="C1508">
            <v>197.89999999999998</v>
          </cell>
          <cell r="E1508">
            <v>201.2</v>
          </cell>
          <cell r="G1508">
            <v>107.2</v>
          </cell>
          <cell r="I1508">
            <v>146.4</v>
          </cell>
          <cell r="K1508">
            <v>399.09999999999997</v>
          </cell>
          <cell r="M1508">
            <v>506.29999999999995</v>
          </cell>
          <cell r="O1508">
            <v>652.69999999999993</v>
          </cell>
        </row>
        <row r="1509">
          <cell r="A1509" t="str">
            <v xml:space="preserve">    Cost Rate (Mills/KWH)</v>
          </cell>
          <cell r="C1509">
            <v>0</v>
          </cell>
          <cell r="E1509">
            <v>0</v>
          </cell>
          <cell r="G1509">
            <v>0</v>
          </cell>
          <cell r="I1509">
            <v>0</v>
          </cell>
          <cell r="K1509">
            <v>0</v>
          </cell>
          <cell r="M1509">
            <v>0</v>
          </cell>
          <cell r="O1509">
            <v>0</v>
          </cell>
        </row>
        <row r="1510">
          <cell r="A1510" t="str">
            <v xml:space="preserve">    Cost To Carry Load ($1000)</v>
          </cell>
          <cell r="C1510">
            <v>0</v>
          </cell>
          <cell r="E1510">
            <v>0</v>
          </cell>
          <cell r="G1510">
            <v>0</v>
          </cell>
          <cell r="I1510">
            <v>0</v>
          </cell>
          <cell r="K1510">
            <v>0</v>
          </cell>
          <cell r="M1510">
            <v>0</v>
          </cell>
          <cell r="O1510">
            <v>0</v>
          </cell>
        </row>
        <row r="1512">
          <cell r="A1512" t="str">
            <v xml:space="preserve">  COST OF SAFE HARBOR</v>
          </cell>
        </row>
        <row r="1514">
          <cell r="A1514" t="str">
            <v xml:space="preserve">    Quantity (GWH)</v>
          </cell>
          <cell r="C1514">
            <v>121.6</v>
          </cell>
          <cell r="E1514">
            <v>122.19999999999999</v>
          </cell>
          <cell r="G1514">
            <v>37.099999999999994</v>
          </cell>
          <cell r="I1514">
            <v>74.400000000000006</v>
          </cell>
          <cell r="K1514">
            <v>243.79999999999998</v>
          </cell>
          <cell r="M1514">
            <v>280.89999999999998</v>
          </cell>
          <cell r="O1514">
            <v>355.29999999999995</v>
          </cell>
        </row>
        <row r="1515">
          <cell r="A1515" t="str">
            <v xml:space="preserve">    Billing Rate (Mills/KWH)</v>
          </cell>
          <cell r="C1515">
            <v>0</v>
          </cell>
          <cell r="E1515">
            <v>0</v>
          </cell>
          <cell r="G1515">
            <v>0</v>
          </cell>
          <cell r="I1515">
            <v>0</v>
          </cell>
          <cell r="K1515">
            <v>0</v>
          </cell>
          <cell r="M1515">
            <v>0</v>
          </cell>
          <cell r="O1515">
            <v>0</v>
          </cell>
        </row>
        <row r="1516">
          <cell r="A1516" t="str">
            <v xml:space="preserve">    Cost ($1000)</v>
          </cell>
          <cell r="C1516">
            <v>0</v>
          </cell>
          <cell r="E1516">
            <v>0</v>
          </cell>
          <cell r="G1516">
            <v>0</v>
          </cell>
          <cell r="I1516">
            <v>0</v>
          </cell>
          <cell r="K1516">
            <v>0</v>
          </cell>
          <cell r="M1516">
            <v>0</v>
          </cell>
          <cell r="O1516">
            <v>0</v>
          </cell>
        </row>
        <row r="1518">
          <cell r="A1518" t="str">
            <v xml:space="preserve">  INTERCHANGE RETAINED FOR LOAD</v>
          </cell>
        </row>
        <row r="1520">
          <cell r="A1520" t="str">
            <v xml:space="preserve">    Retained Interchange (GWH)</v>
          </cell>
          <cell r="C1520">
            <v>0</v>
          </cell>
          <cell r="E1520">
            <v>0</v>
          </cell>
          <cell r="G1520">
            <v>0</v>
          </cell>
          <cell r="I1520">
            <v>0</v>
          </cell>
          <cell r="K1520">
            <v>0</v>
          </cell>
          <cell r="M1520">
            <v>0</v>
          </cell>
          <cell r="O1520">
            <v>0</v>
          </cell>
        </row>
        <row r="1521">
          <cell r="A1521" t="str">
            <v xml:space="preserve">    Billing Rate (Mills/KWH)</v>
          </cell>
          <cell r="C1521">
            <v>0</v>
          </cell>
          <cell r="E1521">
            <v>0</v>
          </cell>
          <cell r="G1521">
            <v>0</v>
          </cell>
          <cell r="I1521">
            <v>0</v>
          </cell>
          <cell r="K1521">
            <v>0</v>
          </cell>
          <cell r="M1521">
            <v>0</v>
          </cell>
          <cell r="O1521">
            <v>0</v>
          </cell>
        </row>
        <row r="1522">
          <cell r="A1522" t="str">
            <v xml:space="preserve">    Cost ($1000)</v>
          </cell>
          <cell r="C1522">
            <v>0</v>
          </cell>
          <cell r="E1522">
            <v>0</v>
          </cell>
          <cell r="G1522">
            <v>0</v>
          </cell>
          <cell r="I1522">
            <v>0</v>
          </cell>
          <cell r="K1522">
            <v>0</v>
          </cell>
          <cell r="M1522">
            <v>0</v>
          </cell>
          <cell r="O1522">
            <v>0</v>
          </cell>
        </row>
        <row r="1524">
          <cell r="A1524" t="str">
            <v xml:space="preserve">  OTHER PURCHASES FOR LOAD</v>
          </cell>
        </row>
        <row r="1526">
          <cell r="A1526" t="str">
            <v xml:space="preserve">    Other Purchases (GWH)</v>
          </cell>
          <cell r="C1526">
            <v>7660</v>
          </cell>
          <cell r="E1526">
            <v>9769.1</v>
          </cell>
          <cell r="G1526">
            <v>12859.4</v>
          </cell>
          <cell r="I1526">
            <v>7328.7</v>
          </cell>
          <cell r="K1526">
            <v>17429.099999999999</v>
          </cell>
          <cell r="M1526">
            <v>30288.5</v>
          </cell>
          <cell r="O1526">
            <v>37617.199999999997</v>
          </cell>
        </row>
        <row r="1527">
          <cell r="A1527" t="str">
            <v xml:space="preserve">    Billing Rate (Mills/KWH)</v>
          </cell>
          <cell r="C1527">
            <v>28.953832620289237</v>
          </cell>
          <cell r="E1527">
            <v>32.471802855944723</v>
          </cell>
          <cell r="G1527">
            <v>55.705954936953212</v>
          </cell>
          <cell r="I1527">
            <v>26.153069430811037</v>
          </cell>
          <cell r="K1527">
            <v>30.925672994126217</v>
          </cell>
          <cell r="M1527">
            <v>41.446483125389719</v>
          </cell>
          <cell r="O1527">
            <v>38.466972664368541</v>
          </cell>
        </row>
        <row r="1528">
          <cell r="A1528" t="str">
            <v xml:space="preserve">    Cost ($1000)</v>
          </cell>
          <cell r="C1528">
            <v>221786.35790036939</v>
          </cell>
          <cell r="E1528">
            <v>317220.28931248141</v>
          </cell>
          <cell r="G1528">
            <v>716345.15697196207</v>
          </cell>
          <cell r="I1528">
            <v>191667.99996373791</v>
          </cell>
          <cell r="K1528">
            <v>539006.64721285086</v>
          </cell>
          <cell r="M1528">
            <v>1255351.8041848131</v>
          </cell>
          <cell r="O1528">
            <v>1447019.8041485511</v>
          </cell>
        </row>
        <row r="1530">
          <cell r="A1530" t="str">
            <v xml:space="preserve">  NON-UTILITY GENERATION FOR LOAD</v>
          </cell>
        </row>
        <row r="1532">
          <cell r="A1532" t="str">
            <v xml:space="preserve">    Quantity (GWH)</v>
          </cell>
          <cell r="C1532">
            <v>646.20000000000005</v>
          </cell>
          <cell r="E1532">
            <v>639.4</v>
          </cell>
          <cell r="G1532">
            <v>597.59999999999991</v>
          </cell>
          <cell r="I1532">
            <v>654.09999999999991</v>
          </cell>
          <cell r="K1532">
            <v>1285.5999999999999</v>
          </cell>
          <cell r="M1532">
            <v>1883.1999999999998</v>
          </cell>
          <cell r="O1532">
            <v>2537.2999999999997</v>
          </cell>
        </row>
        <row r="1533">
          <cell r="A1533" t="str">
            <v xml:space="preserve">    Cost Rate (Mills/KWH)</v>
          </cell>
          <cell r="C1533">
            <v>65.199999899102451</v>
          </cell>
          <cell r="E1533">
            <v>65.199999898029418</v>
          </cell>
          <cell r="G1533">
            <v>65.199999890896933</v>
          </cell>
          <cell r="I1533">
            <v>65.19999990032106</v>
          </cell>
          <cell r="K1533">
            <v>65.19999994928439</v>
          </cell>
          <cell r="M1533">
            <v>65.199999965378083</v>
          </cell>
          <cell r="O1533">
            <v>65.19999997430341</v>
          </cell>
        </row>
        <row r="1534">
          <cell r="A1534" t="str">
            <v xml:space="preserve">    Cost ($1000)</v>
          </cell>
          <cell r="C1534">
            <v>42132.240000000005</v>
          </cell>
          <cell r="E1534">
            <v>41688.880000000005</v>
          </cell>
          <cell r="G1534">
            <v>38963.520000000004</v>
          </cell>
          <cell r="I1534">
            <v>42647.32</v>
          </cell>
          <cell r="K1534">
            <v>83821.12000000001</v>
          </cell>
          <cell r="M1534">
            <v>122784.64000000001</v>
          </cell>
          <cell r="O1534">
            <v>165431.96000000002</v>
          </cell>
        </row>
        <row r="1536">
          <cell r="A1536" t="str">
            <v xml:space="preserve">  PASNY AND BORDERLINES</v>
          </cell>
        </row>
        <row r="1538">
          <cell r="A1538" t="str">
            <v xml:space="preserve">    Quantity (GWH)</v>
          </cell>
          <cell r="C1538">
            <v>7.5</v>
          </cell>
          <cell r="E1538">
            <v>7.5</v>
          </cell>
          <cell r="G1538">
            <v>7.5</v>
          </cell>
          <cell r="I1538">
            <v>7.5</v>
          </cell>
          <cell r="K1538">
            <v>15</v>
          </cell>
          <cell r="M1538">
            <v>22.5</v>
          </cell>
          <cell r="O1538">
            <v>30</v>
          </cell>
        </row>
        <row r="1539">
          <cell r="A1539" t="str">
            <v xml:space="preserve">    Cost Rate (Mills/KWH)</v>
          </cell>
          <cell r="C1539">
            <v>23.359996885333747</v>
          </cell>
          <cell r="E1539">
            <v>23.359996885333747</v>
          </cell>
          <cell r="G1539">
            <v>23.359996885333747</v>
          </cell>
          <cell r="I1539">
            <v>23.359996885333747</v>
          </cell>
          <cell r="K1539">
            <v>23.359998442666772</v>
          </cell>
          <cell r="M1539">
            <v>23.359998961777819</v>
          </cell>
          <cell r="O1539">
            <v>23.359999221333357</v>
          </cell>
        </row>
        <row r="1540">
          <cell r="A1540" t="str">
            <v xml:space="preserve">    Cost ($1000)</v>
          </cell>
          <cell r="C1540">
            <v>175.2</v>
          </cell>
          <cell r="E1540">
            <v>175.2</v>
          </cell>
          <cell r="G1540">
            <v>175.2</v>
          </cell>
          <cell r="I1540">
            <v>175.2</v>
          </cell>
          <cell r="K1540">
            <v>350.4</v>
          </cell>
          <cell r="M1540">
            <v>525.59999999999991</v>
          </cell>
          <cell r="O1540">
            <v>700.8</v>
          </cell>
        </row>
        <row r="1542">
          <cell r="A1542" t="str">
            <v xml:space="preserve">  PP&amp;L SHARE OF EHV CHARGES (Page 14)</v>
          </cell>
          <cell r="C1542">
            <v>4775.9984133203134</v>
          </cell>
          <cell r="E1542">
            <v>6041.4228745688115</v>
          </cell>
          <cell r="G1542">
            <v>7895.6440306915938</v>
          </cell>
          <cell r="I1542">
            <v>4590.6740825166116</v>
          </cell>
          <cell r="K1542">
            <v>10817.421287889125</v>
          </cell>
          <cell r="M1542">
            <v>18713.065318580717</v>
          </cell>
          <cell r="O1542">
            <v>23303.739401097329</v>
          </cell>
        </row>
        <row r="1544">
          <cell r="A1544" t="str">
            <v xml:space="preserve">  TOTAL COST TO SUPPLY SYSTEM OUTPUT (INC UGI)</v>
          </cell>
        </row>
        <row r="1545">
          <cell r="A1545" t="str">
            <v xml:space="preserve">    Total To Supply System Output</v>
          </cell>
          <cell r="C1545" t="e">
            <v>#REF!</v>
          </cell>
          <cell r="E1545" t="e">
            <v>#REF!</v>
          </cell>
          <cell r="G1545" t="e">
            <v>#REF!</v>
          </cell>
          <cell r="I1545" t="e">
            <v>#REF!</v>
          </cell>
          <cell r="K1545" t="e">
            <v>#REF!</v>
          </cell>
          <cell r="M1545" t="e">
            <v>#REF!</v>
          </cell>
          <cell r="O1545" t="e">
            <v>#REF!</v>
          </cell>
        </row>
        <row r="1546">
          <cell r="A1546" t="str">
            <v xml:space="preserve">    System Output (inc UGI)</v>
          </cell>
          <cell r="C1546">
            <v>7406.3</v>
          </cell>
          <cell r="E1546">
            <v>6118.7</v>
          </cell>
          <cell r="G1546">
            <v>6633.7999999999993</v>
          </cell>
          <cell r="I1546">
            <v>6920.7999999999993</v>
          </cell>
          <cell r="K1546">
            <v>13525</v>
          </cell>
          <cell r="M1546">
            <v>20158.8</v>
          </cell>
          <cell r="O1546">
            <v>27079.599999999999</v>
          </cell>
        </row>
        <row r="1547">
          <cell r="A1547" t="str">
            <v xml:space="preserve">    Cost Rate (Mills/KWH)</v>
          </cell>
          <cell r="C1547">
            <v>15</v>
          </cell>
          <cell r="E1547">
            <v>15.78</v>
          </cell>
          <cell r="G1547">
            <v>14.79</v>
          </cell>
          <cell r="I1547">
            <v>13.44</v>
          </cell>
          <cell r="K1547">
            <v>15.35</v>
          </cell>
          <cell r="M1547">
            <v>15.17</v>
          </cell>
          <cell r="O1547">
            <v>14.73</v>
          </cell>
        </row>
        <row r="1548">
          <cell r="A1548" t="str">
            <v xml:space="preserve">    Cost ($1000)</v>
          </cell>
          <cell r="C1548">
            <v>111104.92999768967</v>
          </cell>
          <cell r="E1548">
            <v>96529.035691050231</v>
          </cell>
          <cell r="G1548">
            <v>98140.232476653633</v>
          </cell>
          <cell r="I1548">
            <v>93017.078322254514</v>
          </cell>
          <cell r="K1548">
            <v>207633.9656887399</v>
          </cell>
          <cell r="M1548">
            <v>305774.19816539355</v>
          </cell>
          <cell r="O1548">
            <v>398791.27648764808</v>
          </cell>
        </row>
        <row r="1550">
          <cell r="A1550" t="str">
            <v>COST FOR PPUC CUST. ($1000)</v>
          </cell>
          <cell r="B1550">
            <v>1</v>
          </cell>
          <cell r="C1550">
            <v>111104.9</v>
          </cell>
          <cell r="E1550">
            <v>96528.9</v>
          </cell>
          <cell r="G1550">
            <v>98140.2</v>
          </cell>
          <cell r="I1550">
            <v>93017.099999999991</v>
          </cell>
          <cell r="K1550">
            <v>207633.8</v>
          </cell>
          <cell r="M1550">
            <v>305774</v>
          </cell>
          <cell r="O1550">
            <v>398791.1</v>
          </cell>
        </row>
        <row r="1551">
          <cell r="A1551" t="str">
            <v xml:space="preserve">    ECR Cost Check ($1000)</v>
          </cell>
          <cell r="C1551">
            <v>117377.2</v>
          </cell>
          <cell r="E1551">
            <v>107032.6</v>
          </cell>
          <cell r="G1551">
            <v>116972.9</v>
          </cell>
          <cell r="I1551">
            <v>98387</v>
          </cell>
          <cell r="K1551">
            <v>224409.8</v>
          </cell>
          <cell r="M1551">
            <v>341382.69999999995</v>
          </cell>
          <cell r="O1551">
            <v>439769.69999999995</v>
          </cell>
        </row>
        <row r="1552">
          <cell r="F1552" t="str">
            <v xml:space="preserve">                            RECONCILIATION OF</v>
          </cell>
        </row>
        <row r="1553">
          <cell r="F1553" t="str">
            <v>ENERGY COST RECOVERED THROUGH ECR</v>
          </cell>
          <cell r="L1553" t="str">
            <v>CASE:2001 FORECAST</v>
          </cell>
          <cell r="O1553" t="str">
            <v xml:space="preserve">      10-R</v>
          </cell>
        </row>
        <row r="1554">
          <cell r="C1554" t="str">
            <v xml:space="preserve">                </v>
          </cell>
          <cell r="F1554" t="str">
            <v xml:space="preserve">                                    (Thousands of Dollars)</v>
          </cell>
          <cell r="L1554">
            <v>36851</v>
          </cell>
        </row>
        <row r="1557">
          <cell r="C1557" t="str">
            <v>JANUARY</v>
          </cell>
          <cell r="D1557" t="str">
            <v>FEBRUARY</v>
          </cell>
          <cell r="E1557" t="str">
            <v>MARCH</v>
          </cell>
          <cell r="F1557" t="str">
            <v>APRIL</v>
          </cell>
          <cell r="G1557" t="str">
            <v>MAY</v>
          </cell>
          <cell r="H1557" t="str">
            <v>JUNE</v>
          </cell>
          <cell r="I1557" t="str">
            <v>JULY</v>
          </cell>
          <cell r="J1557" t="str">
            <v>AUGUST</v>
          </cell>
          <cell r="K1557" t="str">
            <v>SEPTEMBER</v>
          </cell>
          <cell r="L1557" t="str">
            <v>OCTOBER</v>
          </cell>
          <cell r="M1557" t="str">
            <v>NOVEMBER</v>
          </cell>
          <cell r="N1557" t="str">
            <v>DECEMBER</v>
          </cell>
          <cell r="O1557" t="str">
            <v>TOTAL</v>
          </cell>
        </row>
        <row r="1558">
          <cell r="A1558" t="str">
            <v xml:space="preserve">          (1) COST OF</v>
          </cell>
        </row>
        <row r="1559">
          <cell r="A1559" t="str">
            <v>GENERATION AND PURCHASES FOR LOAD</v>
          </cell>
        </row>
        <row r="1560">
          <cell r="A1560" t="str">
            <v>(Cost to Supply System Output-Page 16)</v>
          </cell>
          <cell r="C1560">
            <v>37413.236370958999</v>
          </cell>
          <cell r="D1560">
            <v>36939.086065993448</v>
          </cell>
          <cell r="E1560">
            <v>36752.60756073724</v>
          </cell>
          <cell r="F1560">
            <v>32905.549747841636</v>
          </cell>
          <cell r="G1560">
            <v>30749.337183237018</v>
          </cell>
          <cell r="H1560">
            <v>32874.148759971577</v>
          </cell>
          <cell r="I1560">
            <v>36250.708350988891</v>
          </cell>
          <cell r="J1560">
            <v>33958.520197341219</v>
          </cell>
          <cell r="K1560">
            <v>27931.00392832352</v>
          </cell>
          <cell r="L1560">
            <v>27111.776745307216</v>
          </cell>
          <cell r="M1560">
            <v>29479.08092103331</v>
          </cell>
          <cell r="N1560">
            <v>36426.220655913989</v>
          </cell>
          <cell r="O1560">
            <v>398791.1</v>
          </cell>
        </row>
        <row r="1563">
          <cell r="A1563" t="str">
            <v xml:space="preserve">   (2) PJM INTERCHANGE SAVINGS</v>
          </cell>
        </row>
        <row r="1564">
          <cell r="A1564" t="str">
            <v>(Interchange Savings - Page 15)</v>
          </cell>
          <cell r="C1564">
            <v>11496.3</v>
          </cell>
          <cell r="D1564">
            <v>10772.699999999999</v>
          </cell>
          <cell r="E1564">
            <v>3752.0999999999995</v>
          </cell>
          <cell r="F1564">
            <v>4.4000000000000004</v>
          </cell>
          <cell r="G1564">
            <v>5959.1</v>
          </cell>
          <cell r="H1564">
            <v>26101.5</v>
          </cell>
          <cell r="I1564">
            <v>42878.100000000006</v>
          </cell>
          <cell r="J1564">
            <v>41807.599999999991</v>
          </cell>
          <cell r="K1564">
            <v>15203.800000000001</v>
          </cell>
          <cell r="L1564">
            <v>8109.7999999999993</v>
          </cell>
          <cell r="M1564">
            <v>5545.7000000000007</v>
          </cell>
          <cell r="N1564">
            <v>7274</v>
          </cell>
          <cell r="O1564">
            <v>178905.09999999998</v>
          </cell>
        </row>
        <row r="1567">
          <cell r="A1567" t="str">
            <v xml:space="preserve">    (3) 2-PARTY SAVINGS</v>
          </cell>
        </row>
        <row r="1568">
          <cell r="A1568" t="str">
            <v>(Total Savings for Customers - Pge 14)</v>
          </cell>
          <cell r="C1568">
            <v>0</v>
          </cell>
          <cell r="D1568">
            <v>0</v>
          </cell>
          <cell r="E1568">
            <v>0</v>
          </cell>
          <cell r="F1568">
            <v>0</v>
          </cell>
          <cell r="G1568">
            <v>0</v>
          </cell>
          <cell r="H1568">
            <v>0</v>
          </cell>
          <cell r="I1568">
            <v>0</v>
          </cell>
          <cell r="J1568">
            <v>0</v>
          </cell>
          <cell r="K1568">
            <v>0</v>
          </cell>
          <cell r="L1568">
            <v>0</v>
          </cell>
          <cell r="M1568">
            <v>0</v>
          </cell>
          <cell r="N1568">
            <v>0</v>
          </cell>
          <cell r="O1568">
            <v>0</v>
          </cell>
        </row>
        <row r="1570">
          <cell r="C1570" t="str">
            <v xml:space="preserve"> =========</v>
          </cell>
          <cell r="D1570" t="str">
            <v xml:space="preserve"> =========</v>
          </cell>
          <cell r="E1570" t="str">
            <v xml:space="preserve"> =========</v>
          </cell>
          <cell r="F1570" t="str">
            <v xml:space="preserve"> =========</v>
          </cell>
          <cell r="G1570" t="str">
            <v xml:space="preserve"> =========</v>
          </cell>
          <cell r="H1570" t="str">
            <v xml:space="preserve"> =========</v>
          </cell>
          <cell r="I1570" t="str">
            <v xml:space="preserve"> =========</v>
          </cell>
          <cell r="J1570" t="str">
            <v xml:space="preserve"> =========</v>
          </cell>
          <cell r="K1570" t="str">
            <v xml:space="preserve"> =========</v>
          </cell>
          <cell r="L1570" t="str">
            <v xml:space="preserve"> =========</v>
          </cell>
          <cell r="M1570" t="str">
            <v xml:space="preserve"> =========</v>
          </cell>
          <cell r="N1570" t="str">
            <v xml:space="preserve"> =========</v>
          </cell>
          <cell r="O1570" t="str">
            <v xml:space="preserve"> ==========</v>
          </cell>
        </row>
        <row r="1572">
          <cell r="A1572" t="str">
            <v>ENERGY COST APPLICABLE TO ECR</v>
          </cell>
          <cell r="C1572">
            <v>25916.936370959</v>
          </cell>
          <cell r="D1572">
            <v>26166.386065993451</v>
          </cell>
          <cell r="E1572">
            <v>33000.507560737242</v>
          </cell>
          <cell r="F1572">
            <v>32901.149747841635</v>
          </cell>
          <cell r="G1572">
            <v>24790.237183237019</v>
          </cell>
          <cell r="H1572">
            <v>6772.6487599715765</v>
          </cell>
          <cell r="I1572">
            <v>-6627.3916490111151</v>
          </cell>
          <cell r="J1572">
            <v>-7849.0798026587727</v>
          </cell>
          <cell r="K1572">
            <v>12727.203928323519</v>
          </cell>
          <cell r="L1572">
            <v>19001.976745307216</v>
          </cell>
          <cell r="M1572">
            <v>23933.380921033309</v>
          </cell>
          <cell r="N1572">
            <v>29152.220655913989</v>
          </cell>
          <cell r="O1572">
            <v>219886.00000000003</v>
          </cell>
        </row>
        <row r="1573">
          <cell r="A1573" t="str">
            <v xml:space="preserve">        (1)-(2)-(3)</v>
          </cell>
        </row>
        <row r="1575">
          <cell r="A1575" t="str">
            <v>------------------------------</v>
          </cell>
          <cell r="B1575" t="str">
            <v>------------------------------</v>
          </cell>
          <cell r="C1575" t="str">
            <v>------------------------------</v>
          </cell>
          <cell r="D1575" t="str">
            <v>------------------------------</v>
          </cell>
          <cell r="E1575" t="str">
            <v>------------------------------</v>
          </cell>
          <cell r="F1575" t="str">
            <v>------------------------------</v>
          </cell>
          <cell r="G1575" t="str">
            <v>------------------------------</v>
          </cell>
          <cell r="H1575" t="str">
            <v>------------------------------</v>
          </cell>
          <cell r="I1575" t="str">
            <v>------------------------------</v>
          </cell>
          <cell r="J1575" t="str">
            <v>------------------------------</v>
          </cell>
          <cell r="K1575" t="str">
            <v>------------------------------</v>
          </cell>
          <cell r="L1575" t="str">
            <v>------------------------------</v>
          </cell>
          <cell r="M1575" t="str">
            <v>------------------------------</v>
          </cell>
          <cell r="N1575" t="str">
            <v>------------------------------</v>
          </cell>
          <cell r="O1575" t="str">
            <v>-----------</v>
          </cell>
        </row>
        <row r="1577">
          <cell r="A1577" t="str">
            <v>ENERGY COST APPLICABLE TO ECR</v>
          </cell>
          <cell r="C1577">
            <v>28269.100854707976</v>
          </cell>
          <cell r="D1577">
            <v>28323.378132738319</v>
          </cell>
          <cell r="E1577">
            <v>34763.622321873991</v>
          </cell>
          <cell r="F1577">
            <v>33627.576922333974</v>
          </cell>
          <cell r="G1577">
            <v>28219.676244584785</v>
          </cell>
          <cell r="H1577">
            <v>13120.338083650049</v>
          </cell>
          <cell r="I1577">
            <v>439.15625209216751</v>
          </cell>
          <cell r="J1577">
            <v>-834.83136105593348</v>
          </cell>
          <cell r="K1577">
            <v>17479.00177965542</v>
          </cell>
          <cell r="L1577">
            <v>20596.549602539591</v>
          </cell>
          <cell r="M1577">
            <v>25517.945273212623</v>
          </cell>
          <cell r="N1577">
            <v>31343.123005764373</v>
          </cell>
          <cell r="O1577">
            <v>260864.60000000003</v>
          </cell>
        </row>
        <row r="1579">
          <cell r="B1579">
            <v>312.84699999999998</v>
          </cell>
          <cell r="C1579">
            <v>281.935</v>
          </cell>
          <cell r="D1579">
            <v>312.84699999999998</v>
          </cell>
          <cell r="E1579">
            <v>302.577</v>
          </cell>
          <cell r="F1579">
            <v>312.84699999999998</v>
          </cell>
          <cell r="G1579">
            <v>302.577</v>
          </cell>
          <cell r="H1579">
            <v>312.34699999999998</v>
          </cell>
          <cell r="I1579">
            <v>312.34699999999998</v>
          </cell>
          <cell r="J1579">
            <v>302.577</v>
          </cell>
          <cell r="K1579">
            <v>312.71899999999999</v>
          </cell>
          <cell r="L1579">
            <v>302.577</v>
          </cell>
          <cell r="M1579">
            <v>312.34699999999998</v>
          </cell>
        </row>
        <row r="1584">
          <cell r="A1584" t="str">
            <v>PROMOD INPUT DATA</v>
          </cell>
        </row>
        <row r="1586">
          <cell r="A1586" t="str">
            <v>SET CURSOR ON B2245 TO IMPORT</v>
          </cell>
          <cell r="B1586" t="str">
            <v xml:space="preserve">    \/   EXTRACT.PRN FILE AS NUMBERS</v>
          </cell>
        </row>
        <row r="1587">
          <cell r="A1587" t="str">
            <v>SAFEGEN1</v>
          </cell>
          <cell r="B1587">
            <v>1</v>
          </cell>
          <cell r="C1587">
            <v>31.4</v>
          </cell>
          <cell r="D1587">
            <v>32.700000000000003</v>
          </cell>
          <cell r="E1587">
            <v>57.5</v>
          </cell>
          <cell r="F1587">
            <v>56.9</v>
          </cell>
          <cell r="G1587">
            <v>41.8</v>
          </cell>
          <cell r="H1587">
            <v>23.5</v>
          </cell>
          <cell r="I1587">
            <v>15.6</v>
          </cell>
          <cell r="J1587">
            <v>11.2</v>
          </cell>
          <cell r="K1587">
            <v>10.3</v>
          </cell>
          <cell r="L1587">
            <v>15.8</v>
          </cell>
          <cell r="M1587">
            <v>25.4</v>
          </cell>
          <cell r="N1587">
            <v>33.200000000000003</v>
          </cell>
          <cell r="O1587" t="str">
            <v xml:space="preserve"> </v>
          </cell>
        </row>
        <row r="1588">
          <cell r="A1588" t="str">
            <v>NUGS</v>
          </cell>
          <cell r="B1588">
            <v>1</v>
          </cell>
          <cell r="C1588">
            <v>205.79067441015079</v>
          </cell>
          <cell r="D1588">
            <v>229.25095800973722</v>
          </cell>
          <cell r="E1588">
            <v>211.05760615924689</v>
          </cell>
          <cell r="F1588">
            <v>204.27769531000646</v>
          </cell>
          <cell r="G1588">
            <v>201.49096692499666</v>
          </cell>
          <cell r="H1588">
            <v>233.60819523653024</v>
          </cell>
          <cell r="I1588">
            <v>211.06774137713001</v>
          </cell>
          <cell r="J1588">
            <v>200.21554620168638</v>
          </cell>
          <cell r="K1588">
            <v>186.33708909955499</v>
          </cell>
          <cell r="L1588">
            <v>201.67597120228893</v>
          </cell>
          <cell r="M1588">
            <v>213.17303883425851</v>
          </cell>
          <cell r="N1588">
            <v>239.24151723441292</v>
          </cell>
        </row>
        <row r="1589">
          <cell r="A1589" t="str">
            <v>INTCHPCH1</v>
          </cell>
          <cell r="B1589">
            <v>1</v>
          </cell>
          <cell r="C1589">
            <v>0</v>
          </cell>
          <cell r="D1589">
            <v>0</v>
          </cell>
          <cell r="E1589">
            <v>0</v>
          </cell>
          <cell r="F1589">
            <v>0</v>
          </cell>
          <cell r="G1589">
            <v>0</v>
          </cell>
          <cell r="H1589">
            <v>0</v>
          </cell>
          <cell r="I1589">
            <v>0</v>
          </cell>
          <cell r="J1589">
            <v>0</v>
          </cell>
          <cell r="K1589">
            <v>0</v>
          </cell>
          <cell r="L1589">
            <v>0</v>
          </cell>
          <cell r="M1589">
            <v>0</v>
          </cell>
          <cell r="N1589">
            <v>0</v>
          </cell>
        </row>
        <row r="1590">
          <cell r="A1590" t="str">
            <v xml:space="preserve">BIONPK1 </v>
          </cell>
          <cell r="B1590">
            <v>1</v>
          </cell>
          <cell r="C1590">
            <v>8.6669999999999998</v>
          </cell>
          <cell r="D1590">
            <v>2.802</v>
          </cell>
          <cell r="E1590">
            <v>8.5090000000000003</v>
          </cell>
          <cell r="F1590">
            <v>4.0119999999999996</v>
          </cell>
          <cell r="G1590">
            <v>16.027999999999999</v>
          </cell>
          <cell r="H1590">
            <v>15.278</v>
          </cell>
          <cell r="I1590">
            <v>11.694000000000001</v>
          </cell>
          <cell r="J1590">
            <v>8.9220000000000006</v>
          </cell>
          <cell r="K1590">
            <v>7.7370000000000001</v>
          </cell>
          <cell r="L1590">
            <v>1.68</v>
          </cell>
          <cell r="M1590">
            <v>10.561999999999999</v>
          </cell>
          <cell r="N1590">
            <v>11.305999999999999</v>
          </cell>
        </row>
        <row r="1591">
          <cell r="A1591" t="str">
            <v>BIONPK2</v>
          </cell>
          <cell r="B1591">
            <v>2</v>
          </cell>
          <cell r="C1591">
            <v>9.2859999999999996</v>
          </cell>
          <cell r="D1591">
            <v>3.0579999999999998</v>
          </cell>
          <cell r="E1591">
            <v>9.4510000000000005</v>
          </cell>
          <cell r="F1591">
            <v>4.6689999999999996</v>
          </cell>
          <cell r="G1591">
            <v>18.123000000000001</v>
          </cell>
          <cell r="H1591">
            <v>17.440999999999999</v>
          </cell>
          <cell r="I1591">
            <v>13.22</v>
          </cell>
          <cell r="J1591">
            <v>10.218999999999999</v>
          </cell>
          <cell r="K1591">
            <v>2.9079999999999999</v>
          </cell>
          <cell r="L1591">
            <v>0.47399999999999998</v>
          </cell>
          <cell r="M1591">
            <v>14.994</v>
          </cell>
          <cell r="N1591">
            <v>10.212999999999999</v>
          </cell>
        </row>
        <row r="1592">
          <cell r="A1592" t="str">
            <v>BIONPK3</v>
          </cell>
          <cell r="B1592">
            <v>3</v>
          </cell>
          <cell r="C1592">
            <v>12.166</v>
          </cell>
          <cell r="D1592">
            <v>3.8620000000000001</v>
          </cell>
          <cell r="E1592">
            <v>11.82</v>
          </cell>
          <cell r="F1592">
            <v>5.5650000000000004</v>
          </cell>
          <cell r="G1592">
            <v>39.008000000000003</v>
          </cell>
          <cell r="H1592">
            <v>40.231999999999999</v>
          </cell>
          <cell r="I1592">
            <v>30.523</v>
          </cell>
          <cell r="J1592">
            <v>21.643999999999998</v>
          </cell>
          <cell r="K1592">
            <v>17.956</v>
          </cell>
          <cell r="L1592">
            <v>1.8879999999999999</v>
          </cell>
          <cell r="M1592">
            <v>20.823</v>
          </cell>
          <cell r="N1592">
            <v>15.512</v>
          </cell>
        </row>
        <row r="1593">
          <cell r="A1593" t="str">
            <v>MTONPK1</v>
          </cell>
          <cell r="B1593">
            <v>1</v>
          </cell>
          <cell r="C1593">
            <v>4.9290000000000003</v>
          </cell>
          <cell r="D1593">
            <v>1.575</v>
          </cell>
          <cell r="E1593">
            <v>5.9509999999999996</v>
          </cell>
          <cell r="F1593">
            <v>5.8209999999999997</v>
          </cell>
          <cell r="G1593">
            <v>19.698</v>
          </cell>
          <cell r="H1593">
            <v>9.3420000000000005</v>
          </cell>
          <cell r="I1593">
            <v>7.2460000000000004</v>
          </cell>
          <cell r="J1593">
            <v>3.681</v>
          </cell>
          <cell r="K1593">
            <v>1.996</v>
          </cell>
          <cell r="L1593">
            <v>1.3049999999999999</v>
          </cell>
          <cell r="M1593">
            <v>13.988</v>
          </cell>
          <cell r="N1593">
            <v>10.544</v>
          </cell>
        </row>
        <row r="1594">
          <cell r="A1594" t="str">
            <v>MTONPK2</v>
          </cell>
          <cell r="B1594">
            <v>2</v>
          </cell>
          <cell r="C1594">
            <v>4.4749999999999996</v>
          </cell>
          <cell r="D1594">
            <v>1.4039999999999999</v>
          </cell>
          <cell r="E1594">
            <v>4.2889999999999997</v>
          </cell>
          <cell r="F1594">
            <v>4.8979999999999997</v>
          </cell>
          <cell r="G1594">
            <v>16.553000000000001</v>
          </cell>
          <cell r="H1594">
            <v>8.4359999999999999</v>
          </cell>
          <cell r="I1594">
            <v>6.4329999999999998</v>
          </cell>
          <cell r="J1594">
            <v>3.8530000000000002</v>
          </cell>
          <cell r="K1594">
            <v>4.7169999999999996</v>
          </cell>
          <cell r="L1594">
            <v>1.093</v>
          </cell>
          <cell r="M1594">
            <v>11.978999999999999</v>
          </cell>
          <cell r="N1594">
            <v>8.952</v>
          </cell>
        </row>
        <row r="1595">
          <cell r="A1595" t="str">
            <v>SBYONPK1</v>
          </cell>
          <cell r="B1595">
            <v>1</v>
          </cell>
          <cell r="C1595">
            <v>0</v>
          </cell>
          <cell r="D1595">
            <v>0</v>
          </cell>
          <cell r="E1595">
            <v>0</v>
          </cell>
          <cell r="F1595">
            <v>0</v>
          </cell>
          <cell r="G1595">
            <v>0</v>
          </cell>
          <cell r="H1595">
            <v>0</v>
          </cell>
          <cell r="I1595">
            <v>0</v>
          </cell>
          <cell r="J1595">
            <v>0</v>
          </cell>
          <cell r="K1595">
            <v>0</v>
          </cell>
          <cell r="L1595">
            <v>0</v>
          </cell>
          <cell r="M1595">
            <v>0</v>
          </cell>
          <cell r="N1595">
            <v>0</v>
          </cell>
        </row>
        <row r="1596">
          <cell r="A1596" t="str">
            <v>SBYONPK3</v>
          </cell>
          <cell r="B1596">
            <v>3</v>
          </cell>
          <cell r="C1596">
            <v>0</v>
          </cell>
          <cell r="D1596">
            <v>0</v>
          </cell>
          <cell r="E1596">
            <v>0</v>
          </cell>
          <cell r="F1596">
            <v>0</v>
          </cell>
          <cell r="G1596">
            <v>0</v>
          </cell>
          <cell r="H1596">
            <v>0</v>
          </cell>
          <cell r="I1596">
            <v>0</v>
          </cell>
          <cell r="J1596">
            <v>0</v>
          </cell>
          <cell r="K1596">
            <v>0</v>
          </cell>
          <cell r="L1596">
            <v>0</v>
          </cell>
          <cell r="M1596">
            <v>0</v>
          </cell>
          <cell r="N1596">
            <v>0</v>
          </cell>
        </row>
        <row r="1597">
          <cell r="A1597" t="str">
            <v>SBYONPK4</v>
          </cell>
          <cell r="B1597">
            <v>4</v>
          </cell>
          <cell r="C1597">
            <v>0</v>
          </cell>
          <cell r="D1597">
            <v>0</v>
          </cell>
          <cell r="E1597">
            <v>0</v>
          </cell>
          <cell r="F1597">
            <v>0</v>
          </cell>
          <cell r="G1597">
            <v>0</v>
          </cell>
          <cell r="H1597">
            <v>0</v>
          </cell>
          <cell r="I1597">
            <v>0</v>
          </cell>
          <cell r="J1597">
            <v>0</v>
          </cell>
          <cell r="K1597">
            <v>0</v>
          </cell>
          <cell r="L1597">
            <v>0</v>
          </cell>
          <cell r="M1597">
            <v>0</v>
          </cell>
          <cell r="N1597">
            <v>0</v>
          </cell>
        </row>
        <row r="1598">
          <cell r="A1598" t="str">
            <v>HLTONPK1</v>
          </cell>
          <cell r="B1598">
            <v>1</v>
          </cell>
          <cell r="C1598">
            <v>0</v>
          </cell>
          <cell r="D1598">
            <v>0</v>
          </cell>
          <cell r="E1598">
            <v>0</v>
          </cell>
          <cell r="F1598">
            <v>0</v>
          </cell>
          <cell r="G1598">
            <v>0</v>
          </cell>
          <cell r="H1598">
            <v>0</v>
          </cell>
          <cell r="I1598">
            <v>0</v>
          </cell>
          <cell r="J1598">
            <v>0</v>
          </cell>
          <cell r="K1598">
            <v>0</v>
          </cell>
          <cell r="L1598">
            <v>0</v>
          </cell>
          <cell r="M1598">
            <v>0</v>
          </cell>
          <cell r="N1598">
            <v>0</v>
          </cell>
        </row>
        <row r="1599">
          <cell r="A1599" t="str">
            <v>MNONPK1</v>
          </cell>
          <cell r="B1599">
            <v>1</v>
          </cell>
          <cell r="C1599">
            <v>9.6419999999999995</v>
          </cell>
          <cell r="D1599">
            <v>2.4900000000000002</v>
          </cell>
          <cell r="E1599">
            <v>7.8010000000000002</v>
          </cell>
          <cell r="F1599">
            <v>1.8169999999999999</v>
          </cell>
          <cell r="G1599">
            <v>0</v>
          </cell>
          <cell r="H1599">
            <v>23.093</v>
          </cell>
          <cell r="I1599">
            <v>20.981999999999999</v>
          </cell>
          <cell r="J1599">
            <v>16.422999999999998</v>
          </cell>
          <cell r="K1599">
            <v>12.943</v>
          </cell>
          <cell r="L1599">
            <v>1.885</v>
          </cell>
          <cell r="M1599">
            <v>13.237</v>
          </cell>
          <cell r="N1599">
            <v>10.914999999999999</v>
          </cell>
        </row>
        <row r="1600">
          <cell r="A1600" t="str">
            <v>MNONPK2</v>
          </cell>
          <cell r="B1600">
            <v>2</v>
          </cell>
          <cell r="C1600">
            <v>11.547000000000001</v>
          </cell>
          <cell r="D1600">
            <v>3.5640000000000001</v>
          </cell>
          <cell r="E1600">
            <v>7.64</v>
          </cell>
          <cell r="F1600">
            <v>5.173</v>
          </cell>
          <cell r="G1600">
            <v>23.846</v>
          </cell>
          <cell r="H1600">
            <v>23.527000000000001</v>
          </cell>
          <cell r="I1600">
            <v>18.34</v>
          </cell>
          <cell r="J1600">
            <v>14.051</v>
          </cell>
          <cell r="K1600">
            <v>12.167</v>
          </cell>
          <cell r="L1600">
            <v>1.835</v>
          </cell>
          <cell r="M1600">
            <v>23.100999999999999</v>
          </cell>
          <cell r="N1600">
            <v>14.337</v>
          </cell>
        </row>
        <row r="1601">
          <cell r="A1601" t="str">
            <v>BIOFPK1</v>
          </cell>
          <cell r="B1601">
            <v>1</v>
          </cell>
          <cell r="C1601">
            <v>31.26</v>
          </cell>
          <cell r="D1601">
            <v>13.991</v>
          </cell>
          <cell r="E1601">
            <v>28.28</v>
          </cell>
          <cell r="F1601">
            <v>21.783000000000001</v>
          </cell>
          <cell r="G1601">
            <v>47.738</v>
          </cell>
          <cell r="H1601">
            <v>36.167999999999999</v>
          </cell>
          <cell r="I1601">
            <v>28.815000000000001</v>
          </cell>
          <cell r="J1601">
            <v>29.045000000000002</v>
          </cell>
          <cell r="K1601">
            <v>31.413</v>
          </cell>
          <cell r="L1601">
            <v>21.513000000000002</v>
          </cell>
          <cell r="M1601">
            <v>30.908999999999999</v>
          </cell>
          <cell r="N1601">
            <v>37.366</v>
          </cell>
        </row>
        <row r="1602">
          <cell r="A1602" t="str">
            <v>BIOFPK2</v>
          </cell>
          <cell r="B1602">
            <v>2</v>
          </cell>
          <cell r="C1602">
            <v>33.999000000000002</v>
          </cell>
          <cell r="D1602">
            <v>15.188000000000001</v>
          </cell>
          <cell r="E1602">
            <v>31.716000000000001</v>
          </cell>
          <cell r="F1602">
            <v>25.071999999999999</v>
          </cell>
          <cell r="G1602">
            <v>56.735999999999997</v>
          </cell>
          <cell r="H1602">
            <v>43.73</v>
          </cell>
          <cell r="I1602">
            <v>34.070999999999998</v>
          </cell>
          <cell r="J1602">
            <v>33.807000000000002</v>
          </cell>
          <cell r="K1602">
            <v>11.776</v>
          </cell>
          <cell r="L1602">
            <v>3.9630000000000001</v>
          </cell>
          <cell r="M1602">
            <v>47.917999999999999</v>
          </cell>
          <cell r="N1602">
            <v>38.584000000000003</v>
          </cell>
        </row>
        <row r="1603">
          <cell r="A1603" t="str">
            <v>BIOFPK3</v>
          </cell>
          <cell r="B1603">
            <v>3</v>
          </cell>
          <cell r="C1603">
            <v>44.281999999999996</v>
          </cell>
          <cell r="D1603">
            <v>19.785</v>
          </cell>
          <cell r="E1603">
            <v>40.067999999999998</v>
          </cell>
          <cell r="F1603">
            <v>30.841999999999999</v>
          </cell>
          <cell r="G1603">
            <v>120.349</v>
          </cell>
          <cell r="H1603">
            <v>96.266000000000005</v>
          </cell>
          <cell r="I1603">
            <v>76.161000000000001</v>
          </cell>
          <cell r="J1603">
            <v>71.361999999999995</v>
          </cell>
          <cell r="K1603">
            <v>77.364000000000004</v>
          </cell>
          <cell r="L1603">
            <v>24.594999999999999</v>
          </cell>
          <cell r="M1603">
            <v>61.292999999999999</v>
          </cell>
          <cell r="N1603">
            <v>52.881999999999998</v>
          </cell>
        </row>
        <row r="1604">
          <cell r="A1604" t="str">
            <v>MTOFPK1</v>
          </cell>
          <cell r="B1604">
            <v>1</v>
          </cell>
          <cell r="C1604">
            <v>28.454000000000001</v>
          </cell>
          <cell r="D1604">
            <v>8.0459999999999994</v>
          </cell>
          <cell r="E1604">
            <v>27.193999999999999</v>
          </cell>
          <cell r="F1604">
            <v>29.951000000000001</v>
          </cell>
          <cell r="G1604">
            <v>47.765999999999998</v>
          </cell>
          <cell r="H1604">
            <v>33.805999999999997</v>
          </cell>
          <cell r="I1604">
            <v>37.198999999999998</v>
          </cell>
          <cell r="J1604">
            <v>20.556000000000001</v>
          </cell>
          <cell r="K1604">
            <v>9.1739999999999995</v>
          </cell>
          <cell r="L1604">
            <v>16.692</v>
          </cell>
          <cell r="M1604">
            <v>36.384</v>
          </cell>
          <cell r="N1604">
            <v>25.234999999999999</v>
          </cell>
        </row>
        <row r="1605">
          <cell r="A1605" t="str">
            <v>MTOFPK2</v>
          </cell>
          <cell r="B1605">
            <v>2</v>
          </cell>
          <cell r="C1605">
            <v>26.151</v>
          </cell>
          <cell r="D1605">
            <v>7.2649999999999997</v>
          </cell>
          <cell r="E1605">
            <v>24.413</v>
          </cell>
          <cell r="F1605">
            <v>27.428000000000001</v>
          </cell>
          <cell r="G1605">
            <v>45.091999999999999</v>
          </cell>
          <cell r="H1605">
            <v>31.561</v>
          </cell>
          <cell r="I1605">
            <v>34.845999999999997</v>
          </cell>
          <cell r="J1605">
            <v>20.6</v>
          </cell>
          <cell r="K1605">
            <v>25.818000000000001</v>
          </cell>
          <cell r="L1605">
            <v>17.812999999999999</v>
          </cell>
          <cell r="M1605">
            <v>33.960999999999999</v>
          </cell>
          <cell r="N1605">
            <v>23.103000000000002</v>
          </cell>
        </row>
        <row r="1606">
          <cell r="A1606" t="str">
            <v>SBYOFPK1</v>
          </cell>
          <cell r="B1606">
            <v>1</v>
          </cell>
          <cell r="C1606">
            <v>0</v>
          </cell>
          <cell r="D1606">
            <v>0</v>
          </cell>
          <cell r="E1606">
            <v>0</v>
          </cell>
          <cell r="F1606">
            <v>0</v>
          </cell>
          <cell r="G1606">
            <v>0</v>
          </cell>
          <cell r="H1606">
            <v>0</v>
          </cell>
          <cell r="I1606">
            <v>0</v>
          </cell>
          <cell r="J1606">
            <v>0</v>
          </cell>
          <cell r="K1606">
            <v>0</v>
          </cell>
          <cell r="L1606">
            <v>0</v>
          </cell>
          <cell r="M1606">
            <v>0</v>
          </cell>
          <cell r="N1606">
            <v>0</v>
          </cell>
        </row>
        <row r="1607">
          <cell r="A1607" t="str">
            <v>SBYOFPK3</v>
          </cell>
          <cell r="B1607">
            <v>3</v>
          </cell>
          <cell r="C1607">
            <v>0</v>
          </cell>
          <cell r="D1607">
            <v>0</v>
          </cell>
          <cell r="E1607">
            <v>0</v>
          </cell>
          <cell r="F1607">
            <v>0</v>
          </cell>
          <cell r="G1607">
            <v>0</v>
          </cell>
          <cell r="H1607">
            <v>0</v>
          </cell>
          <cell r="I1607">
            <v>0</v>
          </cell>
          <cell r="J1607">
            <v>0</v>
          </cell>
          <cell r="K1607">
            <v>0</v>
          </cell>
          <cell r="L1607">
            <v>0</v>
          </cell>
          <cell r="M1607">
            <v>0</v>
          </cell>
          <cell r="N1607">
            <v>0</v>
          </cell>
        </row>
        <row r="1608">
          <cell r="A1608" t="str">
            <v>SBYOFPK4</v>
          </cell>
          <cell r="B1608">
            <v>4</v>
          </cell>
          <cell r="C1608">
            <v>0</v>
          </cell>
          <cell r="D1608">
            <v>0</v>
          </cell>
          <cell r="E1608">
            <v>0</v>
          </cell>
          <cell r="F1608">
            <v>0</v>
          </cell>
          <cell r="G1608">
            <v>0</v>
          </cell>
          <cell r="H1608">
            <v>0</v>
          </cell>
          <cell r="I1608">
            <v>0</v>
          </cell>
          <cell r="J1608">
            <v>0</v>
          </cell>
          <cell r="K1608">
            <v>0</v>
          </cell>
          <cell r="L1608">
            <v>0</v>
          </cell>
          <cell r="M1608">
            <v>0</v>
          </cell>
          <cell r="N1608">
            <v>0</v>
          </cell>
        </row>
        <row r="1609">
          <cell r="A1609" t="str">
            <v>HLTOFPK1</v>
          </cell>
          <cell r="B1609">
            <v>1</v>
          </cell>
          <cell r="C1609">
            <v>0</v>
          </cell>
          <cell r="D1609">
            <v>0</v>
          </cell>
          <cell r="E1609">
            <v>0</v>
          </cell>
          <cell r="F1609">
            <v>0</v>
          </cell>
          <cell r="G1609">
            <v>0</v>
          </cell>
          <cell r="H1609">
            <v>0</v>
          </cell>
          <cell r="I1609">
            <v>0</v>
          </cell>
          <cell r="J1609">
            <v>0</v>
          </cell>
          <cell r="K1609">
            <v>0</v>
          </cell>
          <cell r="L1609">
            <v>0</v>
          </cell>
          <cell r="M1609">
            <v>0</v>
          </cell>
          <cell r="N1609">
            <v>0</v>
          </cell>
        </row>
        <row r="1610">
          <cell r="A1610" t="str">
            <v xml:space="preserve">MNOFPK1 </v>
          </cell>
          <cell r="B1610">
            <v>1</v>
          </cell>
          <cell r="C1610">
            <v>38.006</v>
          </cell>
          <cell r="D1610">
            <v>14.972</v>
          </cell>
          <cell r="E1610">
            <v>34.442999999999998</v>
          </cell>
          <cell r="F1610">
            <v>18.352</v>
          </cell>
          <cell r="G1610">
            <v>0</v>
          </cell>
          <cell r="H1610">
            <v>61.607999999999997</v>
          </cell>
          <cell r="I1610">
            <v>56.215000000000003</v>
          </cell>
          <cell r="J1610">
            <v>55.78</v>
          </cell>
          <cell r="K1610">
            <v>60.497999999999998</v>
          </cell>
          <cell r="L1610">
            <v>23.189</v>
          </cell>
          <cell r="M1610">
            <v>51.924999999999997</v>
          </cell>
          <cell r="N1610">
            <v>51.079000000000001</v>
          </cell>
        </row>
        <row r="1611">
          <cell r="A1611" t="str">
            <v>MNOFPK2</v>
          </cell>
          <cell r="B1611">
            <v>2</v>
          </cell>
          <cell r="C1611">
            <v>42.981999999999999</v>
          </cell>
          <cell r="D1611">
            <v>18.867000000000001</v>
          </cell>
          <cell r="E1611">
            <v>28.433</v>
          </cell>
          <cell r="F1611">
            <v>40.47</v>
          </cell>
          <cell r="G1611">
            <v>72.132000000000005</v>
          </cell>
          <cell r="H1611">
            <v>56.243000000000002</v>
          </cell>
          <cell r="I1611">
            <v>45.27</v>
          </cell>
          <cell r="J1611">
            <v>45.720999999999997</v>
          </cell>
          <cell r="K1611">
            <v>49.372999999999998</v>
          </cell>
          <cell r="L1611">
            <v>20.934999999999999</v>
          </cell>
          <cell r="M1611">
            <v>64.831999999999994</v>
          </cell>
          <cell r="N1611">
            <v>51.878</v>
          </cell>
        </row>
        <row r="1612">
          <cell r="A1612" t="str">
            <v>BRUGEN1</v>
          </cell>
          <cell r="B1612">
            <v>1</v>
          </cell>
          <cell r="C1612">
            <v>185</v>
          </cell>
          <cell r="D1612">
            <v>170</v>
          </cell>
          <cell r="E1612">
            <v>180</v>
          </cell>
          <cell r="F1612">
            <v>160</v>
          </cell>
          <cell r="G1612">
            <v>128</v>
          </cell>
          <cell r="H1612">
            <v>168</v>
          </cell>
          <cell r="I1612">
            <v>185</v>
          </cell>
          <cell r="J1612">
            <v>190</v>
          </cell>
          <cell r="K1612">
            <v>156</v>
          </cell>
          <cell r="L1612">
            <v>181.7</v>
          </cell>
          <cell r="M1612">
            <v>97.3</v>
          </cell>
          <cell r="N1612">
            <v>164.9</v>
          </cell>
        </row>
        <row r="1613">
          <cell r="A1613" t="str">
            <v xml:space="preserve">BRUGEN2 </v>
          </cell>
          <cell r="B1613">
            <v>2</v>
          </cell>
          <cell r="C1613">
            <v>219</v>
          </cell>
          <cell r="D1613">
            <v>200</v>
          </cell>
          <cell r="E1613">
            <v>200</v>
          </cell>
          <cell r="F1613">
            <v>170</v>
          </cell>
          <cell r="G1613">
            <v>119</v>
          </cell>
          <cell r="H1613">
            <v>186</v>
          </cell>
          <cell r="I1613">
            <v>211</v>
          </cell>
          <cell r="J1613">
            <v>220</v>
          </cell>
          <cell r="K1613">
            <v>38.75</v>
          </cell>
          <cell r="L1613">
            <v>17.142857142857142</v>
          </cell>
          <cell r="M1613">
            <v>162.6</v>
          </cell>
          <cell r="N1613">
            <v>191.7</v>
          </cell>
        </row>
        <row r="1614">
          <cell r="A1614" t="str">
            <v>BRUGEN3</v>
          </cell>
          <cell r="B1614">
            <v>3</v>
          </cell>
          <cell r="C1614">
            <v>410</v>
          </cell>
          <cell r="D1614">
            <v>400</v>
          </cell>
          <cell r="E1614">
            <v>460</v>
          </cell>
          <cell r="F1614">
            <v>210</v>
          </cell>
          <cell r="G1614">
            <v>310</v>
          </cell>
          <cell r="H1614">
            <v>410</v>
          </cell>
          <cell r="I1614">
            <v>430</v>
          </cell>
          <cell r="J1614">
            <v>420</v>
          </cell>
          <cell r="K1614">
            <v>330</v>
          </cell>
          <cell r="L1614">
            <v>324.39999999999998</v>
          </cell>
          <cell r="M1614">
            <v>237.3</v>
          </cell>
          <cell r="N1614">
            <v>391.1</v>
          </cell>
        </row>
        <row r="1615">
          <cell r="A1615" t="str">
            <v>MRTGEN1</v>
          </cell>
          <cell r="B1615">
            <v>1</v>
          </cell>
          <cell r="C1615">
            <v>63</v>
          </cell>
          <cell r="D1615">
            <v>59</v>
          </cell>
          <cell r="E1615">
            <v>46.5</v>
          </cell>
          <cell r="F1615">
            <v>49</v>
          </cell>
          <cell r="G1615">
            <v>30.6</v>
          </cell>
          <cell r="H1615">
            <v>45</v>
          </cell>
          <cell r="I1615">
            <v>46.6</v>
          </cell>
          <cell r="J1615">
            <v>48.6</v>
          </cell>
          <cell r="K1615">
            <v>28</v>
          </cell>
          <cell r="L1615">
            <v>67</v>
          </cell>
          <cell r="M1615">
            <v>37.799999999999997</v>
          </cell>
          <cell r="N1615">
            <v>48</v>
          </cell>
          <cell r="O1615" t="str">
            <v xml:space="preserve"> </v>
          </cell>
        </row>
        <row r="1616">
          <cell r="A1616" t="str">
            <v>MRTGEN2</v>
          </cell>
          <cell r="B1616">
            <v>2</v>
          </cell>
          <cell r="C1616">
            <v>61</v>
          </cell>
          <cell r="D1616">
            <v>58</v>
          </cell>
          <cell r="E1616">
            <v>46.5</v>
          </cell>
          <cell r="F1616">
            <v>49</v>
          </cell>
          <cell r="G1616">
            <v>31</v>
          </cell>
          <cell r="H1616">
            <v>43.2</v>
          </cell>
          <cell r="I1616">
            <v>44.7</v>
          </cell>
          <cell r="J1616">
            <v>50.1</v>
          </cell>
          <cell r="K1616">
            <v>6.9249999999999998</v>
          </cell>
          <cell r="L1616">
            <v>67.099999999999994</v>
          </cell>
          <cell r="M1616">
            <v>37.299999999999997</v>
          </cell>
          <cell r="N1616">
            <v>46</v>
          </cell>
          <cell r="O1616" t="str">
            <v xml:space="preserve"> </v>
          </cell>
        </row>
        <row r="1617">
          <cell r="A1617" t="str">
            <v xml:space="preserve">SUNGEN1 </v>
          </cell>
          <cell r="B1617">
            <v>1</v>
          </cell>
          <cell r="C1617">
            <v>0</v>
          </cell>
          <cell r="D1617">
            <v>0</v>
          </cell>
          <cell r="E1617">
            <v>0</v>
          </cell>
          <cell r="F1617">
            <v>0</v>
          </cell>
          <cell r="G1617">
            <v>0</v>
          </cell>
          <cell r="H1617">
            <v>0</v>
          </cell>
          <cell r="I1617">
            <v>0</v>
          </cell>
          <cell r="J1617">
            <v>0</v>
          </cell>
          <cell r="K1617">
            <v>0</v>
          </cell>
          <cell r="L1617">
            <v>0</v>
          </cell>
          <cell r="M1617">
            <v>0</v>
          </cell>
          <cell r="N1617">
            <v>0</v>
          </cell>
        </row>
        <row r="1618">
          <cell r="A1618" t="str">
            <v>SUNGEN3</v>
          </cell>
          <cell r="B1618">
            <v>3</v>
          </cell>
          <cell r="C1618">
            <v>0</v>
          </cell>
          <cell r="D1618">
            <v>0</v>
          </cell>
          <cell r="E1618">
            <v>0</v>
          </cell>
          <cell r="F1618">
            <v>0</v>
          </cell>
          <cell r="G1618">
            <v>0</v>
          </cell>
          <cell r="H1618">
            <v>0</v>
          </cell>
          <cell r="I1618">
            <v>0</v>
          </cell>
          <cell r="J1618">
            <v>0</v>
          </cell>
          <cell r="K1618">
            <v>0</v>
          </cell>
          <cell r="L1618">
            <v>0</v>
          </cell>
          <cell r="M1618">
            <v>0</v>
          </cell>
          <cell r="N1618">
            <v>0</v>
          </cell>
        </row>
        <row r="1619">
          <cell r="A1619" t="str">
            <v>SUNGEN4</v>
          </cell>
          <cell r="B1619">
            <v>4</v>
          </cell>
          <cell r="C1619">
            <v>0</v>
          </cell>
          <cell r="D1619">
            <v>0</v>
          </cell>
          <cell r="E1619">
            <v>0</v>
          </cell>
          <cell r="F1619">
            <v>0</v>
          </cell>
          <cell r="G1619">
            <v>0</v>
          </cell>
          <cell r="H1619">
            <v>0</v>
          </cell>
          <cell r="I1619">
            <v>0</v>
          </cell>
          <cell r="J1619">
            <v>0</v>
          </cell>
          <cell r="K1619">
            <v>0</v>
          </cell>
          <cell r="L1619">
            <v>0</v>
          </cell>
          <cell r="M1619">
            <v>0</v>
          </cell>
          <cell r="N1619">
            <v>0</v>
          </cell>
        </row>
        <row r="1620">
          <cell r="A1620" t="str">
            <v>HOLGEN1</v>
          </cell>
          <cell r="B1620">
            <v>1</v>
          </cell>
          <cell r="C1620">
            <v>0</v>
          </cell>
          <cell r="D1620">
            <v>0</v>
          </cell>
          <cell r="E1620">
            <v>0</v>
          </cell>
          <cell r="F1620">
            <v>0</v>
          </cell>
          <cell r="G1620">
            <v>0</v>
          </cell>
          <cell r="H1620">
            <v>0</v>
          </cell>
          <cell r="I1620">
            <v>0</v>
          </cell>
          <cell r="J1620">
            <v>0</v>
          </cell>
          <cell r="K1620">
            <v>0</v>
          </cell>
          <cell r="L1620">
            <v>0</v>
          </cell>
          <cell r="M1620">
            <v>0</v>
          </cell>
          <cell r="N1620">
            <v>0</v>
          </cell>
          <cell r="O1620">
            <v>1</v>
          </cell>
        </row>
        <row r="1621">
          <cell r="A1621" t="str">
            <v>KEYGEN1</v>
          </cell>
          <cell r="B1621">
            <v>1</v>
          </cell>
          <cell r="C1621">
            <v>69</v>
          </cell>
          <cell r="D1621">
            <v>64</v>
          </cell>
          <cell r="E1621">
            <v>69</v>
          </cell>
          <cell r="F1621">
            <v>66</v>
          </cell>
          <cell r="G1621">
            <v>69</v>
          </cell>
          <cell r="H1621">
            <v>65.957670199999995</v>
          </cell>
          <cell r="I1621">
            <v>69</v>
          </cell>
          <cell r="J1621">
            <v>69</v>
          </cell>
          <cell r="K1621">
            <v>65.957670199999995</v>
          </cell>
          <cell r="L1621">
            <v>69</v>
          </cell>
          <cell r="M1621">
            <v>65.957670199999995</v>
          </cell>
          <cell r="N1621">
            <v>69</v>
          </cell>
        </row>
        <row r="1622">
          <cell r="A1622" t="str">
            <v>KEYGEN2</v>
          </cell>
          <cell r="B1622">
            <v>2</v>
          </cell>
          <cell r="C1622">
            <v>69</v>
          </cell>
          <cell r="D1622">
            <v>64</v>
          </cell>
          <cell r="E1622">
            <v>69</v>
          </cell>
          <cell r="F1622">
            <v>48.654645599999995</v>
          </cell>
          <cell r="G1622">
            <v>0</v>
          </cell>
          <cell r="H1622">
            <v>65.957670199999995</v>
          </cell>
          <cell r="I1622">
            <v>69</v>
          </cell>
          <cell r="J1622">
            <v>69</v>
          </cell>
          <cell r="K1622">
            <v>65.957670199999995</v>
          </cell>
          <cell r="L1622">
            <v>69</v>
          </cell>
          <cell r="M1622">
            <v>65.957670199999995</v>
          </cell>
          <cell r="N1622">
            <v>69</v>
          </cell>
        </row>
        <row r="1623">
          <cell r="A1623" t="str">
            <v>CONGEN1</v>
          </cell>
          <cell r="B1623">
            <v>1</v>
          </cell>
          <cell r="C1623">
            <v>84.360902633711518</v>
          </cell>
          <cell r="D1623">
            <v>78.918220208670988</v>
          </cell>
          <cell r="E1623">
            <v>84.360902633711518</v>
          </cell>
          <cell r="F1623">
            <v>81.639561421191246</v>
          </cell>
          <cell r="G1623">
            <v>84.360902633711518</v>
          </cell>
          <cell r="H1623">
            <v>81.639561421191246</v>
          </cell>
          <cell r="I1623">
            <v>84.360902633711518</v>
          </cell>
          <cell r="J1623">
            <v>84.360902633711518</v>
          </cell>
          <cell r="K1623">
            <v>21.770129740680716</v>
          </cell>
          <cell r="L1623">
            <v>0</v>
          </cell>
          <cell r="M1623">
            <v>27.212662175850891</v>
          </cell>
          <cell r="N1623">
            <v>84.360902633711518</v>
          </cell>
        </row>
        <row r="1624">
          <cell r="A1624" t="str">
            <v xml:space="preserve">CONGEN2 </v>
          </cell>
          <cell r="B1624">
            <v>2</v>
          </cell>
          <cell r="C1624">
            <v>84.101330625607773</v>
          </cell>
          <cell r="D1624">
            <v>78.918220208670988</v>
          </cell>
          <cell r="E1624">
            <v>84.360902633711518</v>
          </cell>
          <cell r="F1624">
            <v>81.639561421191246</v>
          </cell>
          <cell r="G1624">
            <v>84.360902633711518</v>
          </cell>
          <cell r="H1624">
            <v>81.639561421191246</v>
          </cell>
          <cell r="I1624">
            <v>84.360902633711518</v>
          </cell>
          <cell r="J1624">
            <v>84.360902633711518</v>
          </cell>
          <cell r="K1624">
            <v>81.645056726093998</v>
          </cell>
          <cell r="L1624">
            <v>84.360902633711518</v>
          </cell>
          <cell r="M1624">
            <v>81.645056726093998</v>
          </cell>
          <cell r="N1624">
            <v>64.4959889</v>
          </cell>
        </row>
        <row r="1625">
          <cell r="A1625" t="str">
            <v>MONGEN1</v>
          </cell>
          <cell r="B1625">
            <v>1</v>
          </cell>
          <cell r="C1625">
            <v>399.8</v>
          </cell>
          <cell r="D1625">
            <v>381.7</v>
          </cell>
          <cell r="E1625">
            <v>385</v>
          </cell>
          <cell r="F1625">
            <v>0</v>
          </cell>
          <cell r="G1625">
            <v>121</v>
          </cell>
          <cell r="H1625">
            <v>430</v>
          </cell>
          <cell r="I1625">
            <v>466.8</v>
          </cell>
          <cell r="J1625">
            <v>456.8</v>
          </cell>
          <cell r="K1625">
            <v>385.3</v>
          </cell>
          <cell r="L1625">
            <v>388</v>
          </cell>
          <cell r="M1625">
            <v>288.75</v>
          </cell>
          <cell r="N1625">
            <v>385.4</v>
          </cell>
          <cell r="O1625">
            <v>4089.5500000000006</v>
          </cell>
          <cell r="P1625">
            <v>8802.5500000000011</v>
          </cell>
        </row>
        <row r="1626">
          <cell r="A1626" t="str">
            <v xml:space="preserve">MONGEN2 </v>
          </cell>
          <cell r="B1626">
            <v>2</v>
          </cell>
          <cell r="C1626">
            <v>416.2</v>
          </cell>
          <cell r="D1626">
            <v>385</v>
          </cell>
          <cell r="E1626">
            <v>304</v>
          </cell>
          <cell r="F1626">
            <v>395</v>
          </cell>
          <cell r="G1626">
            <v>375</v>
          </cell>
          <cell r="H1626">
            <v>430</v>
          </cell>
          <cell r="I1626">
            <v>470.8</v>
          </cell>
          <cell r="J1626">
            <v>459.6</v>
          </cell>
          <cell r="K1626">
            <v>387.9</v>
          </cell>
          <cell r="L1626">
            <v>298</v>
          </cell>
          <cell r="M1626">
            <v>385</v>
          </cell>
          <cell r="N1626">
            <v>404.5</v>
          </cell>
          <cell r="O1626">
            <v>4713</v>
          </cell>
        </row>
        <row r="1627">
          <cell r="A1627" t="str">
            <v xml:space="preserve">MTCGEN3 </v>
          </cell>
          <cell r="B1627">
            <v>3</v>
          </cell>
          <cell r="C1627">
            <v>47.886752136752136</v>
          </cell>
          <cell r="D1627">
            <v>47.886752136752136</v>
          </cell>
          <cell r="E1627">
            <v>17.386752136752136</v>
          </cell>
          <cell r="F1627">
            <v>11.898504273504274</v>
          </cell>
          <cell r="G1627">
            <v>36.617521367521363</v>
          </cell>
          <cell r="H1627">
            <v>125.1025641025641</v>
          </cell>
          <cell r="I1627">
            <v>200.16410256410256</v>
          </cell>
          <cell r="J1627">
            <v>200.16410256410256</v>
          </cell>
          <cell r="K1627">
            <v>73.235042735042725</v>
          </cell>
          <cell r="L1627">
            <v>0</v>
          </cell>
          <cell r="M1627">
            <v>17.386752136752136</v>
          </cell>
          <cell r="N1627">
            <v>40.261752136752136</v>
          </cell>
          <cell r="O1627">
            <v>820.99059829059843</v>
          </cell>
        </row>
        <row r="1628">
          <cell r="A1628" t="str">
            <v>MTCGEN4</v>
          </cell>
          <cell r="B1628">
            <v>4</v>
          </cell>
          <cell r="C1628">
            <v>47.886752136752136</v>
          </cell>
          <cell r="D1628">
            <v>47.886752136752136</v>
          </cell>
          <cell r="E1628">
            <v>17.386752136752136</v>
          </cell>
          <cell r="F1628">
            <v>11.898504273504274</v>
          </cell>
          <cell r="G1628">
            <v>36.617521367521363</v>
          </cell>
          <cell r="H1628">
            <v>125.1025641025641</v>
          </cell>
          <cell r="I1628">
            <v>200.16410256410256</v>
          </cell>
          <cell r="J1628">
            <v>200.16410256410256</v>
          </cell>
          <cell r="K1628">
            <v>73.235042735042725</v>
          </cell>
          <cell r="L1628">
            <v>32.344017094017097</v>
          </cell>
          <cell r="M1628">
            <v>17.386752136752136</v>
          </cell>
          <cell r="N1628">
            <v>40.261752136752136</v>
          </cell>
          <cell r="O1628">
            <v>854.33461538461552</v>
          </cell>
        </row>
        <row r="1629">
          <cell r="A1629" t="str">
            <v>SUSGEN1</v>
          </cell>
          <cell r="B1629">
            <v>1</v>
          </cell>
          <cell r="C1629">
            <v>713.07980639999994</v>
          </cell>
          <cell r="D1629">
            <v>644.07208319999995</v>
          </cell>
          <cell r="E1629">
            <v>713.07980639999994</v>
          </cell>
          <cell r="F1629">
            <v>690.07723199999998</v>
          </cell>
          <cell r="G1629">
            <v>447.2131392</v>
          </cell>
          <cell r="H1629">
            <v>690.07723199999998</v>
          </cell>
          <cell r="I1629">
            <v>713.07980639999994</v>
          </cell>
          <cell r="J1629">
            <v>713.07980639999994</v>
          </cell>
          <cell r="K1629">
            <v>690.07723199999998</v>
          </cell>
          <cell r="L1629">
            <v>713.07980639999994</v>
          </cell>
          <cell r="M1629">
            <v>690.07723199999998</v>
          </cell>
          <cell r="N1629">
            <v>713.07980639999994</v>
          </cell>
          <cell r="O1629">
            <v>8130.0729887999996</v>
          </cell>
        </row>
        <row r="1630">
          <cell r="A1630" t="str">
            <v>SUSGEN2</v>
          </cell>
          <cell r="B1630">
            <v>2</v>
          </cell>
          <cell r="C1630">
            <v>715.01227200000005</v>
          </cell>
          <cell r="D1630">
            <v>636.82653600000003</v>
          </cell>
          <cell r="E1630">
            <v>176.18169600000002</v>
          </cell>
          <cell r="F1630">
            <v>41.407200000000003</v>
          </cell>
          <cell r="G1630">
            <v>710.91129599999999</v>
          </cell>
          <cell r="H1630">
            <v>698.80449599999997</v>
          </cell>
          <cell r="I1630">
            <v>722.09797920000005</v>
          </cell>
          <cell r="J1630">
            <v>722.09797920000005</v>
          </cell>
          <cell r="K1630">
            <v>698.80449599999997</v>
          </cell>
          <cell r="L1630">
            <v>722.09797920000005</v>
          </cell>
          <cell r="M1630">
            <v>698.80449599999997</v>
          </cell>
          <cell r="N1630">
            <v>722.09797920000005</v>
          </cell>
          <cell r="O1630">
            <v>7265.1444047999985</v>
          </cell>
        </row>
        <row r="1631">
          <cell r="A1631" t="str">
            <v>DSLGEN1</v>
          </cell>
          <cell r="B1631">
            <v>1</v>
          </cell>
          <cell r="C1631">
            <v>0.1</v>
          </cell>
          <cell r="D1631">
            <v>0.1</v>
          </cell>
          <cell r="E1631">
            <v>0.1</v>
          </cell>
          <cell r="F1631">
            <v>0.1</v>
          </cell>
          <cell r="G1631">
            <v>0.2</v>
          </cell>
          <cell r="H1631">
            <v>0.2</v>
          </cell>
          <cell r="I1631">
            <v>0.1</v>
          </cell>
          <cell r="J1631">
            <v>0.1</v>
          </cell>
          <cell r="K1631">
            <v>0.1</v>
          </cell>
          <cell r="L1631">
            <v>0.1</v>
          </cell>
          <cell r="M1631">
            <v>0.1</v>
          </cell>
          <cell r="N1631">
            <v>0.1</v>
          </cell>
        </row>
        <row r="1632">
          <cell r="A1632" t="str">
            <v>WPPKGEN1</v>
          </cell>
          <cell r="B1632">
            <v>1</v>
          </cell>
          <cell r="C1632">
            <v>8.1999999999999993</v>
          </cell>
          <cell r="D1632">
            <v>7.4</v>
          </cell>
          <cell r="E1632">
            <v>7.3</v>
          </cell>
          <cell r="F1632">
            <v>8.3000000000000007</v>
          </cell>
          <cell r="G1632">
            <v>6.2</v>
          </cell>
          <cell r="H1632">
            <v>6.7</v>
          </cell>
          <cell r="I1632">
            <v>6.3</v>
          </cell>
          <cell r="J1632">
            <v>5.7</v>
          </cell>
          <cell r="K1632">
            <v>5.9</v>
          </cell>
          <cell r="L1632">
            <v>5.0999999999999996</v>
          </cell>
          <cell r="M1632">
            <v>4.7</v>
          </cell>
          <cell r="N1632">
            <v>6.6</v>
          </cell>
        </row>
        <row r="1633">
          <cell r="A1633" t="str">
            <v>HLTHYGEN1</v>
          </cell>
          <cell r="B1633">
            <v>1</v>
          </cell>
          <cell r="C1633">
            <v>53</v>
          </cell>
          <cell r="D1633">
            <v>52</v>
          </cell>
          <cell r="E1633">
            <v>70</v>
          </cell>
          <cell r="F1633">
            <v>67</v>
          </cell>
          <cell r="G1633">
            <v>65</v>
          </cell>
          <cell r="H1633">
            <v>48</v>
          </cell>
          <cell r="I1633">
            <v>36</v>
          </cell>
          <cell r="J1633">
            <v>28</v>
          </cell>
          <cell r="K1633">
            <v>25.3</v>
          </cell>
          <cell r="L1633">
            <v>31</v>
          </cell>
          <cell r="M1633">
            <v>45</v>
          </cell>
          <cell r="N1633">
            <v>54</v>
          </cell>
          <cell r="O1633">
            <v>575.29999999999995</v>
          </cell>
        </row>
        <row r="1634">
          <cell r="A1634" t="str">
            <v xml:space="preserve">CTGEN1 </v>
          </cell>
          <cell r="B1634">
            <v>1</v>
          </cell>
          <cell r="C1634">
            <v>0.5</v>
          </cell>
          <cell r="D1634">
            <v>0.9</v>
          </cell>
          <cell r="E1634">
            <v>0.1</v>
          </cell>
          <cell r="F1634">
            <v>0.2</v>
          </cell>
          <cell r="G1634">
            <v>0.5</v>
          </cell>
          <cell r="H1634">
            <v>0.5</v>
          </cell>
          <cell r="I1634">
            <v>5</v>
          </cell>
          <cell r="J1634">
            <v>1.6</v>
          </cell>
          <cell r="K1634">
            <v>2.4</v>
          </cell>
          <cell r="L1634">
            <v>0.2</v>
          </cell>
          <cell r="M1634">
            <v>0.2</v>
          </cell>
          <cell r="N1634">
            <v>0.2</v>
          </cell>
        </row>
        <row r="1635">
          <cell r="A1635" t="str">
            <v>BIONCST1</v>
          </cell>
          <cell r="B1635">
            <v>1</v>
          </cell>
          <cell r="C1635">
            <v>153.09</v>
          </cell>
          <cell r="D1635">
            <v>53.009</v>
          </cell>
          <cell r="E1635">
            <v>149.92500000000001</v>
          </cell>
          <cell r="F1635">
            <v>98.320999999999998</v>
          </cell>
          <cell r="G1635">
            <v>282.65800000000002</v>
          </cell>
          <cell r="H1635">
            <v>266.62400000000002</v>
          </cell>
          <cell r="I1635">
            <v>203.85499999999999</v>
          </cell>
          <cell r="J1635">
            <v>155.619</v>
          </cell>
          <cell r="K1635">
            <v>136.143</v>
          </cell>
          <cell r="L1635">
            <v>55.503999999999998</v>
          </cell>
          <cell r="M1635">
            <v>199.83600000000001</v>
          </cell>
          <cell r="N1635">
            <v>202.31399999999999</v>
          </cell>
        </row>
        <row r="1636">
          <cell r="A1636" t="str">
            <v>BIOFCST1</v>
          </cell>
          <cell r="B1636">
            <v>1</v>
          </cell>
          <cell r="C1636">
            <v>550.74800000000005</v>
          </cell>
          <cell r="D1636">
            <v>246.13</v>
          </cell>
          <cell r="E1636">
            <v>494.911</v>
          </cell>
          <cell r="F1636">
            <v>397.27300000000002</v>
          </cell>
          <cell r="G1636">
            <v>835.61599999999999</v>
          </cell>
          <cell r="H1636">
            <v>629.65300000000002</v>
          </cell>
          <cell r="I1636">
            <v>501.13099999999997</v>
          </cell>
          <cell r="J1636">
            <v>505.762</v>
          </cell>
          <cell r="K1636">
            <v>549.87800000000004</v>
          </cell>
          <cell r="L1636">
            <v>377.72399999999999</v>
          </cell>
          <cell r="M1636">
            <v>580.40899999999999</v>
          </cell>
          <cell r="N1636">
            <v>662.97199999999998</v>
          </cell>
        </row>
        <row r="1637">
          <cell r="A1637" t="str">
            <v xml:space="preserve">BIONCST2 </v>
          </cell>
          <cell r="B1637">
            <v>2</v>
          </cell>
          <cell r="C1637">
            <v>161.78399999999999</v>
          </cell>
          <cell r="D1637">
            <v>53.914000000000001</v>
          </cell>
          <cell r="E1637">
            <v>165.55199999999999</v>
          </cell>
          <cell r="F1637">
            <v>84.341999999999999</v>
          </cell>
          <cell r="G1637">
            <v>314.327</v>
          </cell>
          <cell r="H1637">
            <v>296.887</v>
          </cell>
          <cell r="I1637">
            <v>225.25700000000001</v>
          </cell>
          <cell r="J1637">
            <v>174.00299999999999</v>
          </cell>
          <cell r="K1637">
            <v>50.9</v>
          </cell>
          <cell r="L1637">
            <v>59.241999999999997</v>
          </cell>
          <cell r="M1637">
            <v>262.74700000000001</v>
          </cell>
          <cell r="N1637">
            <v>180.56299999999999</v>
          </cell>
        </row>
        <row r="1638">
          <cell r="A1638" t="str">
            <v>BIOFCST2</v>
          </cell>
          <cell r="B1638">
            <v>2</v>
          </cell>
          <cell r="C1638">
            <v>588.779</v>
          </cell>
          <cell r="D1638">
            <v>264.375</v>
          </cell>
          <cell r="E1638">
            <v>546.54700000000003</v>
          </cell>
          <cell r="F1638">
            <v>444.017</v>
          </cell>
          <cell r="G1638">
            <v>966.28200000000004</v>
          </cell>
          <cell r="H1638">
            <v>739.64599999999996</v>
          </cell>
          <cell r="I1638">
            <v>577.18100000000004</v>
          </cell>
          <cell r="J1638">
            <v>573.798</v>
          </cell>
          <cell r="K1638">
            <v>203.86600000000001</v>
          </cell>
          <cell r="L1638">
            <v>74.762</v>
          </cell>
          <cell r="M1638">
            <v>823.22</v>
          </cell>
          <cell r="N1638">
            <v>667.29</v>
          </cell>
        </row>
        <row r="1639">
          <cell r="A1639" t="str">
            <v>BIONCST3</v>
          </cell>
          <cell r="B1639">
            <v>3</v>
          </cell>
          <cell r="C1639">
            <v>208.13499999999999</v>
          </cell>
          <cell r="D1639">
            <v>66.488</v>
          </cell>
          <cell r="E1639">
            <v>202.52</v>
          </cell>
          <cell r="F1639">
            <v>99.271000000000001</v>
          </cell>
          <cell r="G1639">
            <v>667.02300000000002</v>
          </cell>
          <cell r="H1639">
            <v>681.66499999999996</v>
          </cell>
          <cell r="I1639">
            <v>517.72500000000002</v>
          </cell>
          <cell r="J1639">
            <v>365.52199999999999</v>
          </cell>
          <cell r="K1639">
            <v>305.36200000000002</v>
          </cell>
          <cell r="L1639">
            <v>58.396000000000001</v>
          </cell>
          <cell r="M1639">
            <v>364.827</v>
          </cell>
          <cell r="N1639">
            <v>268.53699999999998</v>
          </cell>
        </row>
        <row r="1640">
          <cell r="A1640" t="str">
            <v>BIOFCST3</v>
          </cell>
          <cell r="B1640">
            <v>3</v>
          </cell>
          <cell r="C1640">
            <v>755.31500000000005</v>
          </cell>
          <cell r="D1640">
            <v>338.149</v>
          </cell>
          <cell r="E1640">
            <v>681.56600000000003</v>
          </cell>
          <cell r="F1640">
            <v>536.41099999999994</v>
          </cell>
          <cell r="G1640">
            <v>2039.2170000000001</v>
          </cell>
          <cell r="H1640">
            <v>1626.8969999999999</v>
          </cell>
          <cell r="I1640">
            <v>1288.2470000000001</v>
          </cell>
          <cell r="J1640">
            <v>1203.2339999999999</v>
          </cell>
          <cell r="K1640">
            <v>1308.585</v>
          </cell>
          <cell r="L1640">
            <v>422.82</v>
          </cell>
          <cell r="M1640">
            <v>1066.1949999999999</v>
          </cell>
          <cell r="N1640">
            <v>907.61099999999999</v>
          </cell>
        </row>
        <row r="1641">
          <cell r="A1641" t="str">
            <v xml:space="preserve">MTONCST1  </v>
          </cell>
          <cell r="B1641">
            <v>1</v>
          </cell>
          <cell r="C1641">
            <v>83.688999999999993</v>
          </cell>
          <cell r="D1641">
            <v>26.827000000000002</v>
          </cell>
          <cell r="E1641">
            <v>103.621</v>
          </cell>
          <cell r="F1641">
            <v>104.60899999999999</v>
          </cell>
          <cell r="G1641">
            <v>372.80200000000002</v>
          </cell>
          <cell r="H1641">
            <v>162.214</v>
          </cell>
          <cell r="I1641">
            <v>124.376</v>
          </cell>
          <cell r="J1641">
            <v>61.759</v>
          </cell>
          <cell r="K1641">
            <v>36.634999999999998</v>
          </cell>
          <cell r="L1641">
            <v>23.033999999999999</v>
          </cell>
          <cell r="M1641">
            <v>252.85300000000001</v>
          </cell>
          <cell r="N1641">
            <v>188.95099999999999</v>
          </cell>
        </row>
        <row r="1642">
          <cell r="A1642" t="str">
            <v>MTOFCST1</v>
          </cell>
          <cell r="B1642">
            <v>1</v>
          </cell>
          <cell r="C1642">
            <v>522.58799999999997</v>
          </cell>
          <cell r="D1642">
            <v>135.85300000000001</v>
          </cell>
          <cell r="E1642">
            <v>498.28899999999999</v>
          </cell>
          <cell r="F1642">
            <v>548.83600000000001</v>
          </cell>
          <cell r="G1642">
            <v>940.55899999999997</v>
          </cell>
          <cell r="H1642">
            <v>646.93499999999995</v>
          </cell>
          <cell r="I1642">
            <v>696.14200000000005</v>
          </cell>
          <cell r="J1642">
            <v>389.23500000000001</v>
          </cell>
          <cell r="K1642">
            <v>175.53299999999999</v>
          </cell>
          <cell r="L1642">
            <v>306.35000000000002</v>
          </cell>
          <cell r="M1642">
            <v>685.32500000000005</v>
          </cell>
          <cell r="N1642">
            <v>443.36900000000003</v>
          </cell>
        </row>
        <row r="1643">
          <cell r="A1643" t="str">
            <v>MTONCST2</v>
          </cell>
          <cell r="B1643">
            <v>2</v>
          </cell>
          <cell r="C1643">
            <v>75.382000000000005</v>
          </cell>
          <cell r="D1643">
            <v>23.716000000000001</v>
          </cell>
          <cell r="E1643">
            <v>72.662000000000006</v>
          </cell>
          <cell r="F1643">
            <v>87.307000000000002</v>
          </cell>
          <cell r="G1643">
            <v>310.13200000000001</v>
          </cell>
          <cell r="H1643">
            <v>145.62799999999999</v>
          </cell>
          <cell r="I1643">
            <v>109.965</v>
          </cell>
          <cell r="J1643">
            <v>64.816000000000003</v>
          </cell>
          <cell r="K1643">
            <v>85.143000000000001</v>
          </cell>
          <cell r="L1643">
            <v>19.103000000000002</v>
          </cell>
          <cell r="M1643">
            <v>215.53899999999999</v>
          </cell>
          <cell r="N1643">
            <v>158.721</v>
          </cell>
        </row>
        <row r="1644">
          <cell r="A1644" t="str">
            <v>MTOFCST2</v>
          </cell>
          <cell r="B1644">
            <v>2</v>
          </cell>
          <cell r="C1644">
            <v>476.685</v>
          </cell>
          <cell r="D1644">
            <v>121.797</v>
          </cell>
          <cell r="E1644">
            <v>444.08</v>
          </cell>
          <cell r="F1644">
            <v>499.44499999999999</v>
          </cell>
          <cell r="G1644">
            <v>881.57600000000002</v>
          </cell>
          <cell r="H1644">
            <v>600.43899999999996</v>
          </cell>
          <cell r="I1644">
            <v>649.22299999999996</v>
          </cell>
          <cell r="J1644">
            <v>385.78699999999998</v>
          </cell>
          <cell r="K1644">
            <v>485.11099999999999</v>
          </cell>
          <cell r="L1644">
            <v>326.17099999999999</v>
          </cell>
          <cell r="M1644">
            <v>637.13499999999999</v>
          </cell>
          <cell r="N1644">
            <v>402.29500000000002</v>
          </cell>
        </row>
        <row r="1645">
          <cell r="A1645" t="str">
            <v>SBYONCST1</v>
          </cell>
          <cell r="B1645">
            <v>1</v>
          </cell>
          <cell r="C1645">
            <v>13.406000000000001</v>
          </cell>
          <cell r="D1645">
            <v>1.895</v>
          </cell>
          <cell r="E1645">
            <v>6.0880000000000001</v>
          </cell>
          <cell r="F1645">
            <v>4.9260000000000002</v>
          </cell>
          <cell r="G1645">
            <v>0</v>
          </cell>
          <cell r="H1645">
            <v>39.655999999999999</v>
          </cell>
          <cell r="I1645">
            <v>28.984999999999999</v>
          </cell>
          <cell r="J1645">
            <v>24.725999999999999</v>
          </cell>
          <cell r="K1645">
            <v>0</v>
          </cell>
          <cell r="L1645">
            <v>2.71</v>
          </cell>
          <cell r="M1645">
            <v>17.094000000000001</v>
          </cell>
          <cell r="N1645">
            <v>10.448</v>
          </cell>
        </row>
        <row r="1646">
          <cell r="A1646" t="str">
            <v>SBYOFCST1</v>
          </cell>
          <cell r="B1646">
            <v>1</v>
          </cell>
          <cell r="C1646">
            <v>62.262999999999998</v>
          </cell>
          <cell r="D1646">
            <v>17.817</v>
          </cell>
          <cell r="E1646">
            <v>61.192999999999998</v>
          </cell>
          <cell r="F1646">
            <v>89.213999999999999</v>
          </cell>
          <cell r="G1646">
            <v>0</v>
          </cell>
          <cell r="H1646">
            <v>134.761</v>
          </cell>
          <cell r="I1646">
            <v>97.164000000000001</v>
          </cell>
          <cell r="J1646">
            <v>90.206000000000003</v>
          </cell>
          <cell r="K1646">
            <v>0</v>
          </cell>
          <cell r="L1646">
            <v>27.417999999999999</v>
          </cell>
          <cell r="M1646">
            <v>144.95099999999999</v>
          </cell>
          <cell r="N1646">
            <v>111.642</v>
          </cell>
        </row>
        <row r="1647">
          <cell r="A1647" t="str">
            <v xml:space="preserve">SBYONCST3 </v>
          </cell>
          <cell r="B1647">
            <v>3</v>
          </cell>
          <cell r="C1647">
            <v>108.253</v>
          </cell>
          <cell r="D1647">
            <v>57.930999999999997</v>
          </cell>
          <cell r="E1647">
            <v>148.72300000000001</v>
          </cell>
          <cell r="F1647">
            <v>148.274</v>
          </cell>
          <cell r="G1647">
            <v>146.255</v>
          </cell>
          <cell r="H1647">
            <v>79.897000000000006</v>
          </cell>
          <cell r="I1647">
            <v>63.649000000000001</v>
          </cell>
          <cell r="J1647">
            <v>47.348999999999997</v>
          </cell>
          <cell r="K1647">
            <v>50.23</v>
          </cell>
          <cell r="L1647">
            <v>28.126000000000001</v>
          </cell>
          <cell r="M1647">
            <v>170.34399999999999</v>
          </cell>
          <cell r="N1647">
            <v>165.345</v>
          </cell>
        </row>
        <row r="1648">
          <cell r="A1648" t="str">
            <v>SBYOFCST3</v>
          </cell>
          <cell r="B1648">
            <v>3</v>
          </cell>
          <cell r="C1648">
            <v>296.78800000000001</v>
          </cell>
          <cell r="D1648">
            <v>163.99199999999999</v>
          </cell>
          <cell r="E1648">
            <v>279.101</v>
          </cell>
          <cell r="F1648">
            <v>307.98200000000003</v>
          </cell>
          <cell r="G1648">
            <v>222.745</v>
          </cell>
          <cell r="H1648">
            <v>147.46700000000001</v>
          </cell>
          <cell r="I1648">
            <v>124.14100000000001</v>
          </cell>
          <cell r="J1648">
            <v>128.43299999999999</v>
          </cell>
          <cell r="K1648">
            <v>131.67400000000001</v>
          </cell>
          <cell r="L1648">
            <v>195.81399999999999</v>
          </cell>
          <cell r="M1648">
            <v>297.702</v>
          </cell>
          <cell r="N1648">
            <v>318.37400000000002</v>
          </cell>
        </row>
        <row r="1649">
          <cell r="A1649" t="str">
            <v>SBYONCST4</v>
          </cell>
          <cell r="B1649">
            <v>4</v>
          </cell>
          <cell r="C1649">
            <v>81.733000000000004</v>
          </cell>
          <cell r="D1649">
            <v>34.872999999999998</v>
          </cell>
          <cell r="E1649">
            <v>97.867000000000004</v>
          </cell>
          <cell r="F1649">
            <v>58.606000000000002</v>
          </cell>
          <cell r="G1649">
            <v>138.375</v>
          </cell>
          <cell r="H1649">
            <v>136.84100000000001</v>
          </cell>
          <cell r="I1649">
            <v>106.961</v>
          </cell>
          <cell r="J1649">
            <v>78.445999999999998</v>
          </cell>
          <cell r="K1649">
            <v>76.171999999999997</v>
          </cell>
          <cell r="L1649">
            <v>18.786999999999999</v>
          </cell>
          <cell r="M1649">
            <v>149.732</v>
          </cell>
          <cell r="N1649">
            <v>123.432</v>
          </cell>
        </row>
        <row r="1650">
          <cell r="A1650" t="str">
            <v>SBYOFCST4</v>
          </cell>
          <cell r="B1650">
            <v>4</v>
          </cell>
          <cell r="C1650">
            <v>264.37400000000002</v>
          </cell>
          <cell r="D1650">
            <v>132.38900000000001</v>
          </cell>
          <cell r="E1650">
            <v>248.36199999999999</v>
          </cell>
          <cell r="F1650">
            <v>214.79499999999999</v>
          </cell>
          <cell r="G1650">
            <v>250.619</v>
          </cell>
          <cell r="H1650">
            <v>297.44900000000001</v>
          </cell>
          <cell r="I1650">
            <v>240.66399999999999</v>
          </cell>
          <cell r="J1650">
            <v>238.43700000000001</v>
          </cell>
          <cell r="K1650">
            <v>255.29599999999999</v>
          </cell>
          <cell r="L1650">
            <v>184.357</v>
          </cell>
          <cell r="M1650">
            <v>326.04599999999999</v>
          </cell>
          <cell r="N1650">
            <v>305.197</v>
          </cell>
        </row>
        <row r="1651">
          <cell r="A1651" t="str">
            <v>HLTONCST1</v>
          </cell>
          <cell r="B1651">
            <v>1</v>
          </cell>
          <cell r="C1651">
            <v>0</v>
          </cell>
          <cell r="D1651">
            <v>0</v>
          </cell>
          <cell r="E1651">
            <v>0</v>
          </cell>
          <cell r="F1651">
            <v>0</v>
          </cell>
          <cell r="G1651">
            <v>0</v>
          </cell>
          <cell r="H1651">
            <v>0</v>
          </cell>
          <cell r="I1651">
            <v>0</v>
          </cell>
          <cell r="J1651">
            <v>0</v>
          </cell>
          <cell r="K1651">
            <v>0</v>
          </cell>
          <cell r="L1651">
            <v>0</v>
          </cell>
          <cell r="M1651">
            <v>0</v>
          </cell>
          <cell r="N1651">
            <v>0</v>
          </cell>
        </row>
        <row r="1652">
          <cell r="A1652" t="str">
            <v>HLTOFCST1</v>
          </cell>
          <cell r="B1652">
            <v>1</v>
          </cell>
          <cell r="C1652">
            <v>0</v>
          </cell>
          <cell r="D1652">
            <v>0</v>
          </cell>
          <cell r="E1652">
            <v>0</v>
          </cell>
          <cell r="F1652">
            <v>0</v>
          </cell>
          <cell r="G1652">
            <v>0</v>
          </cell>
          <cell r="H1652">
            <v>0</v>
          </cell>
          <cell r="I1652">
            <v>0</v>
          </cell>
          <cell r="J1652">
            <v>0</v>
          </cell>
          <cell r="K1652">
            <v>0</v>
          </cell>
          <cell r="L1652">
            <v>0</v>
          </cell>
          <cell r="M1652">
            <v>0</v>
          </cell>
          <cell r="N1652">
            <v>0</v>
          </cell>
        </row>
        <row r="1653">
          <cell r="A1653" t="str">
            <v xml:space="preserve">MNONCST1 </v>
          </cell>
          <cell r="B1653">
            <v>1</v>
          </cell>
          <cell r="C1653">
            <v>160.459</v>
          </cell>
          <cell r="D1653">
            <v>59.615000000000002</v>
          </cell>
          <cell r="E1653">
            <v>130.798</v>
          </cell>
          <cell r="F1653">
            <v>30.204000000000001</v>
          </cell>
          <cell r="G1653">
            <v>0</v>
          </cell>
          <cell r="H1653">
            <v>388.07499999999999</v>
          </cell>
          <cell r="I1653">
            <v>350.05399999999997</v>
          </cell>
          <cell r="J1653">
            <v>273.846</v>
          </cell>
          <cell r="K1653">
            <v>217.88499999999999</v>
          </cell>
          <cell r="L1653">
            <v>65.650999999999996</v>
          </cell>
          <cell r="M1653">
            <v>224.399</v>
          </cell>
          <cell r="N1653">
            <v>184.69300000000001</v>
          </cell>
        </row>
        <row r="1654">
          <cell r="A1654" t="str">
            <v xml:space="preserve">MNOFCST1 </v>
          </cell>
          <cell r="B1654">
            <v>1</v>
          </cell>
          <cell r="C1654">
            <v>629.57100000000003</v>
          </cell>
          <cell r="D1654">
            <v>249.65299999999999</v>
          </cell>
          <cell r="E1654">
            <v>568.16899999999998</v>
          </cell>
          <cell r="F1654">
            <v>298.50900000000001</v>
          </cell>
          <cell r="G1654">
            <v>0</v>
          </cell>
          <cell r="H1654">
            <v>1029.4480000000001</v>
          </cell>
          <cell r="I1654">
            <v>932.69200000000001</v>
          </cell>
          <cell r="J1654">
            <v>927.37400000000002</v>
          </cell>
          <cell r="K1654">
            <v>1007.883</v>
          </cell>
          <cell r="L1654">
            <v>386.65100000000001</v>
          </cell>
          <cell r="M1654">
            <v>865.97299999999996</v>
          </cell>
          <cell r="N1654">
            <v>848.07100000000003</v>
          </cell>
        </row>
        <row r="1655">
          <cell r="A1655" t="str">
            <v xml:space="preserve">MNONCST2 </v>
          </cell>
          <cell r="B1655">
            <v>2</v>
          </cell>
          <cell r="C1655">
            <v>193.94300000000001</v>
          </cell>
          <cell r="D1655">
            <v>60.408000000000001</v>
          </cell>
          <cell r="E1655">
            <v>129.19200000000001</v>
          </cell>
          <cell r="F1655">
            <v>87.161000000000001</v>
          </cell>
          <cell r="G1655">
            <v>401.47300000000001</v>
          </cell>
          <cell r="H1655">
            <v>392.577</v>
          </cell>
          <cell r="I1655">
            <v>307.964</v>
          </cell>
          <cell r="J1655">
            <v>235.863</v>
          </cell>
          <cell r="K1655">
            <v>205.411</v>
          </cell>
          <cell r="L1655">
            <v>67.793999999999997</v>
          </cell>
          <cell r="M1655">
            <v>392.15800000000002</v>
          </cell>
          <cell r="N1655">
            <v>244.256</v>
          </cell>
        </row>
        <row r="1656">
          <cell r="A1656" t="str">
            <v xml:space="preserve">MNOFCST2 </v>
          </cell>
          <cell r="B1656">
            <v>2</v>
          </cell>
          <cell r="C1656">
            <v>719.66099999999994</v>
          </cell>
          <cell r="D1656">
            <v>317.18599999999998</v>
          </cell>
          <cell r="E1656">
            <v>476.33600000000001</v>
          </cell>
          <cell r="F1656">
            <v>672.59699999999998</v>
          </cell>
          <cell r="G1656">
            <v>1204.317</v>
          </cell>
          <cell r="H1656">
            <v>936.08299999999997</v>
          </cell>
          <cell r="I1656">
            <v>757.83699999999999</v>
          </cell>
          <cell r="J1656">
            <v>765.94299999999998</v>
          </cell>
          <cell r="K1656">
            <v>828.48800000000006</v>
          </cell>
          <cell r="L1656">
            <v>357.36599999999999</v>
          </cell>
          <cell r="M1656">
            <v>1090.8920000000001</v>
          </cell>
          <cell r="N1656">
            <v>873.66899999999998</v>
          </cell>
        </row>
        <row r="1657">
          <cell r="A1657" t="str">
            <v>PRCHRATE1</v>
          </cell>
          <cell r="B1657">
            <v>1</v>
          </cell>
          <cell r="C1657">
            <v>0</v>
          </cell>
          <cell r="D1657">
            <v>0</v>
          </cell>
          <cell r="E1657">
            <v>21.957000000000001</v>
          </cell>
          <cell r="F1657">
            <v>20.501000000000001</v>
          </cell>
          <cell r="G1657">
            <v>15.487</v>
          </cell>
          <cell r="H1657">
            <v>14.638999999999999</v>
          </cell>
          <cell r="I1657">
            <v>0</v>
          </cell>
          <cell r="J1657">
            <v>0</v>
          </cell>
          <cell r="K1657">
            <v>14.564</v>
          </cell>
          <cell r="L1657">
            <v>28.56</v>
          </cell>
          <cell r="M1657">
            <v>16.928999999999998</v>
          </cell>
          <cell r="N1657">
            <v>32.899000000000001</v>
          </cell>
        </row>
        <row r="1658">
          <cell r="A1658" t="str">
            <v>SALERATE1</v>
          </cell>
          <cell r="B1658">
            <v>1</v>
          </cell>
          <cell r="C1658">
            <v>22.797999999999998</v>
          </cell>
          <cell r="D1658">
            <v>24.367000000000001</v>
          </cell>
          <cell r="E1658">
            <v>21.224</v>
          </cell>
          <cell r="F1658">
            <v>19.823</v>
          </cell>
          <cell r="G1658">
            <v>18.356999999999999</v>
          </cell>
          <cell r="H1658">
            <v>20.149000000000001</v>
          </cell>
          <cell r="I1658">
            <v>25.597999999999999</v>
          </cell>
          <cell r="J1658">
            <v>24.212</v>
          </cell>
          <cell r="K1658">
            <v>21.83</v>
          </cell>
          <cell r="L1658">
            <v>21.782</v>
          </cell>
          <cell r="M1658">
            <v>18.343</v>
          </cell>
          <cell r="N1658">
            <v>20.856000000000002</v>
          </cell>
        </row>
        <row r="1659">
          <cell r="A1659" t="str">
            <v>SET CURSOR ON B2283 TO IMPORT</v>
          </cell>
        </row>
        <row r="1660">
          <cell r="B1660" t="str">
            <v>COAL CONSUMPTION PROVIDED BY IAIN RODDICK; #2 OIL CONSUMPTION PROVIDED BY DICK JENSEN.  #6 OIL AND GAS BY JOHN BAILEYS.</v>
          </cell>
        </row>
        <row r="1661">
          <cell r="A1661" t="str">
            <v>SUNBURY BIT</v>
          </cell>
          <cell r="B1661" t="str">
            <v>M-Tons</v>
          </cell>
          <cell r="C1661" t="str">
            <v>M-$</v>
          </cell>
          <cell r="D1661" t="str">
            <v>M-Tons</v>
          </cell>
          <cell r="E1661" t="str">
            <v>M-$</v>
          </cell>
          <cell r="F1661" t="str">
            <v>M-Tons</v>
          </cell>
          <cell r="G1661" t="str">
            <v>M-$</v>
          </cell>
          <cell r="H1661" t="str">
            <v>M-Tons</v>
          </cell>
          <cell r="I1661" t="str">
            <v>M-$</v>
          </cell>
        </row>
        <row r="1662">
          <cell r="B1662">
            <v>0</v>
          </cell>
          <cell r="C1662">
            <v>0</v>
          </cell>
          <cell r="D1662">
            <v>0</v>
          </cell>
          <cell r="E1662">
            <v>0</v>
          </cell>
          <cell r="F1662">
            <v>0</v>
          </cell>
          <cell r="G1662">
            <v>0</v>
          </cell>
          <cell r="H1662">
            <v>0</v>
          </cell>
          <cell r="I1662">
            <v>0</v>
          </cell>
          <cell r="J1662">
            <v>0</v>
          </cell>
          <cell r="K1662">
            <v>0</v>
          </cell>
        </row>
        <row r="1663">
          <cell r="B1663">
            <v>0</v>
          </cell>
          <cell r="C1663">
            <v>0</v>
          </cell>
          <cell r="D1663">
            <v>0</v>
          </cell>
          <cell r="E1663">
            <v>0</v>
          </cell>
          <cell r="F1663">
            <v>0</v>
          </cell>
          <cell r="G1663">
            <v>0</v>
          </cell>
          <cell r="H1663">
            <v>0</v>
          </cell>
          <cell r="I1663">
            <v>0</v>
          </cell>
          <cell r="J1663">
            <v>0</v>
          </cell>
          <cell r="K1663">
            <v>0</v>
          </cell>
        </row>
        <row r="1664">
          <cell r="B1664">
            <v>0</v>
          </cell>
          <cell r="C1664">
            <v>0</v>
          </cell>
          <cell r="D1664">
            <v>0</v>
          </cell>
          <cell r="E1664">
            <v>0</v>
          </cell>
          <cell r="F1664">
            <v>0</v>
          </cell>
          <cell r="G1664">
            <v>0</v>
          </cell>
          <cell r="H1664">
            <v>0</v>
          </cell>
          <cell r="I1664">
            <v>0</v>
          </cell>
          <cell r="J1664">
            <v>0</v>
          </cell>
          <cell r="K1664">
            <v>0</v>
          </cell>
        </row>
        <row r="1665">
          <cell r="B1665">
            <v>0</v>
          </cell>
          <cell r="C1665">
            <v>0</v>
          </cell>
          <cell r="J1665">
            <v>0</v>
          </cell>
          <cell r="K1665">
            <v>0</v>
          </cell>
        </row>
        <row r="1666">
          <cell r="A1666" t="str">
            <v>SUNBURY PREP</v>
          </cell>
        </row>
        <row r="1667">
          <cell r="B1667">
            <v>0</v>
          </cell>
          <cell r="C1667">
            <v>0</v>
          </cell>
          <cell r="D1667">
            <v>0</v>
          </cell>
          <cell r="E1667">
            <v>0</v>
          </cell>
          <cell r="F1667">
            <v>0</v>
          </cell>
          <cell r="G1667">
            <v>0</v>
          </cell>
          <cell r="H1667">
            <v>0</v>
          </cell>
          <cell r="I1667">
            <v>0</v>
          </cell>
          <cell r="J1667">
            <v>0</v>
          </cell>
          <cell r="K1667">
            <v>0</v>
          </cell>
        </row>
        <row r="1668">
          <cell r="B1668">
            <v>0</v>
          </cell>
          <cell r="C1668">
            <v>0</v>
          </cell>
          <cell r="D1668">
            <v>0</v>
          </cell>
          <cell r="E1668">
            <v>0</v>
          </cell>
          <cell r="F1668">
            <v>0</v>
          </cell>
          <cell r="G1668">
            <v>0</v>
          </cell>
          <cell r="H1668">
            <v>0</v>
          </cell>
          <cell r="I1668">
            <v>0</v>
          </cell>
          <cell r="J1668">
            <v>0</v>
          </cell>
          <cell r="K1668">
            <v>0</v>
          </cell>
        </row>
        <row r="1669">
          <cell r="B1669">
            <v>0</v>
          </cell>
          <cell r="C1669">
            <v>0</v>
          </cell>
          <cell r="D1669">
            <v>0</v>
          </cell>
          <cell r="E1669">
            <v>0</v>
          </cell>
          <cell r="F1669">
            <v>0</v>
          </cell>
          <cell r="G1669">
            <v>0</v>
          </cell>
          <cell r="H1669">
            <v>0</v>
          </cell>
          <cell r="I1669">
            <v>0</v>
          </cell>
          <cell r="J1669">
            <v>0</v>
          </cell>
          <cell r="K1669">
            <v>0</v>
          </cell>
        </row>
        <row r="1670">
          <cell r="B1670">
            <v>0</v>
          </cell>
          <cell r="C1670">
            <v>0</v>
          </cell>
          <cell r="J1670">
            <v>0</v>
          </cell>
          <cell r="K1670">
            <v>0</v>
          </cell>
        </row>
        <row r="1671">
          <cell r="A1671" t="str">
            <v>SUNBURY SILT</v>
          </cell>
        </row>
        <row r="1672">
          <cell r="B1672">
            <v>0</v>
          </cell>
          <cell r="C1672">
            <v>0</v>
          </cell>
          <cell r="D1672">
            <v>0</v>
          </cell>
          <cell r="E1672">
            <v>0</v>
          </cell>
          <cell r="F1672">
            <v>0</v>
          </cell>
          <cell r="G1672">
            <v>0</v>
          </cell>
          <cell r="H1672">
            <v>0</v>
          </cell>
          <cell r="I1672">
            <v>0</v>
          </cell>
          <cell r="J1672">
            <v>0</v>
          </cell>
          <cell r="K1672">
            <v>0</v>
          </cell>
        </row>
        <row r="1673">
          <cell r="B1673">
            <v>0</v>
          </cell>
          <cell r="C1673">
            <v>0</v>
          </cell>
          <cell r="D1673">
            <v>0</v>
          </cell>
          <cell r="E1673">
            <v>0</v>
          </cell>
          <cell r="F1673">
            <v>0</v>
          </cell>
          <cell r="G1673">
            <v>0</v>
          </cell>
          <cell r="H1673">
            <v>0</v>
          </cell>
          <cell r="I1673">
            <v>0</v>
          </cell>
          <cell r="J1673">
            <v>0</v>
          </cell>
          <cell r="K1673">
            <v>0</v>
          </cell>
        </row>
        <row r="1674">
          <cell r="B1674">
            <v>0</v>
          </cell>
          <cell r="C1674">
            <v>0</v>
          </cell>
          <cell r="D1674">
            <v>0</v>
          </cell>
          <cell r="E1674">
            <v>0</v>
          </cell>
          <cell r="F1674">
            <v>0</v>
          </cell>
          <cell r="G1674">
            <v>0</v>
          </cell>
          <cell r="H1674">
            <v>0</v>
          </cell>
          <cell r="I1674">
            <v>0</v>
          </cell>
          <cell r="J1674">
            <v>0</v>
          </cell>
          <cell r="K1674">
            <v>0</v>
          </cell>
        </row>
        <row r="1675">
          <cell r="B1675">
            <v>0</v>
          </cell>
          <cell r="C1675">
            <v>0</v>
          </cell>
          <cell r="J1675">
            <v>0</v>
          </cell>
          <cell r="K1675">
            <v>0</v>
          </cell>
        </row>
        <row r="1676">
          <cell r="A1676" t="str">
            <v>SUNBURY COKE</v>
          </cell>
        </row>
        <row r="1677">
          <cell r="B1677">
            <v>0</v>
          </cell>
          <cell r="C1677">
            <v>0</v>
          </cell>
          <cell r="D1677">
            <v>0</v>
          </cell>
          <cell r="E1677">
            <v>0</v>
          </cell>
          <cell r="F1677">
            <v>0</v>
          </cell>
          <cell r="G1677">
            <v>0</v>
          </cell>
          <cell r="H1677">
            <v>0</v>
          </cell>
          <cell r="I1677">
            <v>0</v>
          </cell>
          <cell r="J1677">
            <v>0</v>
          </cell>
          <cell r="K1677">
            <v>0</v>
          </cell>
        </row>
        <row r="1678">
          <cell r="B1678">
            <v>0</v>
          </cell>
          <cell r="C1678">
            <v>0</v>
          </cell>
          <cell r="D1678">
            <v>0</v>
          </cell>
          <cell r="E1678">
            <v>0</v>
          </cell>
          <cell r="F1678">
            <v>0</v>
          </cell>
          <cell r="G1678">
            <v>0</v>
          </cell>
          <cell r="H1678">
            <v>0</v>
          </cell>
          <cell r="I1678">
            <v>0</v>
          </cell>
          <cell r="J1678">
            <v>0</v>
          </cell>
          <cell r="K1678">
            <v>0</v>
          </cell>
        </row>
        <row r="1679">
          <cell r="B1679">
            <v>0</v>
          </cell>
          <cell r="C1679">
            <v>0</v>
          </cell>
          <cell r="D1679">
            <v>0</v>
          </cell>
          <cell r="E1679">
            <v>0</v>
          </cell>
          <cell r="F1679">
            <v>0</v>
          </cell>
          <cell r="G1679">
            <v>0</v>
          </cell>
          <cell r="H1679">
            <v>0</v>
          </cell>
          <cell r="I1679">
            <v>0</v>
          </cell>
          <cell r="J1679">
            <v>0</v>
          </cell>
          <cell r="K1679">
            <v>0</v>
          </cell>
        </row>
        <row r="1680">
          <cell r="B1680">
            <v>0</v>
          </cell>
          <cell r="C1680">
            <v>0</v>
          </cell>
          <cell r="J1680">
            <v>0</v>
          </cell>
          <cell r="K1680">
            <v>0</v>
          </cell>
        </row>
        <row r="1681">
          <cell r="A1681" t="str">
            <v>MARTINS CREEK BIT</v>
          </cell>
        </row>
        <row r="1682">
          <cell r="B1682">
            <v>54.56</v>
          </cell>
          <cell r="C1682">
            <v>1825.0320000000002</v>
          </cell>
          <cell r="D1682">
            <v>51.48</v>
          </cell>
          <cell r="E1682">
            <v>1722.0060000000001</v>
          </cell>
          <cell r="F1682">
            <v>40.92</v>
          </cell>
          <cell r="G1682">
            <v>1368.7739999999999</v>
          </cell>
          <cell r="H1682">
            <v>43.12</v>
          </cell>
          <cell r="I1682">
            <v>1442.3639999999998</v>
          </cell>
          <cell r="J1682">
            <v>190.07999999999998</v>
          </cell>
          <cell r="K1682">
            <v>6358.1759999999995</v>
          </cell>
        </row>
        <row r="1683">
          <cell r="B1683">
            <v>27.103999999999999</v>
          </cell>
          <cell r="C1683">
            <v>906.62879999999961</v>
          </cell>
          <cell r="D1683">
            <v>38.808</v>
          </cell>
          <cell r="E1683">
            <v>1298.1275999999998</v>
          </cell>
          <cell r="F1683">
            <v>40.171999999999997</v>
          </cell>
          <cell r="G1683">
            <v>1343.7534000000001</v>
          </cell>
          <cell r="H1683">
            <v>43.427999999999997</v>
          </cell>
          <cell r="I1683">
            <v>1452.6666</v>
          </cell>
          <cell r="J1683">
            <v>149.512</v>
          </cell>
          <cell r="K1683">
            <v>5001.1763999999994</v>
          </cell>
        </row>
        <row r="1684">
          <cell r="B1684">
            <v>12.32</v>
          </cell>
          <cell r="C1684">
            <v>412.10399999999998</v>
          </cell>
          <cell r="D1684">
            <v>59.003999999999998</v>
          </cell>
          <cell r="E1684">
            <v>1973.6837999999996</v>
          </cell>
          <cell r="F1684">
            <v>33.043999999999997</v>
          </cell>
          <cell r="G1684">
            <v>1105.3217999999999</v>
          </cell>
          <cell r="H1684">
            <v>41.36</v>
          </cell>
          <cell r="I1684">
            <v>1383.4920000000002</v>
          </cell>
          <cell r="J1684">
            <v>145.72800000000001</v>
          </cell>
          <cell r="K1684">
            <v>4874.6016</v>
          </cell>
        </row>
        <row r="1685">
          <cell r="A1685">
            <v>17610.250459999996</v>
          </cell>
          <cell r="B1685">
            <v>485.32</v>
          </cell>
          <cell r="C1685">
            <v>16233.953999999996</v>
          </cell>
          <cell r="J1685">
            <v>485.32</v>
          </cell>
          <cell r="K1685">
            <v>16233.954</v>
          </cell>
        </row>
        <row r="1686">
          <cell r="A1686" t="str">
            <v>KEYSTONE BIT</v>
          </cell>
        </row>
        <row r="1687">
          <cell r="B1687">
            <v>51.704599999999999</v>
          </cell>
          <cell r="C1687">
            <v>1333.9786799999999</v>
          </cell>
          <cell r="D1687">
            <v>48.002600000000001</v>
          </cell>
          <cell r="E1687">
            <v>1238.4670800000001</v>
          </cell>
          <cell r="F1687">
            <v>50.1004</v>
          </cell>
          <cell r="G1687">
            <v>1292.59032</v>
          </cell>
          <cell r="H1687">
            <v>48.372799999999998</v>
          </cell>
          <cell r="I1687">
            <v>1248.0182399999999</v>
          </cell>
          <cell r="J1687">
            <v>198.18040000000002</v>
          </cell>
          <cell r="K1687">
            <v>5113.0543199999993</v>
          </cell>
        </row>
        <row r="1688">
          <cell r="B1688">
            <v>50.840800000000002</v>
          </cell>
          <cell r="C1688">
            <v>1311.69264</v>
          </cell>
          <cell r="D1688">
            <v>43.066600000000001</v>
          </cell>
          <cell r="E1688">
            <v>1111.1182800000001</v>
          </cell>
          <cell r="F1688">
            <v>47.755800000000001</v>
          </cell>
          <cell r="G1688">
            <v>1232.0996399999999</v>
          </cell>
          <cell r="H1688">
            <v>56.763999999999996</v>
          </cell>
          <cell r="I1688">
            <v>1464.5111999999999</v>
          </cell>
          <cell r="J1688">
            <v>198.42719999999997</v>
          </cell>
          <cell r="K1688">
            <v>5119.4217599999993</v>
          </cell>
        </row>
        <row r="1689">
          <cell r="B1689">
            <v>52.1982</v>
          </cell>
          <cell r="C1689">
            <v>1346.7135600000001</v>
          </cell>
          <cell r="D1689">
            <v>54.912999999999997</v>
          </cell>
          <cell r="E1689">
            <v>1416.7554</v>
          </cell>
          <cell r="F1689">
            <v>50.594000000000001</v>
          </cell>
          <cell r="G1689">
            <v>1305.3252</v>
          </cell>
          <cell r="H1689">
            <v>50.347200000000001</v>
          </cell>
          <cell r="I1689">
            <v>1298.9577599999998</v>
          </cell>
          <cell r="J1689">
            <v>208.05239999999998</v>
          </cell>
          <cell r="K1689">
            <v>5367.7519200000006</v>
          </cell>
        </row>
        <row r="1690">
          <cell r="B1690">
            <v>604.66</v>
          </cell>
          <cell r="C1690">
            <v>15600.227999999999</v>
          </cell>
          <cell r="J1690">
            <v>604.66</v>
          </cell>
          <cell r="K1690">
            <v>15600.227999999999</v>
          </cell>
        </row>
        <row r="1691">
          <cell r="A1691" t="str">
            <v>CONEMAUGH BIT</v>
          </cell>
        </row>
        <row r="1692">
          <cell r="B1692">
            <v>71.012500000000003</v>
          </cell>
          <cell r="C1692">
            <v>1825.7313750000001</v>
          </cell>
          <cell r="D1692">
            <v>72.8</v>
          </cell>
          <cell r="E1692">
            <v>1871.6880000000001</v>
          </cell>
          <cell r="F1692">
            <v>71.987499999999997</v>
          </cell>
          <cell r="G1692">
            <v>1850.7986249999997</v>
          </cell>
          <cell r="H1692">
            <v>61.587499999999999</v>
          </cell>
          <cell r="I1692">
            <v>1583.4146250000003</v>
          </cell>
          <cell r="J1692">
            <v>277.38749999999999</v>
          </cell>
          <cell r="K1692">
            <v>7131.6326250000002</v>
          </cell>
        </row>
        <row r="1693">
          <cell r="B1693">
            <v>65.325000000000003</v>
          </cell>
          <cell r="C1693">
            <v>1679.50575</v>
          </cell>
          <cell r="D1693">
            <v>70.362499999999997</v>
          </cell>
          <cell r="E1693">
            <v>1809.019875</v>
          </cell>
          <cell r="F1693">
            <v>66.95</v>
          </cell>
          <cell r="G1693">
            <v>1721.2845000000002</v>
          </cell>
          <cell r="H1693">
            <v>66.95</v>
          </cell>
          <cell r="I1693">
            <v>1721.2845000000002</v>
          </cell>
          <cell r="J1693">
            <v>269.58749999999998</v>
          </cell>
          <cell r="K1693">
            <v>6931.0946249999997</v>
          </cell>
        </row>
        <row r="1694">
          <cell r="B1694">
            <v>66.787499999999994</v>
          </cell>
          <cell r="C1694">
            <v>1717.1066250000003</v>
          </cell>
          <cell r="D1694">
            <v>52.325000000000003</v>
          </cell>
          <cell r="E1694">
            <v>1345.27575</v>
          </cell>
          <cell r="F1694">
            <v>45.012500000000003</v>
          </cell>
          <cell r="G1694">
            <v>1157.271375</v>
          </cell>
          <cell r="H1694">
            <v>51.512500000000003</v>
          </cell>
          <cell r="I1694">
            <v>1324.386375</v>
          </cell>
          <cell r="J1694">
            <v>215.63749999999999</v>
          </cell>
          <cell r="K1694">
            <v>5544.0401250000004</v>
          </cell>
        </row>
        <row r="1695">
          <cell r="B1695">
            <v>762.61249999999995</v>
          </cell>
          <cell r="C1695">
            <v>19606.767375000003</v>
          </cell>
          <cell r="J1695">
            <v>762.61249999999995</v>
          </cell>
          <cell r="K1695">
            <v>19606.767374999999</v>
          </cell>
        </row>
        <row r="1696">
          <cell r="A1696" t="str">
            <v>HOLTWOOD PREP</v>
          </cell>
          <cell r="B1696" t="str">
            <v>HOLTWOO</v>
          </cell>
          <cell r="C1696" t="str">
            <v>D SES</v>
          </cell>
          <cell r="D1696" t="str">
            <v>PREP</v>
          </cell>
        </row>
        <row r="1697">
          <cell r="B1697">
            <v>0</v>
          </cell>
          <cell r="C1697">
            <v>0</v>
          </cell>
          <cell r="D1697">
            <v>0</v>
          </cell>
          <cell r="E1697">
            <v>0</v>
          </cell>
          <cell r="F1697">
            <v>0</v>
          </cell>
          <cell r="G1697">
            <v>0</v>
          </cell>
          <cell r="H1697">
            <v>0</v>
          </cell>
          <cell r="I1697">
            <v>0</v>
          </cell>
          <cell r="J1697">
            <v>0</v>
          </cell>
          <cell r="K1697">
            <v>0</v>
          </cell>
        </row>
        <row r="1698">
          <cell r="B1698">
            <v>0</v>
          </cell>
          <cell r="C1698">
            <v>0</v>
          </cell>
          <cell r="D1698">
            <v>0</v>
          </cell>
          <cell r="E1698">
            <v>0</v>
          </cell>
          <cell r="F1698">
            <v>0</v>
          </cell>
          <cell r="G1698">
            <v>0</v>
          </cell>
          <cell r="H1698">
            <v>0</v>
          </cell>
          <cell r="I1698">
            <v>0</v>
          </cell>
          <cell r="J1698">
            <v>0</v>
          </cell>
          <cell r="K1698">
            <v>0</v>
          </cell>
        </row>
        <row r="1699">
          <cell r="B1699">
            <v>0</v>
          </cell>
          <cell r="C1699">
            <v>0</v>
          </cell>
          <cell r="D1699">
            <v>0</v>
          </cell>
          <cell r="E1699">
            <v>0</v>
          </cell>
          <cell r="F1699">
            <v>0</v>
          </cell>
          <cell r="G1699">
            <v>0</v>
          </cell>
          <cell r="H1699">
            <v>0</v>
          </cell>
          <cell r="I1699">
            <v>0</v>
          </cell>
          <cell r="J1699">
            <v>0</v>
          </cell>
          <cell r="K1699">
            <v>0</v>
          </cell>
        </row>
        <row r="1700">
          <cell r="B1700">
            <v>0</v>
          </cell>
          <cell r="C1700">
            <v>0</v>
          </cell>
          <cell r="J1700">
            <v>0</v>
          </cell>
          <cell r="K1700">
            <v>0</v>
          </cell>
        </row>
        <row r="1701">
          <cell r="A1701" t="str">
            <v>HOLTWOOD SILT</v>
          </cell>
          <cell r="B1701" t="str">
            <v>HOLTWOO</v>
          </cell>
          <cell r="C1701" t="str">
            <v>D SES</v>
          </cell>
          <cell r="D1701" t="str">
            <v>SILT</v>
          </cell>
        </row>
        <row r="1702">
          <cell r="B1702">
            <v>0</v>
          </cell>
          <cell r="C1702">
            <v>0</v>
          </cell>
          <cell r="D1702">
            <v>0</v>
          </cell>
          <cell r="E1702">
            <v>0</v>
          </cell>
          <cell r="F1702">
            <v>0</v>
          </cell>
          <cell r="G1702">
            <v>0</v>
          </cell>
          <cell r="H1702">
            <v>0</v>
          </cell>
          <cell r="I1702">
            <v>0</v>
          </cell>
          <cell r="J1702">
            <v>0</v>
          </cell>
          <cell r="K1702">
            <v>0</v>
          </cell>
        </row>
        <row r="1703">
          <cell r="B1703">
            <v>0</v>
          </cell>
          <cell r="C1703">
            <v>0</v>
          </cell>
          <cell r="D1703">
            <v>0</v>
          </cell>
          <cell r="E1703">
            <v>0</v>
          </cell>
          <cell r="F1703">
            <v>0</v>
          </cell>
          <cell r="G1703">
            <v>0</v>
          </cell>
          <cell r="H1703">
            <v>0</v>
          </cell>
          <cell r="I1703">
            <v>0</v>
          </cell>
          <cell r="J1703">
            <v>0</v>
          </cell>
          <cell r="K1703">
            <v>0</v>
          </cell>
        </row>
        <row r="1704">
          <cell r="B1704">
            <v>0</v>
          </cell>
          <cell r="C1704">
            <v>0</v>
          </cell>
          <cell r="D1704">
            <v>0</v>
          </cell>
          <cell r="E1704">
            <v>0</v>
          </cell>
          <cell r="F1704">
            <v>0</v>
          </cell>
          <cell r="G1704">
            <v>0</v>
          </cell>
          <cell r="H1704">
            <v>0</v>
          </cell>
          <cell r="I1704">
            <v>0</v>
          </cell>
          <cell r="J1704">
            <v>0</v>
          </cell>
          <cell r="K1704">
            <v>0</v>
          </cell>
        </row>
        <row r="1705">
          <cell r="B1705">
            <v>0</v>
          </cell>
          <cell r="C1705">
            <v>0</v>
          </cell>
          <cell r="J1705">
            <v>0</v>
          </cell>
          <cell r="K1705">
            <v>0</v>
          </cell>
        </row>
        <row r="1706">
          <cell r="A1706" t="str">
            <v>HOLTWOOD COKE</v>
          </cell>
          <cell r="B1706" t="str">
            <v>HOLTWOO</v>
          </cell>
          <cell r="C1706" t="str">
            <v>D SES</v>
          </cell>
          <cell r="D1706" t="str">
            <v>COKE</v>
          </cell>
        </row>
        <row r="1707">
          <cell r="B1707">
            <v>0</v>
          </cell>
          <cell r="C1707">
            <v>0</v>
          </cell>
          <cell r="D1707">
            <v>0</v>
          </cell>
          <cell r="E1707">
            <v>0</v>
          </cell>
          <cell r="F1707">
            <v>0</v>
          </cell>
          <cell r="G1707">
            <v>0</v>
          </cell>
          <cell r="H1707">
            <v>0</v>
          </cell>
          <cell r="I1707">
            <v>0</v>
          </cell>
          <cell r="J1707">
            <v>0</v>
          </cell>
          <cell r="K1707">
            <v>0</v>
          </cell>
        </row>
        <row r="1708">
          <cell r="B1708">
            <v>0</v>
          </cell>
          <cell r="C1708">
            <v>0</v>
          </cell>
          <cell r="D1708">
            <v>0</v>
          </cell>
          <cell r="E1708">
            <v>0</v>
          </cell>
          <cell r="F1708">
            <v>0</v>
          </cell>
          <cell r="G1708">
            <v>0</v>
          </cell>
          <cell r="H1708">
            <v>0</v>
          </cell>
          <cell r="I1708">
            <v>0</v>
          </cell>
          <cell r="J1708">
            <v>0</v>
          </cell>
          <cell r="K1708">
            <v>0</v>
          </cell>
        </row>
        <row r="1709">
          <cell r="B1709">
            <v>0</v>
          </cell>
          <cell r="C1709">
            <v>0</v>
          </cell>
          <cell r="D1709">
            <v>0</v>
          </cell>
          <cell r="E1709">
            <v>0</v>
          </cell>
          <cell r="F1709">
            <v>0</v>
          </cell>
          <cell r="G1709">
            <v>0</v>
          </cell>
          <cell r="H1709">
            <v>0</v>
          </cell>
          <cell r="I1709">
            <v>0</v>
          </cell>
          <cell r="J1709">
            <v>0</v>
          </cell>
          <cell r="K1709">
            <v>0</v>
          </cell>
        </row>
        <row r="1710">
          <cell r="B1710">
            <v>0</v>
          </cell>
          <cell r="C1710">
            <v>0</v>
          </cell>
          <cell r="J1710">
            <v>0</v>
          </cell>
          <cell r="K1710">
            <v>0</v>
          </cell>
        </row>
        <row r="1711">
          <cell r="B1711" t="str">
            <v>HOLTWOO</v>
          </cell>
          <cell r="C1711" t="str">
            <v>D SES</v>
          </cell>
          <cell r="D1711" t="str">
            <v>BIT</v>
          </cell>
        </row>
        <row r="1712">
          <cell r="A1712">
            <v>0</v>
          </cell>
          <cell r="B1712">
            <v>0</v>
          </cell>
          <cell r="C1712">
            <v>0</v>
          </cell>
          <cell r="D1712">
            <v>0</v>
          </cell>
          <cell r="E1712">
            <v>0</v>
          </cell>
          <cell r="F1712">
            <v>0</v>
          </cell>
          <cell r="G1712">
            <v>0</v>
          </cell>
          <cell r="H1712">
            <v>0</v>
          </cell>
          <cell r="I1712">
            <v>0</v>
          </cell>
          <cell r="J1712">
            <v>0</v>
          </cell>
          <cell r="K1712">
            <v>0</v>
          </cell>
        </row>
        <row r="1713">
          <cell r="B1713">
            <v>0</v>
          </cell>
          <cell r="C1713">
            <v>0</v>
          </cell>
          <cell r="D1713">
            <v>0</v>
          </cell>
          <cell r="E1713">
            <v>0</v>
          </cell>
          <cell r="F1713">
            <v>0</v>
          </cell>
          <cell r="G1713">
            <v>0</v>
          </cell>
          <cell r="H1713">
            <v>0</v>
          </cell>
          <cell r="I1713">
            <v>0</v>
          </cell>
          <cell r="J1713">
            <v>0</v>
          </cell>
          <cell r="K1713">
            <v>0</v>
          </cell>
        </row>
        <row r="1714">
          <cell r="B1714">
            <v>0</v>
          </cell>
          <cell r="C1714">
            <v>0</v>
          </cell>
          <cell r="D1714">
            <v>0</v>
          </cell>
          <cell r="E1714">
            <v>0</v>
          </cell>
          <cell r="F1714">
            <v>0</v>
          </cell>
          <cell r="G1714">
            <v>0</v>
          </cell>
          <cell r="H1714">
            <v>0</v>
          </cell>
          <cell r="I1714">
            <v>0</v>
          </cell>
          <cell r="J1714">
            <v>0</v>
          </cell>
          <cell r="K1714">
            <v>0</v>
          </cell>
        </row>
        <row r="1715">
          <cell r="B1715">
            <v>0</v>
          </cell>
          <cell r="C1715">
            <v>0</v>
          </cell>
          <cell r="J1715">
            <v>0</v>
          </cell>
          <cell r="K1715">
            <v>0</v>
          </cell>
        </row>
        <row r="1716">
          <cell r="A1716" t="str">
            <v>MONTOUR BIT</v>
          </cell>
          <cell r="B1716" t="str">
            <v>MONTOUR</v>
          </cell>
          <cell r="C1716" t="str">
            <v>SES</v>
          </cell>
          <cell r="D1716" t="str">
            <v>BIT</v>
          </cell>
        </row>
        <row r="1717">
          <cell r="B1717">
            <v>301.92</v>
          </cell>
          <cell r="C1717">
            <v>10250.184000000001</v>
          </cell>
          <cell r="D1717">
            <v>283.67899999999997</v>
          </cell>
          <cell r="E1717">
            <v>9630.9020500000006</v>
          </cell>
          <cell r="F1717">
            <v>241.69399999999999</v>
          </cell>
          <cell r="G1717">
            <v>8205.5113000000001</v>
          </cell>
          <cell r="H1717">
            <v>146.15</v>
          </cell>
          <cell r="I1717">
            <v>4961.7925000000005</v>
          </cell>
          <cell r="J1717">
            <v>973.44299999999987</v>
          </cell>
          <cell r="K1717">
            <v>33048.389850000007</v>
          </cell>
        </row>
        <row r="1718">
          <cell r="B1718">
            <v>214.839</v>
          </cell>
          <cell r="C1718">
            <v>7293.7840500000002</v>
          </cell>
          <cell r="D1718">
            <v>318.2</v>
          </cell>
          <cell r="E1718">
            <v>10802.89</v>
          </cell>
          <cell r="F1718">
            <v>346.91199999999998</v>
          </cell>
          <cell r="G1718">
            <v>11777.662400000001</v>
          </cell>
          <cell r="H1718">
            <v>339.06799999999998</v>
          </cell>
          <cell r="I1718">
            <v>11511.3586</v>
          </cell>
          <cell r="J1718">
            <v>1219.019</v>
          </cell>
          <cell r="K1718">
            <v>41385.695050000002</v>
          </cell>
        </row>
        <row r="1719">
          <cell r="B1719">
            <v>286.084</v>
          </cell>
          <cell r="C1719">
            <v>9712.5518000000011</v>
          </cell>
          <cell r="D1719">
            <v>253.82</v>
          </cell>
          <cell r="E1719">
            <v>8617.1890000000003</v>
          </cell>
          <cell r="F1719">
            <v>249.28800000000001</v>
          </cell>
          <cell r="G1719">
            <v>8463.3276000000005</v>
          </cell>
          <cell r="H1719">
            <v>292.26299999999998</v>
          </cell>
          <cell r="I1719">
            <v>9922.3288499999999</v>
          </cell>
          <cell r="J1719">
            <v>1081.4549999999999</v>
          </cell>
          <cell r="K1719">
            <v>36715.397250000002</v>
          </cell>
        </row>
        <row r="1720">
          <cell r="B1720">
            <v>3273.9169999999999</v>
          </cell>
          <cell r="C1720">
            <v>111149.48215000003</v>
          </cell>
          <cell r="J1720">
            <v>3273.9169999999999</v>
          </cell>
          <cell r="K1720">
            <v>111149.48215000003</v>
          </cell>
        </row>
        <row r="1721">
          <cell r="A1721" t="str">
            <v>BRUNNER ISL BIT</v>
          </cell>
        </row>
        <row r="1722">
          <cell r="B1722">
            <v>313.39</v>
          </cell>
          <cell r="C1722">
            <v>11883.748799999999</v>
          </cell>
          <cell r="D1722">
            <v>296.45</v>
          </cell>
          <cell r="E1722">
            <v>11241.383999999998</v>
          </cell>
          <cell r="F1722">
            <v>323.39999999999998</v>
          </cell>
          <cell r="G1722">
            <v>12263.327999999998</v>
          </cell>
          <cell r="H1722">
            <v>207.9</v>
          </cell>
          <cell r="I1722">
            <v>7883.5680000000002</v>
          </cell>
        </row>
        <row r="1723">
          <cell r="B1723">
            <v>214.44499999999999</v>
          </cell>
          <cell r="C1723">
            <v>8131.7543999999998</v>
          </cell>
          <cell r="D1723">
            <v>294.14</v>
          </cell>
          <cell r="E1723">
            <v>11153.7888</v>
          </cell>
          <cell r="F1723">
            <v>318.01</v>
          </cell>
          <cell r="G1723">
            <v>12058.939199999997</v>
          </cell>
          <cell r="H1723">
            <v>319.55</v>
          </cell>
          <cell r="I1723">
            <v>12117.336000000001</v>
          </cell>
        </row>
        <row r="1724">
          <cell r="B1724">
            <v>151.69</v>
          </cell>
          <cell r="C1724">
            <v>5752.0848000000015</v>
          </cell>
          <cell r="D1724">
            <v>144.85599999999999</v>
          </cell>
          <cell r="E1724">
            <v>5492.9395200000008</v>
          </cell>
          <cell r="F1724">
            <v>191.422</v>
          </cell>
          <cell r="G1724">
            <v>7258.7222400000001</v>
          </cell>
          <cell r="H1724">
            <v>287.86500000000001</v>
          </cell>
          <cell r="I1724">
            <v>10915.840800000004</v>
          </cell>
        </row>
        <row r="1725">
          <cell r="B1725">
            <v>3063.1180000000004</v>
          </cell>
          <cell r="C1725">
            <v>116153.43455999999</v>
          </cell>
        </row>
        <row r="1726">
          <cell r="A1726" t="str">
            <v>TOTAL COAL</v>
          </cell>
          <cell r="B1726" t="str">
            <v>TOTAL C</v>
          </cell>
          <cell r="C1726" t="str">
            <v>OAL</v>
          </cell>
        </row>
        <row r="1727">
          <cell r="B1727">
            <v>792.58709999999996</v>
          </cell>
          <cell r="C1727">
            <v>26946.844375598816</v>
          </cell>
          <cell r="D1727">
            <v>752.41159999999991</v>
          </cell>
          <cell r="E1727">
            <v>25527.27618928584</v>
          </cell>
          <cell r="F1727">
            <v>741.33789999999999</v>
          </cell>
          <cell r="G1727">
            <v>25236.588546234845</v>
          </cell>
          <cell r="H1727">
            <v>507.13030000000003</v>
          </cell>
          <cell r="I1727">
            <v>17023.519883252313</v>
          </cell>
          <cell r="J1727">
            <v>2793.4668999999994</v>
          </cell>
          <cell r="K1727">
            <v>94734.228994371821</v>
          </cell>
        </row>
        <row r="1728">
          <cell r="B1728">
            <v>541.23479999999995</v>
          </cell>
          <cell r="C1728">
            <v>18119.127323415385</v>
          </cell>
          <cell r="D1728">
            <v>764.57709999999997</v>
          </cell>
          <cell r="E1728">
            <v>25973.954254456221</v>
          </cell>
          <cell r="F1728">
            <v>819.7998</v>
          </cell>
          <cell r="G1728">
            <v>27910.833754346422</v>
          </cell>
          <cell r="H1728">
            <v>825.76</v>
          </cell>
          <cell r="I1728">
            <v>28062.540264299128</v>
          </cell>
          <cell r="J1728">
            <v>2951.3716999999997</v>
          </cell>
          <cell r="K1728">
            <v>100066.45559651715</v>
          </cell>
        </row>
        <row r="1729">
          <cell r="B1729">
            <v>622.46569999999997</v>
          </cell>
          <cell r="C1729">
            <v>20759.946141026565</v>
          </cell>
          <cell r="D1729">
            <v>621.51099999999997</v>
          </cell>
          <cell r="E1729">
            <v>20881.353703151115</v>
          </cell>
          <cell r="F1729">
            <v>569.3605</v>
          </cell>
          <cell r="G1729">
            <v>19114.240537338104</v>
          </cell>
          <cell r="H1729">
            <v>723.34770000000003</v>
          </cell>
          <cell r="I1729">
            <v>24619.982491987299</v>
          </cell>
          <cell r="J1729">
            <v>2536.6849000000002</v>
          </cell>
          <cell r="K1729">
            <v>85375.522873503083</v>
          </cell>
        </row>
        <row r="1730">
          <cell r="B1730">
            <v>8281.5234999999993</v>
          </cell>
          <cell r="C1730">
            <v>280176.20746439206</v>
          </cell>
          <cell r="J1730">
            <v>8281.5234999999993</v>
          </cell>
          <cell r="K1730">
            <v>280176.20746439206</v>
          </cell>
        </row>
        <row r="1731">
          <cell r="A1731" t="str">
            <v>SUNBURY LIGHT OIL</v>
          </cell>
          <cell r="B1731" t="str">
            <v>SUNBURY</v>
          </cell>
          <cell r="C1731" t="str">
            <v>SES</v>
          </cell>
        </row>
        <row r="1732">
          <cell r="B1732">
            <v>0</v>
          </cell>
          <cell r="C1732">
            <v>0</v>
          </cell>
          <cell r="D1732">
            <v>0</v>
          </cell>
          <cell r="E1732">
            <v>0</v>
          </cell>
          <cell r="F1732">
            <v>0</v>
          </cell>
          <cell r="G1732">
            <v>0</v>
          </cell>
          <cell r="H1732">
            <v>0</v>
          </cell>
          <cell r="I1732">
            <v>0</v>
          </cell>
          <cell r="J1732">
            <v>0</v>
          </cell>
          <cell r="K1732">
            <v>0</v>
          </cell>
        </row>
        <row r="1733">
          <cell r="B1733">
            <v>0</v>
          </cell>
          <cell r="C1733">
            <v>0</v>
          </cell>
          <cell r="D1733">
            <v>0</v>
          </cell>
          <cell r="E1733">
            <v>0</v>
          </cell>
          <cell r="F1733">
            <v>0</v>
          </cell>
          <cell r="G1733">
            <v>0</v>
          </cell>
          <cell r="H1733">
            <v>0</v>
          </cell>
          <cell r="I1733">
            <v>0</v>
          </cell>
          <cell r="J1733">
            <v>0</v>
          </cell>
          <cell r="K1733">
            <v>0</v>
          </cell>
        </row>
        <row r="1734">
          <cell r="B1734">
            <v>0</v>
          </cell>
          <cell r="C1734">
            <v>0</v>
          </cell>
          <cell r="D1734">
            <v>0</v>
          </cell>
          <cell r="E1734">
            <v>0</v>
          </cell>
          <cell r="F1734">
            <v>0</v>
          </cell>
          <cell r="G1734">
            <v>0</v>
          </cell>
          <cell r="H1734">
            <v>0</v>
          </cell>
          <cell r="I1734">
            <v>0</v>
          </cell>
          <cell r="J1734">
            <v>0</v>
          </cell>
          <cell r="K1734">
            <v>0</v>
          </cell>
        </row>
        <row r="1735">
          <cell r="B1735">
            <v>0</v>
          </cell>
          <cell r="C1735">
            <v>0</v>
          </cell>
          <cell r="J1735">
            <v>0</v>
          </cell>
          <cell r="K1735">
            <v>0</v>
          </cell>
        </row>
        <row r="1736">
          <cell r="A1736" t="str">
            <v>MARTINS CREEK LIGHT OIL</v>
          </cell>
          <cell r="B1736" t="str">
            <v>MARTINS</v>
          </cell>
          <cell r="C1736" t="str">
            <v>CREEK SES</v>
          </cell>
        </row>
        <row r="1737">
          <cell r="B1737">
            <v>158</v>
          </cell>
          <cell r="C1737">
            <v>124.495942</v>
          </cell>
          <cell r="D1737">
            <v>142</v>
          </cell>
          <cell r="E1737">
            <v>112.93018599999999</v>
          </cell>
          <cell r="F1737">
            <v>162</v>
          </cell>
          <cell r="G1737">
            <v>124.07693399999999</v>
          </cell>
          <cell r="H1737">
            <v>164</v>
          </cell>
          <cell r="I1737">
            <v>118.67302400000001</v>
          </cell>
          <cell r="J1737">
            <v>626</v>
          </cell>
          <cell r="K1737">
            <v>480.176086</v>
          </cell>
        </row>
        <row r="1738">
          <cell r="B1738">
            <v>124</v>
          </cell>
          <cell r="C1738">
            <v>87.034732000000005</v>
          </cell>
          <cell r="D1738">
            <v>148</v>
          </cell>
          <cell r="E1738">
            <v>98.58516800000001</v>
          </cell>
          <cell r="F1738">
            <v>169</v>
          </cell>
          <cell r="G1738">
            <v>115.69520299999999</v>
          </cell>
          <cell r="H1738">
            <v>152</v>
          </cell>
          <cell r="I1738">
            <v>104.817528</v>
          </cell>
          <cell r="J1738">
            <v>593</v>
          </cell>
          <cell r="K1738">
            <v>406.132631</v>
          </cell>
        </row>
        <row r="1739">
          <cell r="B1739">
            <v>94</v>
          </cell>
          <cell r="C1739">
            <v>65.755914000000004</v>
          </cell>
          <cell r="D1739">
            <v>137</v>
          </cell>
          <cell r="E1739">
            <v>99.402816000000001</v>
          </cell>
          <cell r="F1739">
            <v>160</v>
          </cell>
          <cell r="G1739">
            <v>118.89856</v>
          </cell>
          <cell r="H1739">
            <v>168</v>
          </cell>
          <cell r="I1739">
            <v>128.74848</v>
          </cell>
          <cell r="J1739">
            <v>559</v>
          </cell>
          <cell r="K1739">
            <v>412.80576999999994</v>
          </cell>
        </row>
        <row r="1740">
          <cell r="B1740">
            <v>1778</v>
          </cell>
          <cell r="C1740">
            <v>1376.29646</v>
          </cell>
          <cell r="J1740">
            <v>1778</v>
          </cell>
          <cell r="K1740">
            <v>1299.1144869999998</v>
          </cell>
        </row>
        <row r="1741">
          <cell r="A1741" t="str">
            <v>KEYSTONE LIGHT OIL</v>
          </cell>
          <cell r="B1741" t="str">
            <v>KEYSTON</v>
          </cell>
          <cell r="C1741" t="str">
            <v>E SES</v>
          </cell>
        </row>
        <row r="1742">
          <cell r="B1742">
            <v>25</v>
          </cell>
          <cell r="C1742">
            <v>19.94885</v>
          </cell>
          <cell r="D1742">
            <v>25</v>
          </cell>
          <cell r="E1742">
            <v>19.882075</v>
          </cell>
          <cell r="F1742">
            <v>13</v>
          </cell>
          <cell r="G1742">
            <v>9.9567910000000008</v>
          </cell>
          <cell r="H1742">
            <v>37</v>
          </cell>
          <cell r="I1742">
            <v>26.773792</v>
          </cell>
          <cell r="J1742">
            <v>100</v>
          </cell>
          <cell r="K1742">
            <v>76.561508000000003</v>
          </cell>
        </row>
        <row r="1743">
          <cell r="B1743">
            <v>25</v>
          </cell>
          <cell r="C1743">
            <v>17.547325000000001</v>
          </cell>
          <cell r="D1743">
            <v>25</v>
          </cell>
          <cell r="E1743">
            <v>16.652900000000002</v>
          </cell>
          <cell r="F1743">
            <v>25</v>
          </cell>
          <cell r="G1743">
            <v>17.114674999999998</v>
          </cell>
          <cell r="H1743">
            <v>25</v>
          </cell>
          <cell r="I1743">
            <v>17.239725</v>
          </cell>
          <cell r="J1743">
            <v>100</v>
          </cell>
          <cell r="K1743">
            <v>68.554625000000001</v>
          </cell>
        </row>
        <row r="1744">
          <cell r="B1744">
            <v>25</v>
          </cell>
          <cell r="C1744">
            <v>17.488275000000002</v>
          </cell>
          <cell r="D1744">
            <v>25</v>
          </cell>
          <cell r="E1744">
            <v>18.139199999999999</v>
          </cell>
          <cell r="F1744">
            <v>25</v>
          </cell>
          <cell r="G1744">
            <v>18.5779</v>
          </cell>
          <cell r="H1744">
            <v>25</v>
          </cell>
          <cell r="I1744">
            <v>19.159000000000002</v>
          </cell>
          <cell r="J1744">
            <v>100</v>
          </cell>
          <cell r="K1744">
            <v>73.36437500000001</v>
          </cell>
        </row>
        <row r="1745">
          <cell r="B1745">
            <v>300</v>
          </cell>
          <cell r="C1745">
            <v>232.221</v>
          </cell>
          <cell r="J1745">
            <v>300</v>
          </cell>
          <cell r="K1745">
            <v>218.48050799999999</v>
          </cell>
        </row>
        <row r="1746">
          <cell r="A1746" t="str">
            <v>CONEMAUGH LIGHT OIL</v>
          </cell>
          <cell r="B1746" t="str">
            <v>CONEMAU</v>
          </cell>
          <cell r="C1746" t="str">
            <v>GH SES</v>
          </cell>
        </row>
        <row r="1747">
          <cell r="A1747" t="str">
            <v>(includes incr.generation)</v>
          </cell>
          <cell r="B1747">
            <v>28.6</v>
          </cell>
          <cell r="C1747">
            <v>22.821484400000003</v>
          </cell>
          <cell r="D1747">
            <v>28.6</v>
          </cell>
          <cell r="E1747">
            <v>22.745093799999999</v>
          </cell>
          <cell r="F1747">
            <v>28.6</v>
          </cell>
          <cell r="G1747">
            <v>21.904940200000002</v>
          </cell>
          <cell r="H1747">
            <v>28.6</v>
          </cell>
          <cell r="I1747">
            <v>20.695417600000003</v>
          </cell>
          <cell r="J1747">
            <v>114.4</v>
          </cell>
          <cell r="K1747">
            <v>88.166936000000007</v>
          </cell>
        </row>
        <row r="1748">
          <cell r="B1748">
            <v>28.6</v>
          </cell>
          <cell r="C1748">
            <v>20.074139800000001</v>
          </cell>
          <cell r="D1748">
            <v>28.6</v>
          </cell>
          <cell r="E1748">
            <v>19.050917600000002</v>
          </cell>
          <cell r="F1748">
            <v>28.6</v>
          </cell>
          <cell r="G1748">
            <v>19.579188200000001</v>
          </cell>
          <cell r="H1748">
            <v>28.6</v>
          </cell>
          <cell r="I1748">
            <v>19.722245400000002</v>
          </cell>
          <cell r="J1748">
            <v>114.4</v>
          </cell>
          <cell r="K1748">
            <v>78.426491000000013</v>
          </cell>
        </row>
        <row r="1749">
          <cell r="B1749">
            <v>28.6</v>
          </cell>
          <cell r="C1749">
            <v>20.006586600000002</v>
          </cell>
          <cell r="D1749">
            <v>28.6</v>
          </cell>
          <cell r="E1749">
            <v>20.751244800000002</v>
          </cell>
          <cell r="F1749">
            <v>28.6</v>
          </cell>
          <cell r="G1749">
            <v>21.253117599999999</v>
          </cell>
          <cell r="H1749">
            <v>28.6</v>
          </cell>
          <cell r="I1749">
            <v>21.917896000000002</v>
          </cell>
          <cell r="J1749">
            <v>114.4</v>
          </cell>
          <cell r="K1749">
            <v>83.928844999999995</v>
          </cell>
        </row>
        <row r="1750">
          <cell r="A1750">
            <v>0.77407000000000004</v>
          </cell>
          <cell r="B1750">
            <v>343.20000000000005</v>
          </cell>
          <cell r="C1750">
            <v>265.66082400000005</v>
          </cell>
          <cell r="J1750">
            <v>343.20000000000005</v>
          </cell>
          <cell r="K1750">
            <v>250.52227200000002</v>
          </cell>
        </row>
        <row r="1751">
          <cell r="A1751" t="str">
            <v>HOLTWOOD LIGHT OIL</v>
          </cell>
          <cell r="B1751" t="str">
            <v>HOLTWOO</v>
          </cell>
          <cell r="C1751" t="str">
            <v>D SES</v>
          </cell>
        </row>
        <row r="1752">
          <cell r="B1752">
            <v>0</v>
          </cell>
          <cell r="C1752">
            <v>0</v>
          </cell>
          <cell r="D1752">
            <v>0</v>
          </cell>
          <cell r="E1752">
            <v>0</v>
          </cell>
          <cell r="F1752">
            <v>0</v>
          </cell>
          <cell r="G1752">
            <v>0</v>
          </cell>
          <cell r="H1752">
            <v>0</v>
          </cell>
          <cell r="I1752">
            <v>0</v>
          </cell>
          <cell r="J1752">
            <v>0</v>
          </cell>
          <cell r="K1752">
            <v>0</v>
          </cell>
        </row>
        <row r="1753">
          <cell r="B1753">
            <v>0</v>
          </cell>
          <cell r="C1753">
            <v>0</v>
          </cell>
          <cell r="D1753">
            <v>0</v>
          </cell>
          <cell r="E1753">
            <v>0</v>
          </cell>
          <cell r="F1753">
            <v>0</v>
          </cell>
          <cell r="G1753">
            <v>0</v>
          </cell>
          <cell r="H1753">
            <v>0</v>
          </cell>
          <cell r="I1753">
            <v>0</v>
          </cell>
          <cell r="J1753">
            <v>0</v>
          </cell>
          <cell r="K1753">
            <v>0</v>
          </cell>
        </row>
        <row r="1754">
          <cell r="B1754">
            <v>0</v>
          </cell>
          <cell r="C1754">
            <v>0</v>
          </cell>
          <cell r="D1754">
            <v>0</v>
          </cell>
          <cell r="E1754">
            <v>0</v>
          </cell>
          <cell r="F1754">
            <v>0</v>
          </cell>
          <cell r="G1754">
            <v>0</v>
          </cell>
          <cell r="H1754">
            <v>0</v>
          </cell>
          <cell r="I1754">
            <v>0</v>
          </cell>
          <cell r="J1754">
            <v>0</v>
          </cell>
          <cell r="K1754">
            <v>0</v>
          </cell>
        </row>
        <row r="1755">
          <cell r="B1755">
            <v>0</v>
          </cell>
          <cell r="C1755">
            <v>0</v>
          </cell>
          <cell r="J1755">
            <v>0</v>
          </cell>
          <cell r="K1755">
            <v>0</v>
          </cell>
        </row>
        <row r="1756">
          <cell r="A1756" t="str">
            <v>MONTOUR LIGHT OIL-Gallons</v>
          </cell>
          <cell r="B1756" t="str">
            <v>MONTOUR</v>
          </cell>
          <cell r="C1756" t="str">
            <v>SES</v>
          </cell>
        </row>
        <row r="1757">
          <cell r="B1757">
            <v>591.6</v>
          </cell>
          <cell r="C1757">
            <v>472.06958640000005</v>
          </cell>
          <cell r="D1757">
            <v>391.2</v>
          </cell>
          <cell r="E1757">
            <v>311.11470959999997</v>
          </cell>
          <cell r="F1757">
            <v>274.8</v>
          </cell>
          <cell r="G1757">
            <v>210.47124360000001</v>
          </cell>
          <cell r="H1757">
            <v>148.79999999999998</v>
          </cell>
          <cell r="I1757">
            <v>107.67406079999999</v>
          </cell>
          <cell r="J1757">
            <v>1406.3999999999999</v>
          </cell>
          <cell r="K1757">
            <v>1101.3296003999999</v>
          </cell>
        </row>
        <row r="1758">
          <cell r="B1758">
            <v>92.399999999999991</v>
          </cell>
          <cell r="C1758">
            <v>64.854913199999999</v>
          </cell>
          <cell r="D1758">
            <v>571.19999999999993</v>
          </cell>
          <cell r="E1758">
            <v>380.48545919999998</v>
          </cell>
          <cell r="F1758">
            <v>260.39999999999998</v>
          </cell>
          <cell r="G1758">
            <v>178.26645479999996</v>
          </cell>
          <cell r="H1758">
            <v>134.4</v>
          </cell>
          <cell r="I1758">
            <v>92.680761600000011</v>
          </cell>
          <cell r="J1758">
            <v>1058.3999999999999</v>
          </cell>
          <cell r="K1758">
            <v>716.28758879999998</v>
          </cell>
        </row>
        <row r="1759">
          <cell r="B1759">
            <v>178.79999999999998</v>
          </cell>
          <cell r="C1759">
            <v>125.07614279999999</v>
          </cell>
          <cell r="D1759">
            <v>337.2</v>
          </cell>
          <cell r="E1759">
            <v>244.66152959999999</v>
          </cell>
          <cell r="F1759">
            <v>264</v>
          </cell>
          <cell r="G1759">
            <v>196.182624</v>
          </cell>
          <cell r="H1759">
            <v>421.2</v>
          </cell>
          <cell r="I1759">
            <v>322.79462279999996</v>
          </cell>
          <cell r="J1759">
            <v>1201.2</v>
          </cell>
          <cell r="K1759">
            <v>888.71491919999994</v>
          </cell>
        </row>
        <row r="1760">
          <cell r="B1760">
            <v>3666</v>
          </cell>
          <cell r="C1760">
            <v>2837.74062</v>
          </cell>
          <cell r="J1760">
            <v>3666</v>
          </cell>
          <cell r="K1760">
            <v>2706.3321083999999</v>
          </cell>
        </row>
        <row r="1761">
          <cell r="A1761" t="str">
            <v>BRUNNER IS LIGHT OIL</v>
          </cell>
          <cell r="B1761" t="str">
            <v>BRUNNER</v>
          </cell>
          <cell r="C1761" t="str">
            <v>ISL SES</v>
          </cell>
        </row>
        <row r="1762">
          <cell r="B1762">
            <v>245.20999999999998</v>
          </cell>
          <cell r="C1762">
            <v>195.66630033999999</v>
          </cell>
          <cell r="D1762">
            <v>246.33999999999997</v>
          </cell>
          <cell r="E1762">
            <v>195.91001421999997</v>
          </cell>
          <cell r="F1762">
            <v>302.83999999999997</v>
          </cell>
          <cell r="G1762">
            <v>231.94727587999998</v>
          </cell>
          <cell r="H1762">
            <v>196.61999999999998</v>
          </cell>
          <cell r="I1762">
            <v>142.27737791999999</v>
          </cell>
          <cell r="J1762">
            <v>991.00999999999988</v>
          </cell>
          <cell r="K1762">
            <v>765.80096835999984</v>
          </cell>
        </row>
        <row r="1763">
          <cell r="B1763">
            <v>256.51</v>
          </cell>
          <cell r="C1763">
            <v>180.04257343</v>
          </cell>
          <cell r="D1763">
            <v>176.27999999999997</v>
          </cell>
          <cell r="E1763">
            <v>117.42292848</v>
          </cell>
          <cell r="F1763">
            <v>251.98999999999998</v>
          </cell>
          <cell r="G1763">
            <v>172.50907812999998</v>
          </cell>
          <cell r="H1763">
            <v>219.21999999999997</v>
          </cell>
          <cell r="I1763">
            <v>151.17170057999999</v>
          </cell>
          <cell r="J1763">
            <v>904</v>
          </cell>
          <cell r="K1763">
            <v>621.14628061999997</v>
          </cell>
        </row>
        <row r="1764">
          <cell r="B1764">
            <v>232.77999999999997</v>
          </cell>
          <cell r="C1764">
            <v>162.83682617999997</v>
          </cell>
          <cell r="D1764">
            <v>115.25999999999999</v>
          </cell>
          <cell r="E1764">
            <v>83.628967679999988</v>
          </cell>
          <cell r="F1764">
            <v>210.17999999999998</v>
          </cell>
          <cell r="G1764">
            <v>166.35410711999998</v>
          </cell>
          <cell r="H1764">
            <v>532.2299999999999</v>
          </cell>
          <cell r="I1764">
            <v>407.87978279999993</v>
          </cell>
          <cell r="J1764">
            <v>1090.4499999999998</v>
          </cell>
          <cell r="K1764">
            <v>820.69968377999987</v>
          </cell>
        </row>
        <row r="1765">
          <cell r="B1765">
            <v>2985.4599999999996</v>
          </cell>
          <cell r="C1765">
            <v>2310.9550221999998</v>
          </cell>
          <cell r="J1765">
            <v>2985.4599999999996</v>
          </cell>
          <cell r="K1765">
            <v>2207.6469327599998</v>
          </cell>
        </row>
        <row r="1766">
          <cell r="A1766" t="str">
            <v>TOTAL STATION LIGHT OIL</v>
          </cell>
          <cell r="B1766" t="str">
            <v>TOTAL S</v>
          </cell>
          <cell r="C1766" t="str">
            <v>TATION OIL</v>
          </cell>
        </row>
        <row r="1767">
          <cell r="B1767">
            <v>1048.4099999999999</v>
          </cell>
          <cell r="C1767">
            <v>835.00216314000011</v>
          </cell>
          <cell r="D1767">
            <v>833.14</v>
          </cell>
          <cell r="E1767">
            <v>662.58207861999995</v>
          </cell>
          <cell r="F1767">
            <v>781.24</v>
          </cell>
          <cell r="G1767">
            <v>598.35718468000005</v>
          </cell>
          <cell r="H1767">
            <v>575.02</v>
          </cell>
          <cell r="I1767">
            <v>416.09367232</v>
          </cell>
          <cell r="J1767">
            <v>3237.81</v>
          </cell>
          <cell r="K1767">
            <v>2512.0350987600004</v>
          </cell>
        </row>
        <row r="1768">
          <cell r="B1768">
            <v>526.51</v>
          </cell>
          <cell r="C1768">
            <v>369.55368343000004</v>
          </cell>
          <cell r="D1768">
            <v>949.07999999999993</v>
          </cell>
          <cell r="E1768">
            <v>632.19737327999997</v>
          </cell>
          <cell r="F1768">
            <v>734.99</v>
          </cell>
          <cell r="G1768">
            <v>503.16459912999989</v>
          </cell>
          <cell r="H1768">
            <v>559.22</v>
          </cell>
          <cell r="I1768">
            <v>385.63196058</v>
          </cell>
          <cell r="J1768">
            <v>2769.8</v>
          </cell>
          <cell r="K1768">
            <v>1890.5476164199999</v>
          </cell>
        </row>
        <row r="1769">
          <cell r="B1769">
            <v>559.17999999999995</v>
          </cell>
          <cell r="C1769">
            <v>391.16374457999996</v>
          </cell>
          <cell r="D1769">
            <v>643.05999999999995</v>
          </cell>
          <cell r="E1769">
            <v>466.58375807999994</v>
          </cell>
          <cell r="F1769">
            <v>687.78</v>
          </cell>
          <cell r="G1769">
            <v>521.26630871999998</v>
          </cell>
          <cell r="H1769">
            <v>1175.0299999999997</v>
          </cell>
          <cell r="I1769">
            <v>900.49978159999989</v>
          </cell>
          <cell r="J1769">
            <v>3065.0499999999993</v>
          </cell>
          <cell r="K1769">
            <v>2279.5135929799999</v>
          </cell>
        </row>
        <row r="1770">
          <cell r="B1770">
            <v>9072.66</v>
          </cell>
          <cell r="C1770">
            <v>7022.8739261999999</v>
          </cell>
          <cell r="J1770">
            <v>9072.66</v>
          </cell>
          <cell r="K1770">
            <v>6682.0963081600003</v>
          </cell>
        </row>
        <row r="1771">
          <cell r="A1771" t="str">
            <v>CT AND DIESEL LIGHT OIL</v>
          </cell>
          <cell r="B1771" t="str">
            <v>COMBUST</v>
          </cell>
          <cell r="C1771" t="str">
            <v>ION DIESEL</v>
          </cell>
          <cell r="D1771" t="str">
            <v>#2 OIL G</v>
          </cell>
          <cell r="E1771" t="str">
            <v>AL</v>
          </cell>
        </row>
        <row r="1772">
          <cell r="B1772">
            <v>48</v>
          </cell>
          <cell r="C1772">
            <v>38.301792000000006</v>
          </cell>
          <cell r="D1772">
            <v>109</v>
          </cell>
          <cell r="E1772">
            <v>86.685846999999995</v>
          </cell>
          <cell r="F1772">
            <v>19</v>
          </cell>
          <cell r="G1772">
            <v>14.552232999999999</v>
          </cell>
          <cell r="H1772">
            <v>33</v>
          </cell>
          <cell r="I1772">
            <v>23.879328000000001</v>
          </cell>
        </row>
        <row r="1773">
          <cell r="B1773">
            <v>36</v>
          </cell>
          <cell r="C1773">
            <v>25.268148</v>
          </cell>
          <cell r="D1773">
            <v>33</v>
          </cell>
          <cell r="E1773">
            <v>21.981828</v>
          </cell>
          <cell r="F1773">
            <v>311</v>
          </cell>
          <cell r="G1773">
            <v>212.90655699999999</v>
          </cell>
          <cell r="H1773">
            <v>189</v>
          </cell>
          <cell r="I1773">
            <v>130.33232100000001</v>
          </cell>
        </row>
        <row r="1774">
          <cell r="B1774">
            <v>156</v>
          </cell>
          <cell r="C1774">
            <v>109.126836</v>
          </cell>
          <cell r="D1774">
            <v>21</v>
          </cell>
          <cell r="E1774">
            <v>15.236927999999999</v>
          </cell>
          <cell r="F1774">
            <v>21</v>
          </cell>
          <cell r="G1774">
            <v>15.605435999999999</v>
          </cell>
          <cell r="H1774">
            <v>28</v>
          </cell>
          <cell r="I1774">
            <v>21.458080000000002</v>
          </cell>
        </row>
        <row r="1775">
          <cell r="B1775">
            <v>1004</v>
          </cell>
          <cell r="C1775">
            <v>777.16628000000003</v>
          </cell>
        </row>
        <row r="1776">
          <cell r="A1776" t="str">
            <v>MARTINS CREEK #3,4 LIGHT OIL BBL</v>
          </cell>
          <cell r="B1776" t="str">
            <v>MARTINS</v>
          </cell>
          <cell r="C1776" t="str">
            <v>CREEK 3&amp;4</v>
          </cell>
          <cell r="D1776" t="str">
            <v>#2 OIL G</v>
          </cell>
          <cell r="E1776" t="str">
            <v>AL</v>
          </cell>
        </row>
        <row r="1777">
          <cell r="B1777">
            <v>294</v>
          </cell>
          <cell r="C1777">
            <v>234.59847600000001</v>
          </cell>
          <cell r="D1777">
            <v>252</v>
          </cell>
          <cell r="E1777">
            <v>200.411316</v>
          </cell>
          <cell r="F1777">
            <v>210</v>
          </cell>
          <cell r="G1777">
            <v>160.84047000000001</v>
          </cell>
          <cell r="H1777">
            <v>168</v>
          </cell>
          <cell r="I1777">
            <v>121.56748800000001</v>
          </cell>
          <cell r="J1777">
            <v>924</v>
          </cell>
          <cell r="K1777">
            <v>717.41775000000007</v>
          </cell>
        </row>
        <row r="1778">
          <cell r="B1778">
            <v>168</v>
          </cell>
          <cell r="C1778">
            <v>117.918024</v>
          </cell>
          <cell r="D1778">
            <v>168</v>
          </cell>
          <cell r="E1778">
            <v>111.907488</v>
          </cell>
          <cell r="F1778">
            <v>252</v>
          </cell>
          <cell r="G1778">
            <v>172.51592399999998</v>
          </cell>
          <cell r="H1778">
            <v>252</v>
          </cell>
          <cell r="I1778">
            <v>173.77642800000001</v>
          </cell>
          <cell r="J1778">
            <v>840</v>
          </cell>
          <cell r="K1778">
            <v>576.11786400000005</v>
          </cell>
        </row>
        <row r="1779">
          <cell r="B1779">
            <v>168</v>
          </cell>
          <cell r="C1779">
            <v>117.521208</v>
          </cell>
          <cell r="D1779">
            <v>168</v>
          </cell>
          <cell r="E1779">
            <v>121.89542399999999</v>
          </cell>
          <cell r="F1779">
            <v>168</v>
          </cell>
          <cell r="G1779">
            <v>124.84348799999999</v>
          </cell>
          <cell r="H1779">
            <v>252</v>
          </cell>
          <cell r="I1779">
            <v>193.12272000000002</v>
          </cell>
          <cell r="J1779">
            <v>756</v>
          </cell>
          <cell r="K1779">
            <v>557.38283999999999</v>
          </cell>
        </row>
        <row r="1780">
          <cell r="B1780">
            <v>2520</v>
          </cell>
          <cell r="C1780">
            <v>1950.6564000000001</v>
          </cell>
          <cell r="J1780">
            <v>2520</v>
          </cell>
          <cell r="K1780">
            <v>1850.9184540000001</v>
          </cell>
        </row>
        <row r="1781">
          <cell r="A1781" t="str">
            <v>MARTINS CREEK #3,4 HEAVY OIL BBL</v>
          </cell>
          <cell r="B1781" t="str">
            <v>MARTINS</v>
          </cell>
          <cell r="C1781" t="str">
            <v>CREEK 3&amp;4</v>
          </cell>
          <cell r="D1781" t="str">
            <v>HVY OIL</v>
          </cell>
          <cell r="E1781" t="str">
            <v>BBL</v>
          </cell>
        </row>
        <row r="1782">
          <cell r="B1782">
            <v>175</v>
          </cell>
          <cell r="C1782">
            <v>4531.2750000000005</v>
          </cell>
          <cell r="D1782">
            <v>175</v>
          </cell>
          <cell r="E1782">
            <v>4461.2749999999996</v>
          </cell>
          <cell r="F1782">
            <v>60</v>
          </cell>
          <cell r="G1782">
            <v>1505.58</v>
          </cell>
          <cell r="H1782">
            <v>40</v>
          </cell>
          <cell r="I1782">
            <v>953.72</v>
          </cell>
          <cell r="J1782">
            <v>450</v>
          </cell>
          <cell r="K1782">
            <v>11451.849999999999</v>
          </cell>
        </row>
        <row r="1783">
          <cell r="B1783">
            <v>125</v>
          </cell>
          <cell r="C1783">
            <v>2949.125</v>
          </cell>
          <cell r="D1783">
            <v>400</v>
          </cell>
          <cell r="E1783">
            <v>9337.2000000000007</v>
          </cell>
          <cell r="F1783">
            <v>600</v>
          </cell>
          <cell r="G1783">
            <v>13855.8</v>
          </cell>
          <cell r="H1783">
            <v>600</v>
          </cell>
          <cell r="I1783">
            <v>13705.8</v>
          </cell>
          <cell r="J1783">
            <v>1725</v>
          </cell>
          <cell r="K1783">
            <v>39847.925000000003</v>
          </cell>
        </row>
        <row r="1784">
          <cell r="B1784">
            <v>250</v>
          </cell>
          <cell r="C1784">
            <v>5648.25</v>
          </cell>
          <cell r="D1784">
            <v>50</v>
          </cell>
          <cell r="E1784">
            <v>1129.6500000000001</v>
          </cell>
          <cell r="F1784">
            <v>60</v>
          </cell>
          <cell r="G1784">
            <v>1355.58</v>
          </cell>
          <cell r="H1784">
            <v>140</v>
          </cell>
          <cell r="I1784">
            <v>3163.02</v>
          </cell>
          <cell r="J1784">
            <v>500</v>
          </cell>
          <cell r="K1784">
            <v>11296.5</v>
          </cell>
        </row>
        <row r="1785">
          <cell r="B1785">
            <v>2675</v>
          </cell>
          <cell r="C1785">
            <v>57533.899999999994</v>
          </cell>
          <cell r="J1785">
            <v>2675</v>
          </cell>
          <cell r="K1785">
            <v>62596.275000000001</v>
          </cell>
        </row>
        <row r="1786">
          <cell r="A1786" t="str">
            <v>MARTINS CREEK #3,4 HEAVY OIL BBL</v>
          </cell>
          <cell r="B1786" t="str">
            <v>MARTINS</v>
          </cell>
          <cell r="C1786" t="str">
            <v>CREEK 3&amp;4</v>
          </cell>
          <cell r="D1786" t="str">
            <v>NATURAL</v>
          </cell>
          <cell r="E1786" t="str">
            <v>GAS</v>
          </cell>
        </row>
        <row r="1787">
          <cell r="B1787">
            <v>100</v>
          </cell>
          <cell r="C1787">
            <v>524.30000000000007</v>
          </cell>
          <cell r="D1787">
            <v>50</v>
          </cell>
          <cell r="E1787">
            <v>217.25000000000003</v>
          </cell>
          <cell r="F1787">
            <v>20</v>
          </cell>
          <cell r="G1787">
            <v>84.9</v>
          </cell>
          <cell r="H1787">
            <v>20</v>
          </cell>
          <cell r="I1787">
            <v>73.58</v>
          </cell>
        </row>
        <row r="1788">
          <cell r="B1788">
            <v>50</v>
          </cell>
          <cell r="C1788">
            <v>180.6</v>
          </cell>
          <cell r="D1788">
            <v>400</v>
          </cell>
          <cell r="E1788">
            <v>1412.3999999999999</v>
          </cell>
          <cell r="F1788">
            <v>560</v>
          </cell>
          <cell r="G1788">
            <v>2016.56</v>
          </cell>
          <cell r="H1788">
            <v>560</v>
          </cell>
          <cell r="I1788">
            <v>1983.52</v>
          </cell>
        </row>
        <row r="1789">
          <cell r="B1789">
            <v>50</v>
          </cell>
          <cell r="C1789">
            <v>176.25</v>
          </cell>
          <cell r="D1789">
            <v>20</v>
          </cell>
          <cell r="E1789">
            <v>72.86</v>
          </cell>
          <cell r="F1789">
            <v>20</v>
          </cell>
          <cell r="G1789">
            <v>82.160000000000011</v>
          </cell>
          <cell r="H1789">
            <v>50</v>
          </cell>
          <cell r="I1789">
            <v>220.6</v>
          </cell>
        </row>
        <row r="1790">
          <cell r="B1790">
            <v>1900</v>
          </cell>
          <cell r="C1790">
            <v>7392.9</v>
          </cell>
        </row>
        <row r="1792">
          <cell r="A1792" t="str">
            <v>MARTINS CREEK #3,4 HEAVY OIL BBL  VARIABLE PORTION OF PCR CAME FROM KEN QUINTY.  TOTAL $ FOR MARTINS CREEK #3 AND #4 WERE RECALCUALTED HERE.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Overview"/>
      <sheetName val="2. Global spend by region"/>
      <sheetName val="3. European spend by prod. grou"/>
      <sheetName val="4. European spend by country"/>
      <sheetName val="5. Supplier pareto"/>
      <sheetName val="6. Product group vs country sp."/>
      <sheetName val="8. Database - pruchased items"/>
      <sheetName val="9. Product goup list"/>
      <sheetName val="Appendix 1 - Reference Fields A"/>
      <sheetName val="49 IND Including Losses"/>
      <sheetName val="6223 10-1"/>
      <sheetName val="Appendix 5-Allocation Codes"/>
      <sheetName val="Appendix 2 - Reference Fields B"/>
      <sheetName val="Appendix 1 - Reference Fiel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Project MHRS"/>
      <sheetName val="Contract List"/>
      <sheetName val="Wage Rate Projections"/>
      <sheetName val="Labor Rates"/>
      <sheetName val="Revision Notes"/>
      <sheetName val="Hist1"/>
      <sheetName val="Hist2"/>
      <sheetName val="Coal Handling"/>
      <sheetName val="EPC Evaluation"/>
      <sheetName val="Rod's Summary"/>
      <sheetName val="Weston Bend Summary"/>
      <sheetName val="Cost Detail - 750 MW"/>
      <sheetName val="Equipment List - 750 MW"/>
      <sheetName val="Boiler Island"/>
      <sheetName val="Concrete"/>
      <sheetName val="Valve Summary"/>
      <sheetName val="Valve List"/>
      <sheetName val="Critical Piping"/>
      <sheetName val="Yard Piping"/>
      <sheetName val="Above Grade LB Piping"/>
      <sheetName val="Small Bore Piping"/>
      <sheetName val="Electrical Rooms"/>
      <sheetName val="Painting"/>
      <sheetName val="Structural Data"/>
      <sheetName val="Controls"/>
      <sheetName val="Piping"/>
      <sheetName val="Piping (2)"/>
      <sheetName val="Piping-ODEC"/>
      <sheetName val="ODEC-Lighting"/>
      <sheetName val="Cable-ODEC"/>
      <sheetName val="Cable - Deseret"/>
      <sheetName val="ODEC-Preengineered Bldgs"/>
      <sheetName val="Hawthorn Concr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row r="7">
          <cell r="A7" t="str">
            <v>72.0401</v>
          </cell>
          <cell r="B7" t="str">
            <v>72.0401.0-045</v>
          </cell>
          <cell r="C7" t="str">
            <v>312C</v>
          </cell>
          <cell r="D7" t="str">
            <v>MECHANICAL CONSTRUCTION</v>
          </cell>
          <cell r="F7" t="str">
            <v>PSA-AUX. BOILER</v>
          </cell>
          <cell r="G7" t="str">
            <v>AB BLOWDOWN TANK</v>
          </cell>
          <cell r="H7">
            <v>1</v>
          </cell>
          <cell r="I7" t="str">
            <v>EA</v>
          </cell>
          <cell r="J7">
            <v>40</v>
          </cell>
          <cell r="K7">
            <v>0</v>
          </cell>
          <cell r="L7">
            <v>40</v>
          </cell>
          <cell r="M7">
            <v>0</v>
          </cell>
          <cell r="N7">
            <v>1400</v>
          </cell>
        </row>
        <row r="8">
          <cell r="A8" t="str">
            <v>72.0401</v>
          </cell>
          <cell r="B8" t="str">
            <v>72.0401.0-159</v>
          </cell>
          <cell r="C8" t="str">
            <v>312C</v>
          </cell>
          <cell r="D8" t="str">
            <v>MECHANICAL CONSTRUCTION</v>
          </cell>
          <cell r="E8" t="str">
            <v>STORAGE</v>
          </cell>
          <cell r="F8" t="str">
            <v>FWD-COND. POLISHING</v>
          </cell>
          <cell r="G8" t="str">
            <v>ACID &amp; CAUSTIC</v>
          </cell>
          <cell r="H8">
            <v>2</v>
          </cell>
          <cell r="I8" t="str">
            <v>EA</v>
          </cell>
          <cell r="J8">
            <v>30</v>
          </cell>
          <cell r="K8">
            <v>0</v>
          </cell>
          <cell r="L8">
            <v>60</v>
          </cell>
          <cell r="M8">
            <v>0</v>
          </cell>
          <cell r="N8">
            <v>2000</v>
          </cell>
        </row>
        <row r="9">
          <cell r="A9" t="str">
            <v>72.0401</v>
          </cell>
          <cell r="B9" t="str">
            <v>72.0401.0-334</v>
          </cell>
          <cell r="C9" t="str">
            <v>312B</v>
          </cell>
          <cell r="D9" t="str">
            <v>MECHANICAL CONSTRUCTION</v>
          </cell>
          <cell r="F9" t="str">
            <v>WTD-CYCLE MU TRMT</v>
          </cell>
          <cell r="G9" t="str">
            <v>ACID STORAGE TANK</v>
          </cell>
          <cell r="H9">
            <v>1</v>
          </cell>
          <cell r="I9" t="str">
            <v>EA</v>
          </cell>
          <cell r="J9">
            <v>40</v>
          </cell>
          <cell r="K9">
            <v>0</v>
          </cell>
          <cell r="L9">
            <v>40</v>
          </cell>
          <cell r="M9">
            <v>0</v>
          </cell>
          <cell r="N9">
            <v>1300</v>
          </cell>
        </row>
        <row r="10">
          <cell r="A10" t="str">
            <v>72.0401</v>
          </cell>
          <cell r="B10" t="str">
            <v>72.0401.0-165</v>
          </cell>
          <cell r="C10" t="str">
            <v>312C</v>
          </cell>
          <cell r="D10" t="str">
            <v>MECHANICAL CONSTRUCTION</v>
          </cell>
          <cell r="E10" t="str">
            <v>TANK</v>
          </cell>
          <cell r="F10" t="str">
            <v>FWE-CYC. CH. FEED</v>
          </cell>
          <cell r="G10" t="str">
            <v>AMMONIA SOLUTION</v>
          </cell>
          <cell r="H10">
            <v>1</v>
          </cell>
          <cell r="I10" t="str">
            <v>EA</v>
          </cell>
          <cell r="J10">
            <v>40</v>
          </cell>
          <cell r="K10">
            <v>0</v>
          </cell>
          <cell r="L10">
            <v>40</v>
          </cell>
          <cell r="M10">
            <v>0</v>
          </cell>
          <cell r="N10">
            <v>1300</v>
          </cell>
        </row>
        <row r="11">
          <cell r="A11" t="str">
            <v>72.0401</v>
          </cell>
          <cell r="B11" t="str">
            <v>72.0401.0-164</v>
          </cell>
          <cell r="C11" t="str">
            <v>312C</v>
          </cell>
          <cell r="D11" t="str">
            <v>MECHANICAL CONSTRUCTION</v>
          </cell>
          <cell r="F11" t="str">
            <v>FWE-CYC. CH. FEED</v>
          </cell>
          <cell r="G11" t="str">
            <v>AMMONIA STORAGE TANK</v>
          </cell>
          <cell r="H11">
            <v>1</v>
          </cell>
          <cell r="I11" t="str">
            <v>EA</v>
          </cell>
          <cell r="J11">
            <v>250</v>
          </cell>
          <cell r="K11">
            <v>20800</v>
          </cell>
          <cell r="L11">
            <v>250</v>
          </cell>
          <cell r="M11">
            <v>20800</v>
          </cell>
          <cell r="N11">
            <v>8100</v>
          </cell>
        </row>
        <row r="12">
          <cell r="A12" t="str">
            <v>72.0401</v>
          </cell>
          <cell r="B12" t="str">
            <v>72.0401.0-055</v>
          </cell>
          <cell r="C12" t="str">
            <v>311C</v>
          </cell>
          <cell r="D12" t="str">
            <v>MECHANICAL CONSTRUCTION</v>
          </cell>
          <cell r="F12" t="str">
            <v>DPB-ROOF DRAINS</v>
          </cell>
          <cell r="G12" t="str">
            <v>AQC BLDG</v>
          </cell>
          <cell r="H12">
            <v>955</v>
          </cell>
          <cell r="I12" t="str">
            <v>LF</v>
          </cell>
          <cell r="J12">
            <v>2.6282722513089007</v>
          </cell>
          <cell r="K12">
            <v>4.3979057591623034</v>
          </cell>
          <cell r="L12">
            <v>2510</v>
          </cell>
          <cell r="M12">
            <v>4200</v>
          </cell>
          <cell r="N12">
            <v>81900</v>
          </cell>
        </row>
        <row r="13">
          <cell r="A13" t="str">
            <v>72.0401</v>
          </cell>
          <cell r="B13" t="str">
            <v>72.0401.0-312</v>
          </cell>
          <cell r="C13" t="str">
            <v>312C</v>
          </cell>
          <cell r="D13" t="str">
            <v>MECHANICAL CONSTRUCTION</v>
          </cell>
          <cell r="F13" t="str">
            <v>WSF-ASH SLUICE WATER</v>
          </cell>
          <cell r="G13" t="str">
            <v>AUTO STRAINERS</v>
          </cell>
          <cell r="H13">
            <v>3</v>
          </cell>
          <cell r="I13" t="str">
            <v>EA</v>
          </cell>
          <cell r="J13">
            <v>33.333333333333336</v>
          </cell>
          <cell r="K13">
            <v>0</v>
          </cell>
          <cell r="L13">
            <v>100</v>
          </cell>
          <cell r="M13">
            <v>0</v>
          </cell>
          <cell r="N13">
            <v>3200</v>
          </cell>
        </row>
        <row r="14">
          <cell r="A14" t="str">
            <v>72.0401</v>
          </cell>
          <cell r="B14" t="str">
            <v>72.0401.0-355</v>
          </cell>
          <cell r="C14" t="str">
            <v>312C</v>
          </cell>
          <cell r="D14" t="str">
            <v>MECHANICAL CONSTRUCTION</v>
          </cell>
          <cell r="F14" t="str">
            <v>CHEMICAL CLEANING-</v>
          </cell>
          <cell r="G14" t="str">
            <v>AUX BOILER</v>
          </cell>
          <cell r="H14">
            <v>1</v>
          </cell>
          <cell r="I14" t="str">
            <v>LT</v>
          </cell>
          <cell r="J14">
            <v>60</v>
          </cell>
          <cell r="K14">
            <v>0</v>
          </cell>
          <cell r="L14">
            <v>60</v>
          </cell>
          <cell r="M14">
            <v>0</v>
          </cell>
          <cell r="N14">
            <v>3300</v>
          </cell>
        </row>
        <row r="15">
          <cell r="A15" t="str">
            <v>72.0401</v>
          </cell>
          <cell r="B15" t="str">
            <v>72.0401.0-043</v>
          </cell>
          <cell r="C15" t="str">
            <v>312C</v>
          </cell>
          <cell r="D15" t="str">
            <v>MECHANICAL CONSTRUCTION</v>
          </cell>
          <cell r="F15" t="str">
            <v>PSA-AUX. BOILER</v>
          </cell>
          <cell r="G15" t="str">
            <v>AUX BOILER</v>
          </cell>
          <cell r="H15">
            <v>1</v>
          </cell>
          <cell r="I15" t="str">
            <v>LT</v>
          </cell>
          <cell r="J15">
            <v>680</v>
          </cell>
          <cell r="K15">
            <v>0</v>
          </cell>
          <cell r="L15">
            <v>680</v>
          </cell>
          <cell r="M15">
            <v>0</v>
          </cell>
          <cell r="N15">
            <v>24200</v>
          </cell>
        </row>
        <row r="16">
          <cell r="A16" t="str">
            <v>72.0401</v>
          </cell>
          <cell r="B16" t="str">
            <v>72.0401.0-185</v>
          </cell>
          <cell r="C16" t="str">
            <v>312A</v>
          </cell>
          <cell r="D16" t="str">
            <v>MECHANICAL CONSTRUCTION</v>
          </cell>
          <cell r="F16" t="str">
            <v>FOB-FO SUPPLY</v>
          </cell>
          <cell r="G16" t="str">
            <v>AUX PUMP</v>
          </cell>
          <cell r="H16">
            <v>1</v>
          </cell>
          <cell r="I16" t="str">
            <v>EA</v>
          </cell>
          <cell r="J16">
            <v>40</v>
          </cell>
          <cell r="K16">
            <v>0</v>
          </cell>
          <cell r="L16">
            <v>40</v>
          </cell>
          <cell r="M16">
            <v>0</v>
          </cell>
          <cell r="N16">
            <v>1400</v>
          </cell>
        </row>
        <row r="17">
          <cell r="A17" t="str">
            <v>72.0401</v>
          </cell>
          <cell r="B17" t="str">
            <v>72.0401.0-283</v>
          </cell>
          <cell r="C17" t="str">
            <v>314C</v>
          </cell>
          <cell r="D17" t="str">
            <v>MECHANICAL CONSTRUCTION</v>
          </cell>
          <cell r="F17" t="str">
            <v>TGD-TURBINE LUBE OIL</v>
          </cell>
          <cell r="G17" t="str">
            <v>BFPT CENTRIFUGE</v>
          </cell>
          <cell r="H17">
            <v>1</v>
          </cell>
          <cell r="I17" t="str">
            <v>EA</v>
          </cell>
          <cell r="J17">
            <v>30</v>
          </cell>
          <cell r="K17">
            <v>83800</v>
          </cell>
          <cell r="L17">
            <v>30</v>
          </cell>
          <cell r="M17">
            <v>83800</v>
          </cell>
          <cell r="N17">
            <v>1000</v>
          </cell>
        </row>
        <row r="18">
          <cell r="A18" t="str">
            <v>72.0401</v>
          </cell>
          <cell r="B18" t="str">
            <v>72.0401.0-286</v>
          </cell>
          <cell r="C18" t="str">
            <v>314C</v>
          </cell>
          <cell r="D18" t="str">
            <v>MECHANICAL CONSTRUCTION</v>
          </cell>
          <cell r="F18" t="str">
            <v>TGD-TURBINE LUBE OIL</v>
          </cell>
          <cell r="G18" t="str">
            <v>BFPT FILTER</v>
          </cell>
          <cell r="H18">
            <v>1</v>
          </cell>
          <cell r="I18" t="str">
            <v>EA</v>
          </cell>
          <cell r="J18">
            <v>30</v>
          </cell>
          <cell r="K18">
            <v>0</v>
          </cell>
          <cell r="L18">
            <v>30</v>
          </cell>
          <cell r="M18">
            <v>0</v>
          </cell>
          <cell r="N18">
            <v>1000</v>
          </cell>
        </row>
        <row r="19">
          <cell r="A19" t="str">
            <v>72.0401</v>
          </cell>
          <cell r="B19" t="str">
            <v>72.0401.0-032</v>
          </cell>
          <cell r="C19" t="str">
            <v>312C</v>
          </cell>
          <cell r="D19" t="str">
            <v>MECHANICAL CONSTRUCTION</v>
          </cell>
          <cell r="E19" t="str">
            <v>&amp; AGITATOR</v>
          </cell>
          <cell r="F19" t="str">
            <v>ASE-SCRUBBER SOLIDS</v>
          </cell>
          <cell r="G19" t="str">
            <v>BLOWDOWN PUMPS</v>
          </cell>
          <cell r="H19">
            <v>2</v>
          </cell>
          <cell r="I19" t="str">
            <v>EA</v>
          </cell>
          <cell r="J19">
            <v>55</v>
          </cell>
          <cell r="K19">
            <v>6300</v>
          </cell>
          <cell r="L19">
            <v>110</v>
          </cell>
          <cell r="M19">
            <v>12600</v>
          </cell>
          <cell r="N19">
            <v>3800</v>
          </cell>
        </row>
        <row r="20">
          <cell r="A20" t="str">
            <v>72.0401</v>
          </cell>
          <cell r="B20" t="str">
            <v>72.0401.0-234</v>
          </cell>
          <cell r="C20" t="str">
            <v>312C</v>
          </cell>
          <cell r="D20" t="str">
            <v>MECHANICAL CONSTRUCTION</v>
          </cell>
          <cell r="F20" t="str">
            <v>SGF-BOILER</v>
          </cell>
          <cell r="G20" t="str">
            <v>BLOWDOWN TANK</v>
          </cell>
          <cell r="H20">
            <v>1</v>
          </cell>
          <cell r="I20" t="str">
            <v>EA</v>
          </cell>
          <cell r="J20">
            <v>40</v>
          </cell>
          <cell r="K20">
            <v>0</v>
          </cell>
          <cell r="L20">
            <v>40</v>
          </cell>
          <cell r="M20">
            <v>0</v>
          </cell>
          <cell r="N20">
            <v>1300</v>
          </cell>
        </row>
        <row r="21">
          <cell r="A21" t="str">
            <v>72.0401</v>
          </cell>
          <cell r="B21" t="str">
            <v>72.0401.0-357</v>
          </cell>
          <cell r="C21" t="str">
            <v>312C</v>
          </cell>
          <cell r="D21" t="str">
            <v>MECHANICAL CONSTRUCTION</v>
          </cell>
          <cell r="F21" t="str">
            <v>CHEMICAL CLEANING-</v>
          </cell>
          <cell r="G21" t="str">
            <v>BOILER</v>
          </cell>
          <cell r="H21">
            <v>1</v>
          </cell>
          <cell r="I21" t="str">
            <v>LT</v>
          </cell>
          <cell r="J21">
            <v>130</v>
          </cell>
          <cell r="K21">
            <v>0</v>
          </cell>
          <cell r="L21">
            <v>130</v>
          </cell>
          <cell r="M21">
            <v>0</v>
          </cell>
          <cell r="N21">
            <v>8300</v>
          </cell>
        </row>
        <row r="22">
          <cell r="A22" t="str">
            <v>72.0401</v>
          </cell>
          <cell r="B22" t="str">
            <v>72.0401.0-135</v>
          </cell>
          <cell r="C22" t="str">
            <v>314C</v>
          </cell>
          <cell r="D22" t="str">
            <v>MECHANICAL CONSTRUCTION</v>
          </cell>
          <cell r="F22" t="str">
            <v>ECB-CLSD.CYC.CLG.WTR</v>
          </cell>
          <cell r="G22" t="str">
            <v>BOOSTER PUMPS</v>
          </cell>
          <cell r="H22">
            <v>2</v>
          </cell>
          <cell r="I22" t="str">
            <v>EA</v>
          </cell>
          <cell r="J22">
            <v>40</v>
          </cell>
          <cell r="K22">
            <v>0</v>
          </cell>
          <cell r="L22">
            <v>80</v>
          </cell>
          <cell r="M22">
            <v>0</v>
          </cell>
          <cell r="N22">
            <v>2700</v>
          </cell>
        </row>
        <row r="23">
          <cell r="A23" t="str">
            <v>72.0401</v>
          </cell>
          <cell r="B23" t="str">
            <v>72.0401.0-042</v>
          </cell>
          <cell r="C23" t="str">
            <v>315A</v>
          </cell>
          <cell r="D23" t="str">
            <v>MECHANICAL CONSTRUCTION</v>
          </cell>
          <cell r="F23" t="str">
            <v>APK-EMERG.GENERATOR</v>
          </cell>
          <cell r="G23" t="str">
            <v>C &amp; I</v>
          </cell>
          <cell r="H23">
            <v>1</v>
          </cell>
          <cell r="I23" t="str">
            <v>LT</v>
          </cell>
          <cell r="J23">
            <v>20</v>
          </cell>
          <cell r="K23">
            <v>0</v>
          </cell>
          <cell r="L23">
            <v>20</v>
          </cell>
          <cell r="M23">
            <v>0</v>
          </cell>
          <cell r="N23">
            <v>700</v>
          </cell>
        </row>
        <row r="24">
          <cell r="A24" t="str">
            <v>72.0401</v>
          </cell>
          <cell r="B24" t="str">
            <v>72.0401.0-013</v>
          </cell>
          <cell r="C24" t="str">
            <v>312C</v>
          </cell>
          <cell r="D24" t="str">
            <v>MECHANICAL CONSTRUCTION</v>
          </cell>
          <cell r="F24" t="str">
            <v>ASA-BOTTOM ASH</v>
          </cell>
          <cell r="G24" t="str">
            <v>C &amp; I</v>
          </cell>
          <cell r="H24">
            <v>1</v>
          </cell>
          <cell r="I24" t="str">
            <v>LT</v>
          </cell>
          <cell r="J24">
            <v>1000</v>
          </cell>
          <cell r="K24">
            <v>28300</v>
          </cell>
          <cell r="L24">
            <v>1000</v>
          </cell>
          <cell r="M24">
            <v>28300</v>
          </cell>
          <cell r="N24">
            <v>35600</v>
          </cell>
        </row>
        <row r="25">
          <cell r="A25" t="str">
            <v>72.0401</v>
          </cell>
          <cell r="B25" t="str">
            <v>72.0401.0-023</v>
          </cell>
          <cell r="C25" t="str">
            <v>312C</v>
          </cell>
          <cell r="D25" t="str">
            <v>MECHANICAL CONSTRUCTION</v>
          </cell>
          <cell r="F25" t="str">
            <v>ASB-FLY ASH</v>
          </cell>
          <cell r="G25" t="str">
            <v>C &amp; I</v>
          </cell>
          <cell r="H25">
            <v>1</v>
          </cell>
          <cell r="I25" t="str">
            <v>LT</v>
          </cell>
          <cell r="J25">
            <v>660</v>
          </cell>
          <cell r="K25">
            <v>18700</v>
          </cell>
          <cell r="L25">
            <v>660</v>
          </cell>
          <cell r="M25">
            <v>18700</v>
          </cell>
          <cell r="N25">
            <v>23500</v>
          </cell>
        </row>
        <row r="26">
          <cell r="A26" t="str">
            <v>72.0401</v>
          </cell>
          <cell r="B26" t="str">
            <v>72.0401.0-026</v>
          </cell>
          <cell r="C26" t="str">
            <v>312C</v>
          </cell>
          <cell r="D26" t="str">
            <v>MECHANICAL CONSTRUCTION</v>
          </cell>
          <cell r="F26" t="str">
            <v>ASC-ECONOMIZER ASH</v>
          </cell>
          <cell r="G26" t="str">
            <v>C &amp; I</v>
          </cell>
          <cell r="H26">
            <v>1</v>
          </cell>
          <cell r="I26" t="str">
            <v>LT</v>
          </cell>
          <cell r="J26">
            <v>30</v>
          </cell>
          <cell r="K26">
            <v>800</v>
          </cell>
          <cell r="L26">
            <v>30</v>
          </cell>
          <cell r="M26">
            <v>800</v>
          </cell>
          <cell r="N26">
            <v>1100</v>
          </cell>
        </row>
        <row r="27">
          <cell r="A27" t="str">
            <v>72.0401</v>
          </cell>
          <cell r="B27" t="str">
            <v>72.0401.0-031</v>
          </cell>
          <cell r="C27" t="str">
            <v>312C</v>
          </cell>
          <cell r="D27" t="str">
            <v>MECHANICAL CONSTRUCTION</v>
          </cell>
          <cell r="F27" t="str">
            <v>ASD-PULVERIZER REJ</v>
          </cell>
          <cell r="G27" t="str">
            <v>C &amp; I</v>
          </cell>
          <cell r="H27">
            <v>1</v>
          </cell>
          <cell r="I27" t="str">
            <v>LT</v>
          </cell>
          <cell r="J27">
            <v>150</v>
          </cell>
          <cell r="K27">
            <v>4100</v>
          </cell>
          <cell r="L27">
            <v>150</v>
          </cell>
          <cell r="M27">
            <v>4100</v>
          </cell>
          <cell r="N27">
            <v>5200</v>
          </cell>
        </row>
        <row r="28">
          <cell r="A28" t="str">
            <v>72.0401</v>
          </cell>
          <cell r="B28" t="str">
            <v>72.0401.0-038</v>
          </cell>
          <cell r="C28" t="str">
            <v>312C</v>
          </cell>
          <cell r="D28" t="str">
            <v>MECHANICAL CONSTRUCTION</v>
          </cell>
          <cell r="F28" t="str">
            <v>ASE-SCRUBBER SOLIDS</v>
          </cell>
          <cell r="G28" t="str">
            <v>C &amp; I</v>
          </cell>
          <cell r="H28">
            <v>1</v>
          </cell>
          <cell r="I28" t="str">
            <v>LT</v>
          </cell>
          <cell r="J28">
            <v>120</v>
          </cell>
          <cell r="K28">
            <v>3300</v>
          </cell>
          <cell r="L28">
            <v>120</v>
          </cell>
          <cell r="M28">
            <v>3300</v>
          </cell>
          <cell r="N28">
            <v>4100</v>
          </cell>
        </row>
        <row r="29">
          <cell r="A29" t="str">
            <v>72.0401</v>
          </cell>
          <cell r="B29" t="str">
            <v>72.0401.0-064</v>
          </cell>
          <cell r="C29" t="str">
            <v>312A</v>
          </cell>
          <cell r="D29" t="str">
            <v>MECHANICAL CONSTRUCTION</v>
          </cell>
          <cell r="F29" t="str">
            <v>BMC-SCRUB.ADD.PREP</v>
          </cell>
          <cell r="G29" t="str">
            <v>C &amp; I</v>
          </cell>
          <cell r="H29">
            <v>1</v>
          </cell>
          <cell r="I29" t="str">
            <v>LT</v>
          </cell>
          <cell r="J29">
            <v>20</v>
          </cell>
          <cell r="K29">
            <v>600</v>
          </cell>
          <cell r="L29">
            <v>20</v>
          </cell>
          <cell r="M29">
            <v>600</v>
          </cell>
          <cell r="N29">
            <v>700</v>
          </cell>
        </row>
        <row r="30">
          <cell r="A30" t="str">
            <v>72.0401</v>
          </cell>
          <cell r="B30" t="str">
            <v>72.0401.0-084</v>
          </cell>
          <cell r="C30" t="str">
            <v>316C</v>
          </cell>
          <cell r="D30" t="str">
            <v>MECHANICAL CONSTRUCTION</v>
          </cell>
          <cell r="F30" t="str">
            <v>CAA-STATION AIR</v>
          </cell>
          <cell r="G30" t="str">
            <v>C &amp; I</v>
          </cell>
          <cell r="H30">
            <v>1</v>
          </cell>
          <cell r="I30" t="str">
            <v>LT</v>
          </cell>
          <cell r="J30">
            <v>280</v>
          </cell>
          <cell r="K30">
            <v>8000</v>
          </cell>
          <cell r="L30">
            <v>280</v>
          </cell>
          <cell r="M30">
            <v>8000</v>
          </cell>
          <cell r="N30">
            <v>10000</v>
          </cell>
        </row>
        <row r="31">
          <cell r="A31" t="str">
            <v>72.0401</v>
          </cell>
          <cell r="B31" t="str">
            <v>72.0401.0-089</v>
          </cell>
          <cell r="C31" t="str">
            <v>316C</v>
          </cell>
          <cell r="D31" t="str">
            <v>MECHANICAL CONSTRUCTION</v>
          </cell>
          <cell r="F31" t="str">
            <v>CAB-CONTROL AIR</v>
          </cell>
          <cell r="G31" t="str">
            <v>C &amp; I</v>
          </cell>
          <cell r="H31">
            <v>1</v>
          </cell>
          <cell r="I31" t="str">
            <v>LT</v>
          </cell>
          <cell r="J31">
            <v>1340</v>
          </cell>
          <cell r="K31">
            <v>42400</v>
          </cell>
          <cell r="L31">
            <v>1340</v>
          </cell>
          <cell r="M31">
            <v>42400</v>
          </cell>
          <cell r="N31">
            <v>32400</v>
          </cell>
        </row>
        <row r="32">
          <cell r="A32" t="str">
            <v>72.0401</v>
          </cell>
          <cell r="B32" t="str">
            <v>72.0401.0-071</v>
          </cell>
          <cell r="C32" t="str">
            <v>312C</v>
          </cell>
          <cell r="D32" t="str">
            <v>MECHANICAL CONSTRUCTION</v>
          </cell>
          <cell r="F32" t="str">
            <v>CCB-PART. REMOVAL</v>
          </cell>
          <cell r="G32" t="str">
            <v>C &amp; I</v>
          </cell>
          <cell r="H32">
            <v>1</v>
          </cell>
          <cell r="I32" t="str">
            <v>LT</v>
          </cell>
          <cell r="J32">
            <v>90</v>
          </cell>
          <cell r="K32">
            <v>2500</v>
          </cell>
          <cell r="L32">
            <v>90</v>
          </cell>
          <cell r="M32">
            <v>2500</v>
          </cell>
          <cell r="N32">
            <v>3100</v>
          </cell>
        </row>
        <row r="33">
          <cell r="A33" t="str">
            <v>72.0401</v>
          </cell>
          <cell r="B33" t="str">
            <v>72.0401.0-074</v>
          </cell>
          <cell r="C33" t="str">
            <v>312C</v>
          </cell>
          <cell r="D33" t="str">
            <v>MECHANICAL CONSTRUCTION</v>
          </cell>
          <cell r="F33" t="str">
            <v>CCC-FLUE GAS DESULF</v>
          </cell>
          <cell r="G33" t="str">
            <v>C &amp; I</v>
          </cell>
          <cell r="H33">
            <v>1</v>
          </cell>
          <cell r="I33" t="str">
            <v>LT</v>
          </cell>
          <cell r="J33">
            <v>60</v>
          </cell>
          <cell r="K33">
            <v>1700</v>
          </cell>
          <cell r="L33">
            <v>60</v>
          </cell>
          <cell r="M33">
            <v>1700</v>
          </cell>
          <cell r="N33">
            <v>2100</v>
          </cell>
        </row>
        <row r="34">
          <cell r="A34" t="str">
            <v>72.0401</v>
          </cell>
          <cell r="B34" t="str">
            <v>72.0401.0-079</v>
          </cell>
          <cell r="C34" t="str">
            <v>312C</v>
          </cell>
          <cell r="D34" t="str">
            <v>MECHANICAL CONSTRUCTION</v>
          </cell>
          <cell r="F34" t="str">
            <v>CCE-ID</v>
          </cell>
          <cell r="G34" t="str">
            <v>C &amp; I</v>
          </cell>
          <cell r="H34">
            <v>1</v>
          </cell>
          <cell r="I34" t="str">
            <v>LT</v>
          </cell>
          <cell r="J34">
            <v>100</v>
          </cell>
          <cell r="K34">
            <v>2700</v>
          </cell>
          <cell r="L34">
            <v>100</v>
          </cell>
          <cell r="M34">
            <v>2700</v>
          </cell>
          <cell r="N34">
            <v>3500</v>
          </cell>
        </row>
        <row r="35">
          <cell r="A35" t="str">
            <v>72.0401</v>
          </cell>
          <cell r="B35" t="str">
            <v>72.0401.0-097</v>
          </cell>
          <cell r="C35" t="str">
            <v>316C</v>
          </cell>
          <cell r="D35" t="str">
            <v>MECHANICAL CONSTRUCTION</v>
          </cell>
          <cell r="F35" t="str">
            <v>CG-PROPANE GAS</v>
          </cell>
          <cell r="G35" t="str">
            <v>C &amp; I</v>
          </cell>
          <cell r="H35">
            <v>1</v>
          </cell>
          <cell r="I35" t="str">
            <v>LT</v>
          </cell>
          <cell r="J35">
            <v>290</v>
          </cell>
          <cell r="K35">
            <v>8300</v>
          </cell>
          <cell r="L35">
            <v>290</v>
          </cell>
          <cell r="M35">
            <v>8300</v>
          </cell>
          <cell r="N35">
            <v>10400</v>
          </cell>
        </row>
        <row r="36">
          <cell r="A36" t="str">
            <v>72.0401</v>
          </cell>
          <cell r="B36" t="str">
            <v>72.0401.0-068</v>
          </cell>
          <cell r="C36" t="str">
            <v>312B</v>
          </cell>
          <cell r="D36" t="str">
            <v>MECHANICAL CONSTRUCTION</v>
          </cell>
          <cell r="F36" t="str">
            <v>CHF-DUST SUPPRESSION</v>
          </cell>
          <cell r="G36" t="str">
            <v>C &amp; I</v>
          </cell>
          <cell r="H36">
            <v>1</v>
          </cell>
          <cell r="I36" t="str">
            <v>LT</v>
          </cell>
          <cell r="J36">
            <v>360</v>
          </cell>
          <cell r="K36">
            <v>10200</v>
          </cell>
          <cell r="L36">
            <v>360</v>
          </cell>
          <cell r="M36">
            <v>10200</v>
          </cell>
          <cell r="N36">
            <v>12800</v>
          </cell>
        </row>
        <row r="37">
          <cell r="A37" t="str">
            <v>72.0401</v>
          </cell>
          <cell r="B37" t="str">
            <v>72.0401.0-349</v>
          </cell>
          <cell r="C37" t="str">
            <v>312C</v>
          </cell>
          <cell r="D37" t="str">
            <v>MECHANICAL CONSTRUCTION</v>
          </cell>
          <cell r="F37" t="str">
            <v>DUST COLL EQUIP-</v>
          </cell>
          <cell r="G37" t="str">
            <v>C &amp; I</v>
          </cell>
          <cell r="H37">
            <v>1</v>
          </cell>
          <cell r="I37" t="str">
            <v>LT</v>
          </cell>
          <cell r="J37">
            <v>160</v>
          </cell>
          <cell r="K37">
            <v>1300</v>
          </cell>
          <cell r="L37">
            <v>160</v>
          </cell>
          <cell r="M37">
            <v>1300</v>
          </cell>
          <cell r="N37">
            <v>4100</v>
          </cell>
        </row>
        <row r="38">
          <cell r="A38" t="str">
            <v>72.0401</v>
          </cell>
          <cell r="B38" t="str">
            <v>72.0401.0-133</v>
          </cell>
          <cell r="C38" t="str">
            <v>314C</v>
          </cell>
          <cell r="D38" t="str">
            <v>MECHANICAL CONSTRUCTION</v>
          </cell>
          <cell r="F38" t="str">
            <v>ECA-AUX. CLG. WTR.</v>
          </cell>
          <cell r="G38" t="str">
            <v>C &amp; I</v>
          </cell>
          <cell r="H38">
            <v>1</v>
          </cell>
          <cell r="I38" t="str">
            <v>LT</v>
          </cell>
          <cell r="J38">
            <v>130</v>
          </cell>
          <cell r="K38">
            <v>3600</v>
          </cell>
          <cell r="L38">
            <v>130</v>
          </cell>
          <cell r="M38">
            <v>3600</v>
          </cell>
          <cell r="N38">
            <v>4500</v>
          </cell>
        </row>
        <row r="39">
          <cell r="A39" t="str">
            <v>72.0401</v>
          </cell>
          <cell r="B39" t="str">
            <v>72.0401.0-138</v>
          </cell>
          <cell r="C39" t="str">
            <v>314C</v>
          </cell>
          <cell r="D39" t="str">
            <v>MECHANICAL CONSTRUCTION</v>
          </cell>
          <cell r="F39" t="str">
            <v>ECB-CLSD.CYC.CLG.WTR</v>
          </cell>
          <cell r="G39" t="str">
            <v>C &amp; I</v>
          </cell>
          <cell r="H39">
            <v>1</v>
          </cell>
          <cell r="I39" t="str">
            <v>LT</v>
          </cell>
          <cell r="J39">
            <v>1610</v>
          </cell>
          <cell r="K39">
            <v>45200</v>
          </cell>
          <cell r="L39">
            <v>1610</v>
          </cell>
          <cell r="M39">
            <v>45200</v>
          </cell>
          <cell r="N39">
            <v>57400</v>
          </cell>
        </row>
        <row r="40">
          <cell r="A40" t="str">
            <v>72.0401</v>
          </cell>
          <cell r="B40" t="str">
            <v>72.0401.0-182</v>
          </cell>
          <cell r="C40" t="str">
            <v>312B</v>
          </cell>
          <cell r="D40" t="str">
            <v>MECHANICAL CONSTRUCTION</v>
          </cell>
          <cell r="F40" t="str">
            <v>FOA-FO REC &amp; STORAGE</v>
          </cell>
          <cell r="G40" t="str">
            <v>C &amp; I</v>
          </cell>
          <cell r="H40">
            <v>1</v>
          </cell>
          <cell r="I40" t="str">
            <v>LT</v>
          </cell>
          <cell r="J40">
            <v>80</v>
          </cell>
          <cell r="K40">
            <v>2200</v>
          </cell>
          <cell r="L40">
            <v>80</v>
          </cell>
          <cell r="M40">
            <v>2200</v>
          </cell>
          <cell r="N40">
            <v>2800</v>
          </cell>
        </row>
        <row r="41">
          <cell r="A41" t="str">
            <v>72.0401</v>
          </cell>
          <cell r="B41" t="str">
            <v>72.0401.0-188</v>
          </cell>
          <cell r="C41" t="str">
            <v>312A</v>
          </cell>
          <cell r="D41" t="str">
            <v>MECHANICAL CONSTRUCTION</v>
          </cell>
          <cell r="F41" t="str">
            <v>FOB-FO SUPPLY</v>
          </cell>
          <cell r="G41" t="str">
            <v>C &amp; I</v>
          </cell>
          <cell r="H41">
            <v>1</v>
          </cell>
          <cell r="I41" t="str">
            <v>LT</v>
          </cell>
          <cell r="J41">
            <v>190</v>
          </cell>
          <cell r="K41">
            <v>5500</v>
          </cell>
          <cell r="L41">
            <v>190</v>
          </cell>
          <cell r="M41">
            <v>5500</v>
          </cell>
          <cell r="N41">
            <v>6900</v>
          </cell>
        </row>
        <row r="42">
          <cell r="A42" t="str">
            <v>72.0401</v>
          </cell>
          <cell r="B42" t="str">
            <v>72.0401.0-177</v>
          </cell>
          <cell r="C42" t="str">
            <v>316C</v>
          </cell>
          <cell r="D42" t="str">
            <v>MECHANICAL CONSTRUCTION</v>
          </cell>
          <cell r="F42" t="str">
            <v>FP-FIRE PROTECTION</v>
          </cell>
          <cell r="G42" t="str">
            <v>C &amp; I</v>
          </cell>
          <cell r="H42">
            <v>1</v>
          </cell>
          <cell r="I42" t="str">
            <v>LT</v>
          </cell>
          <cell r="J42">
            <v>240</v>
          </cell>
          <cell r="K42">
            <v>6900</v>
          </cell>
          <cell r="L42">
            <v>240</v>
          </cell>
          <cell r="M42">
            <v>6900</v>
          </cell>
          <cell r="N42">
            <v>8600</v>
          </cell>
        </row>
        <row r="43">
          <cell r="A43" t="str">
            <v>72.0401</v>
          </cell>
          <cell r="B43" t="str">
            <v>72.0401.0-146</v>
          </cell>
          <cell r="C43" t="str">
            <v>312C</v>
          </cell>
          <cell r="D43" t="str">
            <v>MECHANICAL CONSTRUCTION</v>
          </cell>
          <cell r="F43" t="str">
            <v>FWA-BOILER FEED WTR</v>
          </cell>
          <cell r="G43" t="str">
            <v>C &amp; I</v>
          </cell>
          <cell r="H43">
            <v>1</v>
          </cell>
          <cell r="I43" t="str">
            <v>LT</v>
          </cell>
          <cell r="J43">
            <v>620</v>
          </cell>
          <cell r="K43">
            <v>17600</v>
          </cell>
          <cell r="L43">
            <v>620</v>
          </cell>
          <cell r="M43">
            <v>17600</v>
          </cell>
          <cell r="N43">
            <v>22100</v>
          </cell>
        </row>
        <row r="44">
          <cell r="A44" t="str">
            <v>72.0401</v>
          </cell>
          <cell r="B44" t="str">
            <v>72.0401.0-150</v>
          </cell>
          <cell r="C44" t="str">
            <v>312C</v>
          </cell>
          <cell r="D44" t="str">
            <v>MECHANICAL CONSTRUCTION</v>
          </cell>
          <cell r="F44" t="str">
            <v>FWB-BOILER FEED INJ.</v>
          </cell>
          <cell r="G44" t="str">
            <v>C &amp; I</v>
          </cell>
          <cell r="H44">
            <v>1</v>
          </cell>
          <cell r="I44" t="str">
            <v>LT</v>
          </cell>
          <cell r="J44">
            <v>380</v>
          </cell>
          <cell r="K44">
            <v>10700</v>
          </cell>
          <cell r="L44">
            <v>380</v>
          </cell>
          <cell r="M44">
            <v>10700</v>
          </cell>
          <cell r="N44">
            <v>13500</v>
          </cell>
        </row>
        <row r="45">
          <cell r="A45" t="str">
            <v>72.0401</v>
          </cell>
          <cell r="B45" t="str">
            <v>72.0401.0-155</v>
          </cell>
          <cell r="C45" t="str">
            <v>312C</v>
          </cell>
          <cell r="D45" t="str">
            <v>MECHANICAL CONSTRUCTION</v>
          </cell>
          <cell r="F45" t="str">
            <v>FWC-CONDENSATE</v>
          </cell>
          <cell r="G45" t="str">
            <v>C &amp; I</v>
          </cell>
          <cell r="H45">
            <v>1</v>
          </cell>
          <cell r="I45" t="str">
            <v>LT</v>
          </cell>
          <cell r="J45">
            <v>460</v>
          </cell>
          <cell r="K45">
            <v>12900</v>
          </cell>
          <cell r="L45">
            <v>460</v>
          </cell>
          <cell r="M45">
            <v>12900</v>
          </cell>
          <cell r="N45">
            <v>16300</v>
          </cell>
        </row>
        <row r="46">
          <cell r="A46" t="str">
            <v>72.0401</v>
          </cell>
          <cell r="B46" t="str">
            <v>72.0401.0-162</v>
          </cell>
          <cell r="C46" t="str">
            <v>312C</v>
          </cell>
          <cell r="D46" t="str">
            <v>MECHANICAL CONSTRUCTION</v>
          </cell>
          <cell r="F46" t="str">
            <v>FWD-COND. POLISHING</v>
          </cell>
          <cell r="G46" t="str">
            <v>C &amp; I</v>
          </cell>
          <cell r="H46">
            <v>1</v>
          </cell>
          <cell r="I46" t="str">
            <v>LT</v>
          </cell>
          <cell r="J46">
            <v>750</v>
          </cell>
          <cell r="K46">
            <v>21200</v>
          </cell>
          <cell r="L46">
            <v>750</v>
          </cell>
          <cell r="M46">
            <v>21200</v>
          </cell>
          <cell r="N46">
            <v>26600</v>
          </cell>
        </row>
        <row r="47">
          <cell r="A47" t="str">
            <v>72.0401</v>
          </cell>
          <cell r="B47" t="str">
            <v>72.0401.0-167</v>
          </cell>
          <cell r="C47" t="str">
            <v>312C</v>
          </cell>
          <cell r="D47" t="str">
            <v>MECHANICAL CONSTRUCTION</v>
          </cell>
          <cell r="F47" t="str">
            <v>FWE-CYC. CH. FEED</v>
          </cell>
          <cell r="G47" t="str">
            <v>C &amp; I</v>
          </cell>
          <cell r="H47">
            <v>1</v>
          </cell>
          <cell r="I47" t="str">
            <v>LT</v>
          </cell>
          <cell r="J47">
            <v>130</v>
          </cell>
          <cell r="K47">
            <v>3600</v>
          </cell>
          <cell r="L47">
            <v>130</v>
          </cell>
          <cell r="M47">
            <v>3600</v>
          </cell>
          <cell r="N47">
            <v>4500</v>
          </cell>
        </row>
        <row r="48">
          <cell r="A48" t="str">
            <v>72.0401</v>
          </cell>
          <cell r="B48" t="str">
            <v>72.0401.0-172</v>
          </cell>
          <cell r="C48" t="str">
            <v>312C</v>
          </cell>
          <cell r="D48" t="str">
            <v>MECHANICAL CONSTRUCTION</v>
          </cell>
          <cell r="F48" t="str">
            <v>FWF-CYC.MU &amp; STORAGE</v>
          </cell>
          <cell r="G48" t="str">
            <v>C &amp; I</v>
          </cell>
          <cell r="H48">
            <v>1</v>
          </cell>
          <cell r="I48" t="str">
            <v>LT</v>
          </cell>
          <cell r="J48">
            <v>70</v>
          </cell>
          <cell r="K48">
            <v>1900</v>
          </cell>
          <cell r="L48">
            <v>70</v>
          </cell>
          <cell r="M48">
            <v>1900</v>
          </cell>
          <cell r="N48">
            <v>2400</v>
          </cell>
        </row>
        <row r="49">
          <cell r="A49" t="str">
            <v>72.0401</v>
          </cell>
          <cell r="B49" t="str">
            <v>72.0401.0-105</v>
          </cell>
          <cell r="C49" t="str">
            <v>314C</v>
          </cell>
          <cell r="D49" t="str">
            <v>MECHANICAL CONSTRUCTION</v>
          </cell>
          <cell r="F49" t="str">
            <v>HRA-CONDENSER</v>
          </cell>
          <cell r="G49" t="str">
            <v>C &amp; I</v>
          </cell>
          <cell r="H49">
            <v>1</v>
          </cell>
          <cell r="I49" t="str">
            <v>LT</v>
          </cell>
          <cell r="J49">
            <v>330</v>
          </cell>
          <cell r="K49">
            <v>9400</v>
          </cell>
          <cell r="L49">
            <v>330</v>
          </cell>
          <cell r="M49">
            <v>9400</v>
          </cell>
          <cell r="N49">
            <v>11800</v>
          </cell>
        </row>
        <row r="50">
          <cell r="A50" t="str">
            <v>72.0401</v>
          </cell>
          <cell r="B50" t="str">
            <v>72.0401.0-109</v>
          </cell>
          <cell r="C50" t="str">
            <v>314C</v>
          </cell>
          <cell r="D50" t="str">
            <v>MECHANICAL CONSTRUCTION</v>
          </cell>
          <cell r="F50" t="str">
            <v>HRB-COND. AIR EXT.</v>
          </cell>
          <cell r="G50" t="str">
            <v>C &amp; I</v>
          </cell>
          <cell r="H50">
            <v>1</v>
          </cell>
          <cell r="I50" t="str">
            <v>LT</v>
          </cell>
          <cell r="J50">
            <v>210</v>
          </cell>
          <cell r="K50">
            <v>6000</v>
          </cell>
          <cell r="L50">
            <v>210</v>
          </cell>
          <cell r="M50">
            <v>6000</v>
          </cell>
          <cell r="N50">
            <v>7600</v>
          </cell>
        </row>
        <row r="51">
          <cell r="A51" t="str">
            <v>72.0401</v>
          </cell>
          <cell r="B51" t="str">
            <v>72.0401.0-113</v>
          </cell>
          <cell r="C51" t="str">
            <v>314C</v>
          </cell>
          <cell r="D51" t="str">
            <v>MECHANICAL CONSTRUCTION</v>
          </cell>
          <cell r="F51" t="str">
            <v>HRC-CIRC WATER</v>
          </cell>
          <cell r="G51" t="str">
            <v>C &amp; I</v>
          </cell>
          <cell r="H51">
            <v>1</v>
          </cell>
          <cell r="I51" t="str">
            <v>LT</v>
          </cell>
          <cell r="J51">
            <v>480</v>
          </cell>
          <cell r="K51">
            <v>13500</v>
          </cell>
          <cell r="L51">
            <v>480</v>
          </cell>
          <cell r="M51">
            <v>13500</v>
          </cell>
          <cell r="N51">
            <v>16900</v>
          </cell>
        </row>
        <row r="52">
          <cell r="A52" t="str">
            <v>72.0401</v>
          </cell>
          <cell r="B52" t="str">
            <v>72.0401.0-117</v>
          </cell>
          <cell r="C52" t="str">
            <v>314C</v>
          </cell>
          <cell r="D52" t="str">
            <v>MECHANICAL CONSTRUCTION</v>
          </cell>
          <cell r="F52" t="str">
            <v>HRD-CIRC.WTR.MAKEUP</v>
          </cell>
          <cell r="G52" t="str">
            <v>C &amp; I</v>
          </cell>
          <cell r="H52">
            <v>1</v>
          </cell>
          <cell r="I52" t="str">
            <v>LT</v>
          </cell>
          <cell r="J52">
            <v>90</v>
          </cell>
          <cell r="K52">
            <v>2500</v>
          </cell>
          <cell r="L52">
            <v>90</v>
          </cell>
          <cell r="M52">
            <v>2500</v>
          </cell>
          <cell r="N52">
            <v>3100</v>
          </cell>
        </row>
        <row r="53">
          <cell r="A53" t="str">
            <v>72.0401</v>
          </cell>
          <cell r="B53" t="str">
            <v>72.0401.0-123</v>
          </cell>
          <cell r="C53" t="str">
            <v>314C</v>
          </cell>
          <cell r="D53" t="str">
            <v>MECHANICAL CONSTRUCTION</v>
          </cell>
          <cell r="F53" t="str">
            <v>HRE-CW CHEM FEED</v>
          </cell>
          <cell r="G53" t="str">
            <v>C &amp; I</v>
          </cell>
          <cell r="H53">
            <v>1</v>
          </cell>
          <cell r="I53" t="str">
            <v>LT</v>
          </cell>
          <cell r="J53">
            <v>130</v>
          </cell>
          <cell r="K53">
            <v>3600</v>
          </cell>
          <cell r="L53">
            <v>130</v>
          </cell>
          <cell r="M53">
            <v>3600</v>
          </cell>
          <cell r="N53">
            <v>4500</v>
          </cell>
        </row>
        <row r="54">
          <cell r="A54" t="str">
            <v>72.0401</v>
          </cell>
          <cell r="B54" t="str">
            <v>72.0401.0-127</v>
          </cell>
          <cell r="C54" t="str">
            <v>314C</v>
          </cell>
          <cell r="D54" t="str">
            <v>MECHANICAL CONSTRUCTION</v>
          </cell>
          <cell r="F54" t="str">
            <v>HRF-COND. CLEANING</v>
          </cell>
          <cell r="G54" t="str">
            <v>C &amp; I</v>
          </cell>
          <cell r="H54">
            <v>1</v>
          </cell>
          <cell r="I54" t="str">
            <v>LT</v>
          </cell>
          <cell r="J54">
            <v>30</v>
          </cell>
          <cell r="K54">
            <v>0</v>
          </cell>
          <cell r="L54">
            <v>30</v>
          </cell>
          <cell r="M54">
            <v>0</v>
          </cell>
          <cell r="N54">
            <v>1000</v>
          </cell>
        </row>
        <row r="55">
          <cell r="A55" t="str">
            <v>72.0401</v>
          </cell>
          <cell r="B55" t="str">
            <v>72.0401.0-193</v>
          </cell>
          <cell r="C55" t="str">
            <v>312C</v>
          </cell>
          <cell r="D55" t="str">
            <v>MECHANICAL CONSTRUCTION</v>
          </cell>
          <cell r="F55" t="str">
            <v>PMA-CHEM. CLEANING</v>
          </cell>
          <cell r="G55" t="str">
            <v>C &amp; I</v>
          </cell>
          <cell r="H55">
            <v>1</v>
          </cell>
          <cell r="I55" t="str">
            <v>LT</v>
          </cell>
          <cell r="J55">
            <v>70</v>
          </cell>
          <cell r="K55">
            <v>1900</v>
          </cell>
          <cell r="L55">
            <v>70</v>
          </cell>
          <cell r="M55">
            <v>1900</v>
          </cell>
          <cell r="N55">
            <v>2400</v>
          </cell>
        </row>
        <row r="56">
          <cell r="A56" t="str">
            <v>72.0401</v>
          </cell>
          <cell r="B56" t="str">
            <v>72.0401.0-196</v>
          </cell>
          <cell r="C56" t="str">
            <v>316C</v>
          </cell>
          <cell r="D56" t="str">
            <v>MECHANICAL CONSTRUCTION</v>
          </cell>
          <cell r="F56" t="str">
            <v>PMB-SD CORR PROT</v>
          </cell>
          <cell r="G56" t="str">
            <v>C &amp; I</v>
          </cell>
          <cell r="H56">
            <v>1</v>
          </cell>
          <cell r="I56" t="str">
            <v>LT</v>
          </cell>
          <cell r="J56">
            <v>20</v>
          </cell>
          <cell r="K56">
            <v>500</v>
          </cell>
          <cell r="L56">
            <v>20</v>
          </cell>
          <cell r="M56">
            <v>500</v>
          </cell>
          <cell r="N56">
            <v>700</v>
          </cell>
        </row>
        <row r="57">
          <cell r="A57" t="str">
            <v>72.0401</v>
          </cell>
          <cell r="B57" t="str">
            <v>72.0401.0-048</v>
          </cell>
          <cell r="C57" t="str">
            <v>312C</v>
          </cell>
          <cell r="D57" t="str">
            <v>MECHANICAL CONSTRUCTION</v>
          </cell>
          <cell r="F57" t="str">
            <v>PSA-AUX. BOILER</v>
          </cell>
          <cell r="G57" t="str">
            <v>C &amp; I</v>
          </cell>
          <cell r="H57">
            <v>1</v>
          </cell>
          <cell r="I57" t="str">
            <v>EA</v>
          </cell>
          <cell r="J57">
            <v>490</v>
          </cell>
          <cell r="K57">
            <v>13800</v>
          </cell>
          <cell r="L57">
            <v>490</v>
          </cell>
          <cell r="M57">
            <v>13800</v>
          </cell>
          <cell r="N57">
            <v>17300</v>
          </cell>
        </row>
        <row r="58">
          <cell r="A58" t="str">
            <v>72.0401</v>
          </cell>
          <cell r="B58" t="str">
            <v>72.0401.0-051</v>
          </cell>
          <cell r="C58" t="str">
            <v>312C</v>
          </cell>
          <cell r="D58" t="str">
            <v>MECHANICAL CONSTRUCTION</v>
          </cell>
          <cell r="F58" t="str">
            <v>PSB-AUX.BOILER FUEL</v>
          </cell>
          <cell r="G58" t="str">
            <v>C &amp; I</v>
          </cell>
          <cell r="H58">
            <v>1</v>
          </cell>
          <cell r="I58" t="str">
            <v>LT</v>
          </cell>
          <cell r="J58">
            <v>100</v>
          </cell>
          <cell r="K58">
            <v>2800</v>
          </cell>
          <cell r="L58">
            <v>100</v>
          </cell>
          <cell r="M58">
            <v>2800</v>
          </cell>
          <cell r="N58">
            <v>3500</v>
          </cell>
        </row>
        <row r="59">
          <cell r="A59" t="str">
            <v>72.0401</v>
          </cell>
          <cell r="B59" t="str">
            <v>72.0401.0-202</v>
          </cell>
          <cell r="C59" t="str">
            <v>312C</v>
          </cell>
          <cell r="D59" t="str">
            <v>MECHANICAL CONSTRUCTION</v>
          </cell>
          <cell r="F59" t="str">
            <v>SAC-ST CYC SAMPLING</v>
          </cell>
          <cell r="G59" t="str">
            <v>C &amp; I</v>
          </cell>
          <cell r="H59">
            <v>1</v>
          </cell>
          <cell r="I59" t="str">
            <v>LT</v>
          </cell>
          <cell r="J59">
            <v>330</v>
          </cell>
          <cell r="K59">
            <v>5000</v>
          </cell>
          <cell r="L59">
            <v>330</v>
          </cell>
          <cell r="M59">
            <v>5000</v>
          </cell>
          <cell r="N59">
            <v>8100</v>
          </cell>
        </row>
        <row r="60">
          <cell r="A60" t="str">
            <v>72.0401</v>
          </cell>
          <cell r="B60" t="str">
            <v>72.0401.0-218</v>
          </cell>
          <cell r="C60" t="str">
            <v>312C</v>
          </cell>
          <cell r="D60" t="str">
            <v>MECHANICAL CONSTRUCTION</v>
          </cell>
          <cell r="F60" t="str">
            <v>SGA-STEAM GENERATOR</v>
          </cell>
          <cell r="G60" t="str">
            <v>C &amp; I</v>
          </cell>
          <cell r="H60">
            <v>1</v>
          </cell>
          <cell r="I60" t="str">
            <v>LT</v>
          </cell>
          <cell r="J60">
            <v>1010</v>
          </cell>
          <cell r="K60">
            <v>28600</v>
          </cell>
          <cell r="L60">
            <v>1010</v>
          </cell>
          <cell r="M60">
            <v>28600</v>
          </cell>
          <cell r="N60">
            <v>36000</v>
          </cell>
        </row>
        <row r="61">
          <cell r="A61" t="str">
            <v>72.0401</v>
          </cell>
          <cell r="B61" t="str">
            <v>72.0401.0-223</v>
          </cell>
          <cell r="C61" t="str">
            <v>312C</v>
          </cell>
          <cell r="D61" t="str">
            <v>MECHANICAL CONSTRUCTION</v>
          </cell>
          <cell r="F61" t="str">
            <v>SGB-COMB AIR</v>
          </cell>
          <cell r="G61" t="str">
            <v>C &amp; I</v>
          </cell>
          <cell r="H61">
            <v>1</v>
          </cell>
          <cell r="I61" t="str">
            <v>LT</v>
          </cell>
          <cell r="J61">
            <v>430</v>
          </cell>
          <cell r="K61">
            <v>12100</v>
          </cell>
          <cell r="L61">
            <v>430</v>
          </cell>
          <cell r="M61">
            <v>12100</v>
          </cell>
          <cell r="N61">
            <v>15200</v>
          </cell>
        </row>
        <row r="62">
          <cell r="A62" t="str">
            <v>72.0401</v>
          </cell>
          <cell r="B62" t="str">
            <v>72.0401.0-229</v>
          </cell>
          <cell r="C62" t="str">
            <v>312C</v>
          </cell>
          <cell r="D62" t="str">
            <v>MECHANICAL CONSTRUCTION</v>
          </cell>
          <cell r="F62" t="str">
            <v>SGD-AIR PREHEAT</v>
          </cell>
          <cell r="G62" t="str">
            <v>C &amp; I</v>
          </cell>
          <cell r="H62">
            <v>1</v>
          </cell>
          <cell r="I62" t="str">
            <v>LT</v>
          </cell>
          <cell r="J62">
            <v>120</v>
          </cell>
          <cell r="K62">
            <v>3300</v>
          </cell>
          <cell r="L62">
            <v>120</v>
          </cell>
          <cell r="M62">
            <v>3300</v>
          </cell>
          <cell r="N62">
            <v>4200</v>
          </cell>
        </row>
        <row r="63">
          <cell r="A63" t="str">
            <v>72.0401</v>
          </cell>
          <cell r="B63" t="str">
            <v>72.0401.0-233</v>
          </cell>
          <cell r="C63" t="str">
            <v>312C</v>
          </cell>
          <cell r="D63" t="str">
            <v>MECHANICAL CONSTRUCTION</v>
          </cell>
          <cell r="F63" t="str">
            <v>SGE-IGNITER FUEL OIL</v>
          </cell>
          <cell r="G63" t="str">
            <v>C &amp; I</v>
          </cell>
          <cell r="H63">
            <v>1</v>
          </cell>
          <cell r="I63" t="str">
            <v>LT</v>
          </cell>
          <cell r="J63">
            <v>220</v>
          </cell>
          <cell r="K63">
            <v>6300</v>
          </cell>
          <cell r="L63">
            <v>220</v>
          </cell>
          <cell r="M63">
            <v>6300</v>
          </cell>
          <cell r="N63">
            <v>8000</v>
          </cell>
        </row>
        <row r="64">
          <cell r="A64" t="str">
            <v>72.0401</v>
          </cell>
          <cell r="B64" t="str">
            <v>72.0401.0-237</v>
          </cell>
          <cell r="C64" t="str">
            <v>312C</v>
          </cell>
          <cell r="D64" t="str">
            <v>MECHANICAL CONSTRUCTION</v>
          </cell>
          <cell r="F64" t="str">
            <v>SGF-BOILER VENTS &amp;DR</v>
          </cell>
          <cell r="G64" t="str">
            <v>C &amp; I</v>
          </cell>
          <cell r="H64">
            <v>1</v>
          </cell>
          <cell r="I64" t="str">
            <v>LT</v>
          </cell>
          <cell r="J64">
            <v>0</v>
          </cell>
          <cell r="K64">
            <v>0</v>
          </cell>
          <cell r="L64">
            <v>0</v>
          </cell>
          <cell r="M64">
            <v>0</v>
          </cell>
          <cell r="N64">
            <v>0</v>
          </cell>
        </row>
        <row r="65">
          <cell r="A65" t="str">
            <v>72.0401</v>
          </cell>
          <cell r="B65" t="str">
            <v>72.0401.0-242</v>
          </cell>
          <cell r="C65" t="str">
            <v>312C</v>
          </cell>
          <cell r="D65" t="str">
            <v>MECHANICAL CONSTRUCTION</v>
          </cell>
          <cell r="F65" t="str">
            <v>SGG-MAIN STEAM</v>
          </cell>
          <cell r="G65" t="str">
            <v>C &amp; I</v>
          </cell>
          <cell r="H65">
            <v>1</v>
          </cell>
          <cell r="I65" t="str">
            <v>LT</v>
          </cell>
          <cell r="J65">
            <v>320</v>
          </cell>
          <cell r="K65">
            <v>9100</v>
          </cell>
          <cell r="L65">
            <v>320</v>
          </cell>
          <cell r="M65">
            <v>9100</v>
          </cell>
          <cell r="N65">
            <v>11400</v>
          </cell>
        </row>
        <row r="66">
          <cell r="A66" t="str">
            <v>72.0401</v>
          </cell>
          <cell r="B66" t="str">
            <v>72.0401.0-252</v>
          </cell>
          <cell r="C66" t="str">
            <v>312C</v>
          </cell>
          <cell r="D66" t="str">
            <v>MECHANICAL CONSTRUCTION</v>
          </cell>
          <cell r="F66" t="str">
            <v>SGJ-REHEAT STEAM</v>
          </cell>
          <cell r="G66" t="str">
            <v>C &amp; I</v>
          </cell>
          <cell r="H66">
            <v>1</v>
          </cell>
          <cell r="I66" t="str">
            <v>LT</v>
          </cell>
          <cell r="J66">
            <v>510</v>
          </cell>
          <cell r="K66">
            <v>15600</v>
          </cell>
          <cell r="L66">
            <v>510</v>
          </cell>
          <cell r="M66">
            <v>15600</v>
          </cell>
          <cell r="N66">
            <v>18400</v>
          </cell>
        </row>
        <row r="67">
          <cell r="A67" t="str">
            <v>72.0401</v>
          </cell>
          <cell r="B67" t="str">
            <v>72.0401.0-256</v>
          </cell>
          <cell r="C67" t="str">
            <v>312C</v>
          </cell>
          <cell r="D67" t="str">
            <v>MECHANICAL CONSTRUCTION</v>
          </cell>
          <cell r="F67" t="str">
            <v>SGK-TEMP BLOWOUT</v>
          </cell>
          <cell r="G67" t="str">
            <v>C &amp; I</v>
          </cell>
          <cell r="H67">
            <v>1</v>
          </cell>
          <cell r="I67" t="str">
            <v>LT</v>
          </cell>
          <cell r="J67">
            <v>30</v>
          </cell>
          <cell r="K67">
            <v>800</v>
          </cell>
          <cell r="L67">
            <v>30</v>
          </cell>
          <cell r="M67">
            <v>800</v>
          </cell>
          <cell r="N67">
            <v>1000</v>
          </cell>
        </row>
        <row r="68">
          <cell r="A68" t="str">
            <v>72.0401</v>
          </cell>
          <cell r="B68" t="str">
            <v>72.0401.0-206</v>
          </cell>
          <cell r="C68" t="str">
            <v>316B</v>
          </cell>
          <cell r="D68" t="str">
            <v>MECHANICAL CONSTRUCTION</v>
          </cell>
          <cell r="F68" t="str">
            <v>STG-SITE FIRE PROT</v>
          </cell>
          <cell r="G68" t="str">
            <v>C &amp; I</v>
          </cell>
          <cell r="H68">
            <v>1</v>
          </cell>
          <cell r="I68" t="str">
            <v>LT</v>
          </cell>
          <cell r="J68">
            <v>130</v>
          </cell>
          <cell r="K68">
            <v>3600</v>
          </cell>
          <cell r="L68">
            <v>130</v>
          </cell>
          <cell r="M68">
            <v>3600</v>
          </cell>
          <cell r="N68">
            <v>4500</v>
          </cell>
        </row>
        <row r="69">
          <cell r="A69" t="str">
            <v>72.0401</v>
          </cell>
          <cell r="B69" t="str">
            <v>72.0401.0-259</v>
          </cell>
          <cell r="C69" t="str">
            <v>312C</v>
          </cell>
          <cell r="D69" t="str">
            <v>MECHANICAL CONSTRUCTION</v>
          </cell>
          <cell r="F69" t="str">
            <v>TEA-HP EXTRACTION</v>
          </cell>
          <cell r="G69" t="str">
            <v>C &amp; I</v>
          </cell>
          <cell r="H69">
            <v>1</v>
          </cell>
          <cell r="I69" t="str">
            <v>LT</v>
          </cell>
          <cell r="J69">
            <v>310</v>
          </cell>
          <cell r="K69">
            <v>8800</v>
          </cell>
          <cell r="L69">
            <v>310</v>
          </cell>
          <cell r="M69">
            <v>8800</v>
          </cell>
          <cell r="N69">
            <v>11100</v>
          </cell>
        </row>
        <row r="70">
          <cell r="A70" t="str">
            <v>72.0401</v>
          </cell>
          <cell r="B70" t="str">
            <v>72.0401.0-262</v>
          </cell>
          <cell r="C70" t="str">
            <v>312C</v>
          </cell>
          <cell r="D70" t="str">
            <v>MECHANICAL CONSTRUCTION</v>
          </cell>
          <cell r="F70" t="str">
            <v>TEB-LP EXTRACTION</v>
          </cell>
          <cell r="G70" t="str">
            <v>C &amp; I</v>
          </cell>
          <cell r="H70">
            <v>1</v>
          </cell>
          <cell r="I70" t="str">
            <v>LT</v>
          </cell>
          <cell r="J70">
            <v>210</v>
          </cell>
          <cell r="K70">
            <v>6100</v>
          </cell>
          <cell r="L70">
            <v>210</v>
          </cell>
          <cell r="M70">
            <v>6100</v>
          </cell>
          <cell r="N70">
            <v>7600</v>
          </cell>
        </row>
        <row r="71">
          <cell r="A71" t="str">
            <v>72.0401</v>
          </cell>
          <cell r="B71" t="str">
            <v>72.0401.0-266</v>
          </cell>
          <cell r="C71" t="str">
            <v>312C</v>
          </cell>
          <cell r="D71" t="str">
            <v>MECHANICAL CONSTRUCTION</v>
          </cell>
          <cell r="F71" t="str">
            <v>TEC-LP EXTRACTION</v>
          </cell>
          <cell r="G71" t="str">
            <v>C &amp; I</v>
          </cell>
          <cell r="H71">
            <v>1</v>
          </cell>
          <cell r="I71" t="str">
            <v>LT</v>
          </cell>
          <cell r="J71">
            <v>140</v>
          </cell>
          <cell r="K71">
            <v>3900</v>
          </cell>
          <cell r="L71">
            <v>140</v>
          </cell>
          <cell r="M71">
            <v>3900</v>
          </cell>
          <cell r="N71">
            <v>4800</v>
          </cell>
        </row>
        <row r="72">
          <cell r="A72" t="str">
            <v>72.0401</v>
          </cell>
          <cell r="B72" t="str">
            <v>72.0401.0-270</v>
          </cell>
          <cell r="C72" t="str">
            <v>312C</v>
          </cell>
          <cell r="D72" t="str">
            <v>MECHANICAL CONSTRUCTION</v>
          </cell>
          <cell r="F72" t="str">
            <v>TED-HP HTR DRAINS</v>
          </cell>
          <cell r="G72" t="str">
            <v>C &amp; I</v>
          </cell>
          <cell r="H72">
            <v>1</v>
          </cell>
          <cell r="I72" t="str">
            <v>LT</v>
          </cell>
          <cell r="J72">
            <v>370</v>
          </cell>
          <cell r="K72">
            <v>10400</v>
          </cell>
          <cell r="L72">
            <v>370</v>
          </cell>
          <cell r="M72">
            <v>10400</v>
          </cell>
          <cell r="N72">
            <v>13100</v>
          </cell>
        </row>
        <row r="73">
          <cell r="A73" t="str">
            <v>72.0401</v>
          </cell>
          <cell r="B73" t="str">
            <v>72.0401.0-274</v>
          </cell>
          <cell r="C73" t="str">
            <v>312C</v>
          </cell>
          <cell r="D73" t="str">
            <v>MECHANICAL CONSTRUCTION</v>
          </cell>
          <cell r="F73" t="str">
            <v>TEE-LP HTR DRAINS</v>
          </cell>
          <cell r="G73" t="str">
            <v>C &amp; I</v>
          </cell>
          <cell r="H73">
            <v>1</v>
          </cell>
          <cell r="I73" t="str">
            <v>LT</v>
          </cell>
          <cell r="J73">
            <v>370</v>
          </cell>
          <cell r="K73">
            <v>10900</v>
          </cell>
          <cell r="L73">
            <v>370</v>
          </cell>
          <cell r="M73">
            <v>10900</v>
          </cell>
          <cell r="N73">
            <v>13100</v>
          </cell>
        </row>
        <row r="74">
          <cell r="A74" t="str">
            <v>72.0401</v>
          </cell>
          <cell r="B74" t="str">
            <v>72.0401.0-289</v>
          </cell>
          <cell r="C74" t="str">
            <v>314C</v>
          </cell>
          <cell r="D74" t="str">
            <v>MECHANICAL CONSTRUCTION</v>
          </cell>
          <cell r="F74" t="str">
            <v>TGD-TURBINE LUBE OIL</v>
          </cell>
          <cell r="G74" t="str">
            <v>C &amp; I</v>
          </cell>
          <cell r="H74">
            <v>1</v>
          </cell>
          <cell r="I74" t="str">
            <v>LT</v>
          </cell>
          <cell r="J74">
            <v>270</v>
          </cell>
          <cell r="K74">
            <v>7700</v>
          </cell>
          <cell r="L74">
            <v>270</v>
          </cell>
          <cell r="M74">
            <v>7700</v>
          </cell>
          <cell r="N74">
            <v>9700</v>
          </cell>
        </row>
        <row r="75">
          <cell r="A75" t="str">
            <v>72.0401</v>
          </cell>
          <cell r="B75" t="str">
            <v>72.0401.0-293</v>
          </cell>
          <cell r="C75" t="str">
            <v>314C</v>
          </cell>
          <cell r="D75" t="str">
            <v>MECHANICAL CONSTRUCTION</v>
          </cell>
          <cell r="F75" t="str">
            <v>TGE-GEN COOL.&amp; PURGE</v>
          </cell>
          <cell r="G75" t="str">
            <v>C &amp; I</v>
          </cell>
          <cell r="H75">
            <v>1</v>
          </cell>
          <cell r="I75" t="str">
            <v>LT</v>
          </cell>
          <cell r="J75">
            <v>140</v>
          </cell>
          <cell r="K75">
            <v>3900</v>
          </cell>
          <cell r="L75">
            <v>140</v>
          </cell>
          <cell r="M75">
            <v>3900</v>
          </cell>
          <cell r="N75">
            <v>4800</v>
          </cell>
        </row>
        <row r="76">
          <cell r="A76" t="str">
            <v>72.0401</v>
          </cell>
          <cell r="B76" t="str">
            <v>72.0401.0-309</v>
          </cell>
          <cell r="C76" t="str">
            <v>311C</v>
          </cell>
          <cell r="D76" t="str">
            <v>MECHANICAL CONSTRUCTION</v>
          </cell>
          <cell r="F76" t="str">
            <v>WSC-SERVICE WATER</v>
          </cell>
          <cell r="G76" t="str">
            <v>C &amp; I</v>
          </cell>
          <cell r="H76">
            <v>1</v>
          </cell>
          <cell r="I76" t="str">
            <v>LT</v>
          </cell>
          <cell r="J76">
            <v>150</v>
          </cell>
          <cell r="K76">
            <v>4100</v>
          </cell>
          <cell r="L76">
            <v>150</v>
          </cell>
          <cell r="M76">
            <v>4100</v>
          </cell>
          <cell r="N76">
            <v>5200</v>
          </cell>
        </row>
        <row r="77">
          <cell r="A77" t="str">
            <v>72.0401</v>
          </cell>
          <cell r="B77" t="str">
            <v>72.0401.0-318</v>
          </cell>
          <cell r="C77" t="str">
            <v>312C</v>
          </cell>
          <cell r="D77" t="str">
            <v>MECHANICAL CONSTRUCTION</v>
          </cell>
          <cell r="F77" t="str">
            <v>WSF-ASH SLUICE WATER</v>
          </cell>
          <cell r="G77" t="str">
            <v>C &amp; I</v>
          </cell>
          <cell r="H77">
            <v>1</v>
          </cell>
          <cell r="I77" t="str">
            <v>LT</v>
          </cell>
          <cell r="J77">
            <v>280</v>
          </cell>
          <cell r="K77">
            <v>8000</v>
          </cell>
          <cell r="L77">
            <v>280</v>
          </cell>
          <cell r="M77">
            <v>8000</v>
          </cell>
          <cell r="N77">
            <v>10000</v>
          </cell>
        </row>
        <row r="78">
          <cell r="A78" t="str">
            <v>72.0401</v>
          </cell>
          <cell r="B78" t="str">
            <v>72.0401.0-323</v>
          </cell>
          <cell r="C78" t="str">
            <v>312A</v>
          </cell>
          <cell r="D78" t="str">
            <v>MECHANICAL CONSTRUCTION</v>
          </cell>
          <cell r="F78" t="str">
            <v>WSG-SCRUBBER MU WTR</v>
          </cell>
          <cell r="G78" t="str">
            <v>C &amp; I</v>
          </cell>
          <cell r="H78">
            <v>1</v>
          </cell>
          <cell r="I78" t="str">
            <v>LT</v>
          </cell>
          <cell r="J78">
            <v>110</v>
          </cell>
          <cell r="K78">
            <v>3000</v>
          </cell>
          <cell r="L78">
            <v>110</v>
          </cell>
          <cell r="M78">
            <v>3000</v>
          </cell>
          <cell r="N78">
            <v>3800</v>
          </cell>
        </row>
        <row r="79">
          <cell r="A79" t="str">
            <v>72.0401</v>
          </cell>
          <cell r="B79" t="str">
            <v>72.0401.0-331</v>
          </cell>
          <cell r="C79" t="str">
            <v>311B</v>
          </cell>
          <cell r="D79" t="str">
            <v>MECHANICAL CONSTRUCTION</v>
          </cell>
          <cell r="F79" t="str">
            <v>WTB-SERV WTR TRMT</v>
          </cell>
          <cell r="G79" t="str">
            <v>C &amp; I</v>
          </cell>
          <cell r="H79">
            <v>1</v>
          </cell>
          <cell r="I79" t="str">
            <v>LT</v>
          </cell>
          <cell r="J79">
            <v>450</v>
          </cell>
          <cell r="K79">
            <v>12700</v>
          </cell>
          <cell r="L79">
            <v>450</v>
          </cell>
          <cell r="M79">
            <v>12700</v>
          </cell>
          <cell r="N79">
            <v>15900</v>
          </cell>
        </row>
        <row r="80">
          <cell r="A80" t="str">
            <v>72.0401</v>
          </cell>
          <cell r="B80" t="str">
            <v>72.0401.0-337</v>
          </cell>
          <cell r="C80" t="str">
            <v>312B</v>
          </cell>
          <cell r="D80" t="str">
            <v>MECHANICAL CONSTRUCTION</v>
          </cell>
          <cell r="F80" t="str">
            <v>WTD-CYCLE MU TRMT</v>
          </cell>
          <cell r="G80" t="str">
            <v>C &amp; I</v>
          </cell>
          <cell r="H80">
            <v>1</v>
          </cell>
          <cell r="I80" t="str">
            <v>LT</v>
          </cell>
          <cell r="J80">
            <v>940</v>
          </cell>
          <cell r="K80">
            <v>26700</v>
          </cell>
          <cell r="L80">
            <v>940</v>
          </cell>
          <cell r="M80">
            <v>26700</v>
          </cell>
          <cell r="N80">
            <v>33500</v>
          </cell>
        </row>
        <row r="81">
          <cell r="A81" t="str">
            <v>72.0401</v>
          </cell>
          <cell r="B81" t="str">
            <v>72.0401.0-173</v>
          </cell>
          <cell r="C81" t="str">
            <v>316C</v>
          </cell>
          <cell r="D81" t="str">
            <v>MECHANICAL CONSTRUCTION</v>
          </cell>
          <cell r="E81" t="str">
            <v>EXTINGUISHERS</v>
          </cell>
          <cell r="F81" t="str">
            <v>FP-FIRE PROTECTION</v>
          </cell>
          <cell r="G81" t="str">
            <v>CABINETS, RACKS,</v>
          </cell>
          <cell r="H81">
            <v>1</v>
          </cell>
          <cell r="I81" t="str">
            <v>LT</v>
          </cell>
          <cell r="J81">
            <v>540</v>
          </cell>
          <cell r="K81">
            <v>0</v>
          </cell>
          <cell r="L81">
            <v>540</v>
          </cell>
          <cell r="M81">
            <v>0</v>
          </cell>
          <cell r="N81">
            <v>18300</v>
          </cell>
        </row>
        <row r="82">
          <cell r="A82" t="str">
            <v>72.0401</v>
          </cell>
          <cell r="B82" t="str">
            <v>72.0401.0-203</v>
          </cell>
          <cell r="C82" t="str">
            <v>316B</v>
          </cell>
          <cell r="D82" t="str">
            <v>MECHANICAL CONSTRUCTION</v>
          </cell>
          <cell r="E82" t="str">
            <v>EXTINGUISHERS</v>
          </cell>
          <cell r="F82" t="str">
            <v>STG-SITE FIRE PROT</v>
          </cell>
          <cell r="G82" t="str">
            <v>CABINETS,RACKS,</v>
          </cell>
          <cell r="H82">
            <v>1</v>
          </cell>
          <cell r="I82" t="str">
            <v>LT</v>
          </cell>
          <cell r="J82">
            <v>250</v>
          </cell>
          <cell r="K82">
            <v>0</v>
          </cell>
          <cell r="L82">
            <v>250</v>
          </cell>
          <cell r="M82">
            <v>0</v>
          </cell>
          <cell r="N82">
            <v>8400</v>
          </cell>
        </row>
        <row r="83">
          <cell r="A83" t="str">
            <v>72.0401</v>
          </cell>
          <cell r="B83" t="str">
            <v>72.0401.0-335</v>
          </cell>
          <cell r="C83" t="str">
            <v>312B</v>
          </cell>
          <cell r="D83" t="str">
            <v>MECHANICAL CONSTRUCTION</v>
          </cell>
          <cell r="F83" t="str">
            <v>WTD-CYCLE MU TRMT</v>
          </cell>
          <cell r="G83" t="str">
            <v>CAUSTIC STORAGE TANK</v>
          </cell>
          <cell r="H83">
            <v>1</v>
          </cell>
          <cell r="I83" t="str">
            <v>EA</v>
          </cell>
          <cell r="J83">
            <v>40</v>
          </cell>
          <cell r="K83">
            <v>0</v>
          </cell>
          <cell r="L83">
            <v>40</v>
          </cell>
          <cell r="M83">
            <v>0</v>
          </cell>
          <cell r="N83">
            <v>1300</v>
          </cell>
        </row>
        <row r="84">
          <cell r="A84" t="str">
            <v>72.0401</v>
          </cell>
          <cell r="B84" t="str">
            <v>72.0401.0-282</v>
          </cell>
          <cell r="C84" t="str">
            <v>314C</v>
          </cell>
          <cell r="D84" t="str">
            <v>MECHANICAL CONSTRUCTION</v>
          </cell>
          <cell r="F84" t="str">
            <v>TGD-TURBINE LUBE OIL</v>
          </cell>
          <cell r="G84" t="str">
            <v>CENTRIFUGE</v>
          </cell>
          <cell r="H84">
            <v>1</v>
          </cell>
          <cell r="I84" t="str">
            <v>EA</v>
          </cell>
          <cell r="J84">
            <v>30</v>
          </cell>
          <cell r="K84">
            <v>83800</v>
          </cell>
          <cell r="L84">
            <v>30</v>
          </cell>
          <cell r="M84">
            <v>83800</v>
          </cell>
          <cell r="N84">
            <v>1000</v>
          </cell>
        </row>
        <row r="85">
          <cell r="A85" t="str">
            <v>72.0401</v>
          </cell>
          <cell r="B85" t="str">
            <v>72.0401.0-118</v>
          </cell>
          <cell r="C85" t="str">
            <v>314C</v>
          </cell>
          <cell r="D85" t="str">
            <v>MECHANICAL CONSTRUCTION</v>
          </cell>
          <cell r="F85" t="str">
            <v>HRE-CW CHEM FEED</v>
          </cell>
          <cell r="G85" t="str">
            <v>CHEM FEED EQUIPMENT</v>
          </cell>
          <cell r="H85">
            <v>1</v>
          </cell>
          <cell r="I85" t="str">
            <v>LT</v>
          </cell>
          <cell r="J85">
            <v>80</v>
          </cell>
          <cell r="K85">
            <v>0</v>
          </cell>
          <cell r="L85">
            <v>80</v>
          </cell>
          <cell r="M85">
            <v>0</v>
          </cell>
          <cell r="N85">
            <v>2700</v>
          </cell>
        </row>
        <row r="86">
          <cell r="A86" t="str">
            <v>72.0401</v>
          </cell>
          <cell r="B86" t="str">
            <v>72.0401.0-207</v>
          </cell>
          <cell r="C86" t="str">
            <v>316A</v>
          </cell>
          <cell r="D86" t="str">
            <v>MECHANICAL CONSTRUCTION</v>
          </cell>
          <cell r="E86" t="str">
            <v>PUMPS</v>
          </cell>
          <cell r="F86" t="str">
            <v>SCC-CONT CENTER BLDG</v>
          </cell>
          <cell r="G86" t="str">
            <v>CHILLED LIQUID</v>
          </cell>
          <cell r="H86">
            <v>2</v>
          </cell>
          <cell r="I86" t="str">
            <v>EA</v>
          </cell>
          <cell r="J86">
            <v>40</v>
          </cell>
          <cell r="K86">
            <v>0</v>
          </cell>
          <cell r="L86">
            <v>80</v>
          </cell>
          <cell r="M86">
            <v>0</v>
          </cell>
          <cell r="N86">
            <v>2700</v>
          </cell>
        </row>
        <row r="87">
          <cell r="A87" t="str">
            <v>72.0401</v>
          </cell>
          <cell r="B87" t="str">
            <v>72.0401.0-208</v>
          </cell>
          <cell r="C87" t="str">
            <v>316A</v>
          </cell>
          <cell r="D87" t="str">
            <v>MECHANICAL CONSTRUCTION</v>
          </cell>
          <cell r="F87" t="str">
            <v>SCC-CONT CENTER BLDG</v>
          </cell>
          <cell r="G87" t="str">
            <v>CHILLED LIQUID TANK</v>
          </cell>
          <cell r="H87">
            <v>1</v>
          </cell>
          <cell r="I87" t="str">
            <v>EA</v>
          </cell>
          <cell r="J87">
            <v>40</v>
          </cell>
          <cell r="K87">
            <v>0</v>
          </cell>
          <cell r="L87">
            <v>40</v>
          </cell>
          <cell r="M87">
            <v>0</v>
          </cell>
          <cell r="N87">
            <v>1300</v>
          </cell>
        </row>
        <row r="88">
          <cell r="A88" t="str">
            <v>72.0401</v>
          </cell>
          <cell r="B88" t="str">
            <v>72.0401.0-340</v>
          </cell>
          <cell r="C88" t="str">
            <v>312C</v>
          </cell>
          <cell r="D88" t="str">
            <v>MECHANICAL CONSTRUCTION</v>
          </cell>
          <cell r="F88" t="str">
            <v>DUCT-SCRUBBER TO</v>
          </cell>
          <cell r="G88" t="str">
            <v>CHIMNEY</v>
          </cell>
          <cell r="H88">
            <v>1</v>
          </cell>
          <cell r="I88" t="str">
            <v>LT</v>
          </cell>
          <cell r="J88">
            <v>5760</v>
          </cell>
          <cell r="K88">
            <v>0</v>
          </cell>
          <cell r="L88">
            <v>5760</v>
          </cell>
          <cell r="M88">
            <v>0</v>
          </cell>
          <cell r="N88">
            <v>205900</v>
          </cell>
        </row>
        <row r="89">
          <cell r="A89" t="str">
            <v>72.0401</v>
          </cell>
          <cell r="B89" t="str">
            <v>72.0401.0-119</v>
          </cell>
          <cell r="C89" t="str">
            <v>314C</v>
          </cell>
          <cell r="D89" t="str">
            <v>MECHANICAL CONSTRUCTION</v>
          </cell>
          <cell r="E89" t="str">
            <v>PUMPS</v>
          </cell>
          <cell r="F89" t="str">
            <v>HRE-CW CHEM FEED</v>
          </cell>
          <cell r="G89" t="str">
            <v>CHLORINE INJ WATER</v>
          </cell>
          <cell r="H89">
            <v>2</v>
          </cell>
          <cell r="I89" t="str">
            <v>EA</v>
          </cell>
          <cell r="J89">
            <v>40</v>
          </cell>
          <cell r="K89">
            <v>0</v>
          </cell>
          <cell r="L89">
            <v>80</v>
          </cell>
          <cell r="M89">
            <v>0</v>
          </cell>
          <cell r="N89">
            <v>2800</v>
          </cell>
        </row>
        <row r="90">
          <cell r="A90" t="str">
            <v>72.0401</v>
          </cell>
          <cell r="B90" t="str">
            <v>72.0401.0-061</v>
          </cell>
          <cell r="C90" t="str">
            <v>311A</v>
          </cell>
          <cell r="D90" t="str">
            <v>MECHANICAL CONSTRUCTION</v>
          </cell>
          <cell r="F90" t="str">
            <v>BSL-ROOF DRAINS</v>
          </cell>
          <cell r="G90" t="str">
            <v>COAL CRUSHER BLDG</v>
          </cell>
          <cell r="H90">
            <v>120</v>
          </cell>
          <cell r="I90" t="str">
            <v>LF</v>
          </cell>
          <cell r="J90">
            <v>1.0833333333333333</v>
          </cell>
          <cell r="K90">
            <v>8.3333333333333339</v>
          </cell>
          <cell r="L90">
            <v>130</v>
          </cell>
          <cell r="M90">
            <v>1000</v>
          </cell>
          <cell r="N90">
            <v>4200</v>
          </cell>
        </row>
        <row r="91">
          <cell r="A91" t="str">
            <v>72.0401</v>
          </cell>
          <cell r="B91" t="str">
            <v>72.0401.0-313</v>
          </cell>
          <cell r="C91" t="str">
            <v>312C</v>
          </cell>
          <cell r="D91" t="str">
            <v>MECHANICAL CONSTRUCTION</v>
          </cell>
          <cell r="F91" t="str">
            <v>WSF-ASH SLUICE WATER</v>
          </cell>
          <cell r="G91" t="str">
            <v>COAL DUST SUPP PUMP</v>
          </cell>
          <cell r="H91">
            <v>1</v>
          </cell>
          <cell r="I91" t="str">
            <v>EA</v>
          </cell>
          <cell r="J91">
            <v>40</v>
          </cell>
          <cell r="K91">
            <v>0</v>
          </cell>
          <cell r="L91">
            <v>40</v>
          </cell>
          <cell r="M91">
            <v>0</v>
          </cell>
          <cell r="N91">
            <v>1400</v>
          </cell>
        </row>
        <row r="92">
          <cell r="A92" t="str">
            <v>72.0401</v>
          </cell>
          <cell r="B92" t="str">
            <v>72.0401.0-062</v>
          </cell>
          <cell r="C92" t="str">
            <v>311B</v>
          </cell>
          <cell r="D92" t="str">
            <v>MECHANICAL CONSTRUCTION</v>
          </cell>
          <cell r="F92" t="str">
            <v>CHB-ROOF DRAINS</v>
          </cell>
          <cell r="G92" t="str">
            <v>COAL TRANSFER BLDG</v>
          </cell>
          <cell r="H92">
            <v>163</v>
          </cell>
          <cell r="I92" t="str">
            <v>LF</v>
          </cell>
          <cell r="J92">
            <v>1.0429447852760736</v>
          </cell>
          <cell r="K92">
            <v>9.8159509202453989</v>
          </cell>
          <cell r="L92">
            <v>170</v>
          </cell>
          <cell r="M92">
            <v>1600</v>
          </cell>
          <cell r="N92">
            <v>5700</v>
          </cell>
        </row>
        <row r="93">
          <cell r="A93" t="str">
            <v>72.0401</v>
          </cell>
          <cell r="B93" t="str">
            <v>72.0401.0-224</v>
          </cell>
          <cell r="C93" t="str">
            <v>312C</v>
          </cell>
          <cell r="D93" t="str">
            <v>MECHANICAL CONSTRUCTION</v>
          </cell>
          <cell r="F93" t="str">
            <v>SGD-AIR PREHEAT</v>
          </cell>
          <cell r="G93" t="str">
            <v>COIL</v>
          </cell>
          <cell r="H93">
            <v>1</v>
          </cell>
          <cell r="I93" t="str">
            <v>EA</v>
          </cell>
          <cell r="J93">
            <v>100</v>
          </cell>
          <cell r="K93">
            <v>0</v>
          </cell>
          <cell r="L93">
            <v>100</v>
          </cell>
          <cell r="M93">
            <v>0</v>
          </cell>
          <cell r="N93">
            <v>3500</v>
          </cell>
        </row>
        <row r="94">
          <cell r="A94" t="str">
            <v>72.0401</v>
          </cell>
          <cell r="B94" t="str">
            <v>72.0401.0-248</v>
          </cell>
          <cell r="C94" t="str">
            <v>312C</v>
          </cell>
          <cell r="D94" t="str">
            <v>MECHANICAL CONSTRUCTION</v>
          </cell>
          <cell r="E94" t="str">
            <v>PIPING</v>
          </cell>
          <cell r="F94" t="str">
            <v>SGJ-REHEAT STEAM</v>
          </cell>
          <cell r="G94" t="str">
            <v>COLD REHEAT MAJOR</v>
          </cell>
          <cell r="H94">
            <v>1433</v>
          </cell>
          <cell r="I94" t="str">
            <v>LF</v>
          </cell>
          <cell r="J94">
            <v>3.977669225401256</v>
          </cell>
          <cell r="K94">
            <v>0</v>
          </cell>
          <cell r="L94">
            <v>5700</v>
          </cell>
          <cell r="M94">
            <v>0</v>
          </cell>
          <cell r="N94">
            <v>185500</v>
          </cell>
        </row>
        <row r="95">
          <cell r="A95" t="str">
            <v>72.0401</v>
          </cell>
          <cell r="B95" t="str">
            <v>72.0401.0-250</v>
          </cell>
          <cell r="C95" t="str">
            <v>312C</v>
          </cell>
          <cell r="D95" t="str">
            <v>MECHANICAL CONSTRUCTION</v>
          </cell>
          <cell r="E95" t="str">
            <v>WELDING</v>
          </cell>
          <cell r="F95" t="str">
            <v>SGJ-REHEAT STEAM</v>
          </cell>
          <cell r="G95" t="str">
            <v>COLD REHEAT PIPE</v>
          </cell>
          <cell r="H95">
            <v>68</v>
          </cell>
          <cell r="I95" t="str">
            <v>EA</v>
          </cell>
          <cell r="J95">
            <v>17.5</v>
          </cell>
          <cell r="K95">
            <v>0</v>
          </cell>
          <cell r="L95">
            <v>1190</v>
          </cell>
          <cell r="M95">
            <v>0</v>
          </cell>
          <cell r="N95">
            <v>38500</v>
          </cell>
        </row>
        <row r="96">
          <cell r="A96" t="str">
            <v>72.0401</v>
          </cell>
          <cell r="B96" t="str">
            <v>72.0401.0-246</v>
          </cell>
          <cell r="C96" t="str">
            <v>312C</v>
          </cell>
          <cell r="D96" t="str">
            <v>MECHANICAL CONSTRUCTION</v>
          </cell>
          <cell r="F96" t="str">
            <v>SGJ-REHEAT STEAM</v>
          </cell>
          <cell r="G96" t="str">
            <v>COLD REHEAT SUPPORTS</v>
          </cell>
          <cell r="H96">
            <v>58</v>
          </cell>
          <cell r="I96" t="str">
            <v>EA</v>
          </cell>
          <cell r="J96">
            <v>35.172413793103445</v>
          </cell>
          <cell r="K96">
            <v>0</v>
          </cell>
          <cell r="L96">
            <v>2040</v>
          </cell>
          <cell r="M96">
            <v>0</v>
          </cell>
          <cell r="N96">
            <v>66100</v>
          </cell>
        </row>
        <row r="97">
          <cell r="A97" t="str">
            <v>72.0401</v>
          </cell>
          <cell r="B97" t="str">
            <v>72.0401.0-299</v>
          </cell>
          <cell r="C97" t="str">
            <v>311B</v>
          </cell>
          <cell r="D97" t="str">
            <v>MECHANICAL CONSTRUCTION</v>
          </cell>
          <cell r="E97" t="str">
            <v>RETURN PUMPS</v>
          </cell>
          <cell r="F97" t="str">
            <v>WWC-WASTE WATER</v>
          </cell>
          <cell r="G97" t="str">
            <v>COLLECTION &amp; TRTMT</v>
          </cell>
          <cell r="H97">
            <v>2</v>
          </cell>
          <cell r="I97" t="str">
            <v>EA</v>
          </cell>
          <cell r="J97">
            <v>50</v>
          </cell>
          <cell r="K97">
            <v>0</v>
          </cell>
          <cell r="L97">
            <v>100</v>
          </cell>
          <cell r="M97">
            <v>0</v>
          </cell>
          <cell r="N97">
            <v>3400</v>
          </cell>
        </row>
        <row r="98">
          <cell r="A98" t="str">
            <v>72.0401</v>
          </cell>
          <cell r="B98" t="str">
            <v>72.0401.0-300</v>
          </cell>
          <cell r="C98" t="str">
            <v>311B</v>
          </cell>
          <cell r="D98" t="str">
            <v>MECHANICAL CONSTRUCTION</v>
          </cell>
          <cell r="E98" t="str">
            <v>PRETRTMT WSTWTR PMPS</v>
          </cell>
          <cell r="F98" t="str">
            <v>WWC-WASTE WATER</v>
          </cell>
          <cell r="G98" t="str">
            <v>COLLECTION &amp; TRTMT</v>
          </cell>
          <cell r="H98">
            <v>2</v>
          </cell>
          <cell r="I98" t="str">
            <v>EA</v>
          </cell>
          <cell r="J98">
            <v>30</v>
          </cell>
          <cell r="K98">
            <v>0</v>
          </cell>
          <cell r="L98">
            <v>60</v>
          </cell>
          <cell r="M98">
            <v>0</v>
          </cell>
          <cell r="N98">
            <v>2100</v>
          </cell>
        </row>
        <row r="99">
          <cell r="A99" t="str">
            <v>72.0401</v>
          </cell>
          <cell r="B99" t="str">
            <v>72.0401.0-301</v>
          </cell>
          <cell r="C99" t="str">
            <v>311B</v>
          </cell>
          <cell r="D99" t="str">
            <v>MECHANICAL CONSTRUCTION</v>
          </cell>
          <cell r="E99" t="str">
            <v>MAJOR PIPING</v>
          </cell>
          <cell r="F99" t="str">
            <v>WWC-WASTEWATER</v>
          </cell>
          <cell r="G99" t="str">
            <v>COLLECTION &amp; TRTMT</v>
          </cell>
          <cell r="H99">
            <v>747</v>
          </cell>
          <cell r="I99" t="str">
            <v>LF</v>
          </cell>
          <cell r="J99">
            <v>1.2182061579651942</v>
          </cell>
          <cell r="K99">
            <v>35.876840696117803</v>
          </cell>
          <cell r="L99">
            <v>910</v>
          </cell>
          <cell r="M99">
            <v>26800</v>
          </cell>
          <cell r="N99">
            <v>29800</v>
          </cell>
        </row>
        <row r="100">
          <cell r="A100" t="str">
            <v>72.0401</v>
          </cell>
          <cell r="B100" t="str">
            <v>72.0401.0-302</v>
          </cell>
          <cell r="C100" t="str">
            <v>311B</v>
          </cell>
          <cell r="D100" t="str">
            <v>MECHANICAL CONSTRUCTION</v>
          </cell>
          <cell r="E100" t="str">
            <v>MISC PIPING</v>
          </cell>
          <cell r="F100" t="str">
            <v>WWC-WASTEWATER</v>
          </cell>
          <cell r="G100" t="str">
            <v>COLLECTION &amp; TRTMT</v>
          </cell>
          <cell r="H100">
            <v>200</v>
          </cell>
          <cell r="I100" t="str">
            <v>LF</v>
          </cell>
          <cell r="J100">
            <v>0.85</v>
          </cell>
          <cell r="K100">
            <v>29.5</v>
          </cell>
          <cell r="L100">
            <v>170</v>
          </cell>
          <cell r="M100">
            <v>5900</v>
          </cell>
          <cell r="N100">
            <v>5600</v>
          </cell>
        </row>
        <row r="101">
          <cell r="A101" t="str">
            <v>72.0401</v>
          </cell>
          <cell r="B101" t="str">
            <v>72.0401.0-303</v>
          </cell>
          <cell r="C101" t="str">
            <v>311B</v>
          </cell>
          <cell r="D101" t="str">
            <v>MECHANICAL CONSTRUCTION</v>
          </cell>
          <cell r="E101" t="str">
            <v>C &amp; I</v>
          </cell>
          <cell r="F101" t="str">
            <v>WWC-WASTEWATER</v>
          </cell>
          <cell r="G101" t="str">
            <v>COLLECTION &amp; TRTMT</v>
          </cell>
          <cell r="H101">
            <v>1</v>
          </cell>
          <cell r="I101" t="str">
            <v>LT</v>
          </cell>
          <cell r="J101">
            <v>190</v>
          </cell>
          <cell r="K101">
            <v>5500</v>
          </cell>
          <cell r="L101">
            <v>190</v>
          </cell>
          <cell r="M101">
            <v>5500</v>
          </cell>
          <cell r="N101">
            <v>6900</v>
          </cell>
        </row>
        <row r="102">
          <cell r="A102" t="str">
            <v>72.0401</v>
          </cell>
          <cell r="B102" t="str">
            <v>72.0401.0-080</v>
          </cell>
          <cell r="C102" t="str">
            <v>316C</v>
          </cell>
          <cell r="D102" t="str">
            <v>MECHANICAL CONSTRUCTION</v>
          </cell>
          <cell r="F102" t="str">
            <v>CAA-STATION AIR</v>
          </cell>
          <cell r="G102" t="str">
            <v>COMPRESSORS</v>
          </cell>
          <cell r="H102">
            <v>2</v>
          </cell>
          <cell r="I102" t="str">
            <v>EA</v>
          </cell>
          <cell r="J102">
            <v>190</v>
          </cell>
          <cell r="K102">
            <v>0</v>
          </cell>
          <cell r="L102">
            <v>380</v>
          </cell>
          <cell r="M102">
            <v>0</v>
          </cell>
          <cell r="N102">
            <v>13000</v>
          </cell>
        </row>
        <row r="103">
          <cell r="A103" t="str">
            <v>72.0401</v>
          </cell>
          <cell r="B103" t="str">
            <v>72.0401.0-169</v>
          </cell>
          <cell r="C103" t="str">
            <v>312C</v>
          </cell>
          <cell r="D103" t="str">
            <v>MECHANICAL CONSTRUCTION</v>
          </cell>
          <cell r="F103" t="str">
            <v>FWF-CYC.MU &amp; STORAGE</v>
          </cell>
          <cell r="G103" t="str">
            <v>COND MU PUMP</v>
          </cell>
          <cell r="H103">
            <v>1</v>
          </cell>
          <cell r="I103" t="str">
            <v>EA</v>
          </cell>
          <cell r="J103">
            <v>40</v>
          </cell>
          <cell r="K103">
            <v>0</v>
          </cell>
          <cell r="L103">
            <v>40</v>
          </cell>
          <cell r="M103">
            <v>0</v>
          </cell>
          <cell r="N103">
            <v>1400</v>
          </cell>
        </row>
        <row r="104">
          <cell r="A104" t="str">
            <v>72.0401</v>
          </cell>
          <cell r="B104" t="str">
            <v>72.0401.0-102</v>
          </cell>
          <cell r="C104" t="str">
            <v>314C</v>
          </cell>
          <cell r="D104" t="str">
            <v>MECHANICAL CONSTRUCTION</v>
          </cell>
          <cell r="F104" t="str">
            <v>HRA-CONDENSER</v>
          </cell>
          <cell r="G104" t="str">
            <v>CONDENSATE PUMPS</v>
          </cell>
          <cell r="H104">
            <v>2</v>
          </cell>
          <cell r="I104" t="str">
            <v>EA</v>
          </cell>
          <cell r="J104">
            <v>155</v>
          </cell>
          <cell r="K104">
            <v>0</v>
          </cell>
          <cell r="L104">
            <v>310</v>
          </cell>
          <cell r="M104">
            <v>0</v>
          </cell>
          <cell r="N104">
            <v>10700</v>
          </cell>
        </row>
        <row r="105">
          <cell r="A105" t="str">
            <v>72.0401</v>
          </cell>
          <cell r="B105" t="str">
            <v>72.0401.0-098</v>
          </cell>
          <cell r="C105" t="str">
            <v>314C</v>
          </cell>
          <cell r="D105" t="str">
            <v>MECHANICAL CONSTRUCTION</v>
          </cell>
          <cell r="F105" t="str">
            <v>HRA-CONDENSER</v>
          </cell>
          <cell r="G105" t="str">
            <v>CONDENSER ERECTION</v>
          </cell>
          <cell r="H105">
            <v>1</v>
          </cell>
          <cell r="I105" t="str">
            <v>LT</v>
          </cell>
          <cell r="J105">
            <v>10230</v>
          </cell>
          <cell r="K105">
            <v>0</v>
          </cell>
          <cell r="L105">
            <v>10230</v>
          </cell>
          <cell r="M105">
            <v>0</v>
          </cell>
          <cell r="N105">
            <v>337900</v>
          </cell>
        </row>
        <row r="106">
          <cell r="A106" t="str">
            <v>72.0401</v>
          </cell>
          <cell r="B106" t="str">
            <v>72.0401.0-100</v>
          </cell>
          <cell r="C106" t="str">
            <v>314C</v>
          </cell>
          <cell r="D106" t="str">
            <v>MECHANICAL CONSTRUCTION</v>
          </cell>
          <cell r="F106" t="str">
            <v>HRA-CONDENSER</v>
          </cell>
          <cell r="G106" t="str">
            <v>CONDENSER TUBING</v>
          </cell>
          <cell r="H106">
            <v>1</v>
          </cell>
          <cell r="I106" t="str">
            <v>LT</v>
          </cell>
          <cell r="J106">
            <v>5270</v>
          </cell>
          <cell r="K106">
            <v>0</v>
          </cell>
          <cell r="L106">
            <v>5270</v>
          </cell>
          <cell r="M106">
            <v>0</v>
          </cell>
          <cell r="N106">
            <v>215100</v>
          </cell>
        </row>
        <row r="107">
          <cell r="A107" t="str">
            <v>72.0401</v>
          </cell>
          <cell r="B107" t="str">
            <v>72.0401.0-056</v>
          </cell>
          <cell r="C107" t="str">
            <v>311A</v>
          </cell>
          <cell r="D107" t="str">
            <v>MECHANICAL CONSTRUCTION</v>
          </cell>
          <cell r="F107" t="str">
            <v>DPC-ROOF DRAINS</v>
          </cell>
          <cell r="G107" t="str">
            <v>CONTROL BLDG</v>
          </cell>
          <cell r="H107">
            <v>137</v>
          </cell>
          <cell r="I107" t="str">
            <v>LF</v>
          </cell>
          <cell r="J107">
            <v>2.2627737226277373</v>
          </cell>
          <cell r="K107">
            <v>5.1094890510948909</v>
          </cell>
          <cell r="L107">
            <v>310</v>
          </cell>
          <cell r="M107">
            <v>700</v>
          </cell>
          <cell r="N107">
            <v>10200</v>
          </cell>
        </row>
        <row r="108">
          <cell r="A108" t="str">
            <v>72.0401</v>
          </cell>
          <cell r="B108" t="str">
            <v>72.0401.0-311</v>
          </cell>
          <cell r="C108" t="str">
            <v>312C</v>
          </cell>
          <cell r="D108" t="str">
            <v>MECHANICAL CONSTRUCTION</v>
          </cell>
          <cell r="E108" t="str">
            <v>PUMPS (2)</v>
          </cell>
          <cell r="F108" t="str">
            <v>WSF-ASH SLUICE WATER</v>
          </cell>
          <cell r="G108" t="str">
            <v>COOLING WTR</v>
          </cell>
          <cell r="H108">
            <v>2</v>
          </cell>
          <cell r="I108" t="str">
            <v>EA</v>
          </cell>
          <cell r="J108">
            <v>40</v>
          </cell>
          <cell r="K108">
            <v>0</v>
          </cell>
          <cell r="L108">
            <v>80</v>
          </cell>
          <cell r="M108">
            <v>0</v>
          </cell>
          <cell r="N108">
            <v>2800</v>
          </cell>
        </row>
        <row r="109">
          <cell r="A109" t="str">
            <v>72.0401</v>
          </cell>
          <cell r="B109" t="str">
            <v>72.0401.0-141</v>
          </cell>
          <cell r="C109" t="str">
            <v>314C</v>
          </cell>
          <cell r="D109" t="str">
            <v>MECHANICAL CONSTRUCTION</v>
          </cell>
          <cell r="F109" t="str">
            <v>FWA-BOILER FEED WTR</v>
          </cell>
          <cell r="G109" t="str">
            <v>DEAERATOR TRAY ASSY</v>
          </cell>
          <cell r="H109">
            <v>1</v>
          </cell>
          <cell r="I109" t="str">
            <v>EA</v>
          </cell>
          <cell r="J109">
            <v>500</v>
          </cell>
          <cell r="K109">
            <v>0</v>
          </cell>
          <cell r="L109">
            <v>500</v>
          </cell>
          <cell r="M109">
            <v>0</v>
          </cell>
          <cell r="N109">
            <v>17800</v>
          </cell>
        </row>
        <row r="110">
          <cell r="A110" t="str">
            <v>72.0401</v>
          </cell>
          <cell r="B110" t="str">
            <v>72.0401.0-305</v>
          </cell>
          <cell r="C110" t="str">
            <v>311B</v>
          </cell>
          <cell r="D110" t="str">
            <v>MECHANICAL CONSTRUCTION</v>
          </cell>
          <cell r="F110" t="str">
            <v>WSC-SERVICE WATER</v>
          </cell>
          <cell r="G110" t="str">
            <v>DEMIN INFLUENT PUMPS</v>
          </cell>
          <cell r="H110">
            <v>2</v>
          </cell>
          <cell r="I110" t="str">
            <v>EA</v>
          </cell>
          <cell r="J110">
            <v>40</v>
          </cell>
          <cell r="K110">
            <v>0</v>
          </cell>
          <cell r="L110">
            <v>80</v>
          </cell>
          <cell r="M110">
            <v>0</v>
          </cell>
          <cell r="N110">
            <v>2800</v>
          </cell>
        </row>
        <row r="111">
          <cell r="A111" t="str">
            <v>72.0401</v>
          </cell>
          <cell r="B111" t="str">
            <v>72.0401.0-332</v>
          </cell>
          <cell r="C111" t="str">
            <v>312B</v>
          </cell>
          <cell r="D111" t="str">
            <v>MECHANICAL CONSTRUCTION</v>
          </cell>
          <cell r="F111" t="str">
            <v>WTD-CYCLE MU TRMT</v>
          </cell>
          <cell r="G111" t="str">
            <v>DEMIN SYSTEM EQUIP</v>
          </cell>
          <cell r="H111">
            <v>1</v>
          </cell>
          <cell r="I111" t="str">
            <v>LT</v>
          </cell>
          <cell r="J111">
            <v>1100</v>
          </cell>
          <cell r="K111">
            <v>0</v>
          </cell>
          <cell r="L111">
            <v>1100</v>
          </cell>
          <cell r="M111">
            <v>0</v>
          </cell>
          <cell r="N111">
            <v>37800</v>
          </cell>
        </row>
        <row r="112">
          <cell r="A112" t="str">
            <v>72.0401</v>
          </cell>
          <cell r="B112" t="str">
            <v>72.0401.0-168</v>
          </cell>
          <cell r="C112" t="str">
            <v>312C</v>
          </cell>
          <cell r="D112" t="str">
            <v>MECHANICAL CONSTRUCTION</v>
          </cell>
          <cell r="F112" t="str">
            <v>FWF-CYC.MU &amp; STORAGE</v>
          </cell>
          <cell r="G112" t="str">
            <v>DEMIN WATER PUMPS</v>
          </cell>
          <cell r="H112">
            <v>2</v>
          </cell>
          <cell r="I112" t="str">
            <v>EA</v>
          </cell>
          <cell r="J112">
            <v>40</v>
          </cell>
          <cell r="K112">
            <v>0</v>
          </cell>
          <cell r="L112">
            <v>80</v>
          </cell>
          <cell r="M112">
            <v>0</v>
          </cell>
          <cell r="N112">
            <v>2800</v>
          </cell>
        </row>
        <row r="113">
          <cell r="A113" t="str">
            <v>72.0401</v>
          </cell>
          <cell r="B113" t="str">
            <v>72.0401.0-085</v>
          </cell>
          <cell r="C113" t="str">
            <v>316C</v>
          </cell>
          <cell r="D113" t="str">
            <v>MECHANICAL CONSTRUCTION</v>
          </cell>
          <cell r="F113" t="str">
            <v>CAB-CONTROL AIR</v>
          </cell>
          <cell r="G113" t="str">
            <v>DESICCANT DRYERS</v>
          </cell>
          <cell r="H113">
            <v>2</v>
          </cell>
          <cell r="I113" t="str">
            <v>EA</v>
          </cell>
          <cell r="J113">
            <v>50</v>
          </cell>
          <cell r="K113">
            <v>19050</v>
          </cell>
          <cell r="L113">
            <v>100</v>
          </cell>
          <cell r="M113">
            <v>38100</v>
          </cell>
          <cell r="N113">
            <v>3300</v>
          </cell>
        </row>
        <row r="114">
          <cell r="A114" t="str">
            <v>72.0401</v>
          </cell>
          <cell r="B114" t="str">
            <v>72.0401.0-007</v>
          </cell>
          <cell r="C114" t="str">
            <v>312C</v>
          </cell>
          <cell r="D114" t="str">
            <v>MECHANICAL CONSTRUCTION</v>
          </cell>
          <cell r="E114" t="str">
            <v>SUMP PUMP</v>
          </cell>
          <cell r="F114" t="str">
            <v>ASA-BOTTOM ASH</v>
          </cell>
          <cell r="G114" t="str">
            <v>DEWATERING</v>
          </cell>
          <cell r="H114">
            <v>2</v>
          </cell>
          <cell r="I114" t="str">
            <v>EA</v>
          </cell>
          <cell r="J114">
            <v>20</v>
          </cell>
          <cell r="K114">
            <v>0</v>
          </cell>
          <cell r="L114">
            <v>40</v>
          </cell>
          <cell r="M114">
            <v>0</v>
          </cell>
          <cell r="N114">
            <v>1400</v>
          </cell>
        </row>
        <row r="115">
          <cell r="A115" t="str">
            <v>72.0401</v>
          </cell>
          <cell r="B115" t="str">
            <v>72.0401.0-005</v>
          </cell>
          <cell r="C115" t="str">
            <v>312C</v>
          </cell>
          <cell r="D115" t="str">
            <v>MECHANICAL CONSTRUCTION</v>
          </cell>
          <cell r="F115" t="str">
            <v>ASA-BOTTOM ASH</v>
          </cell>
          <cell r="G115" t="str">
            <v>DEWATERING,STORAGE</v>
          </cell>
          <cell r="H115">
            <v>1</v>
          </cell>
          <cell r="I115" t="str">
            <v>LT</v>
          </cell>
          <cell r="J115">
            <v>8800</v>
          </cell>
          <cell r="K115">
            <v>0</v>
          </cell>
          <cell r="L115">
            <v>8800</v>
          </cell>
          <cell r="M115">
            <v>0</v>
          </cell>
          <cell r="N115">
            <v>308000</v>
          </cell>
        </row>
        <row r="116">
          <cell r="A116" t="str">
            <v>72.0401</v>
          </cell>
          <cell r="B116" t="str">
            <v>72.0401.0-152</v>
          </cell>
          <cell r="C116" t="str">
            <v>312C</v>
          </cell>
          <cell r="D116" t="str">
            <v>MECHANICAL CONSTRUCTION</v>
          </cell>
          <cell r="F116" t="str">
            <v>FWC-CONDENSATE</v>
          </cell>
          <cell r="G116" t="str">
            <v>DRAIN COOLER</v>
          </cell>
          <cell r="H116">
            <v>1</v>
          </cell>
          <cell r="I116" t="str">
            <v>LT</v>
          </cell>
          <cell r="J116">
            <v>50</v>
          </cell>
          <cell r="K116">
            <v>0</v>
          </cell>
          <cell r="L116">
            <v>50</v>
          </cell>
          <cell r="M116">
            <v>0</v>
          </cell>
          <cell r="N116">
            <v>1700</v>
          </cell>
        </row>
        <row r="117">
          <cell r="A117" t="str">
            <v>72.0401</v>
          </cell>
          <cell r="B117" t="str">
            <v>72.0401.0-267</v>
          </cell>
          <cell r="C117" t="str">
            <v>312C</v>
          </cell>
          <cell r="D117" t="str">
            <v>MECHANICAL CONSTRUCTION</v>
          </cell>
          <cell r="F117" t="str">
            <v>TED-HP HTR DRAINS</v>
          </cell>
          <cell r="G117" t="str">
            <v>DRAIN PUMP</v>
          </cell>
          <cell r="H117">
            <v>1</v>
          </cell>
          <cell r="I117" t="str">
            <v>EA</v>
          </cell>
          <cell r="J117">
            <v>40</v>
          </cell>
          <cell r="K117">
            <v>0</v>
          </cell>
          <cell r="L117">
            <v>40</v>
          </cell>
          <cell r="M117">
            <v>0</v>
          </cell>
          <cell r="N117">
            <v>1400</v>
          </cell>
        </row>
        <row r="118">
          <cell r="A118" t="str">
            <v>72.0401</v>
          </cell>
          <cell r="B118" t="str">
            <v>72.0401.0-147</v>
          </cell>
          <cell r="C118" t="str">
            <v>312C</v>
          </cell>
          <cell r="D118" t="str">
            <v>MECHANICAL CONSTRUCTION</v>
          </cell>
          <cell r="F118" t="str">
            <v>FWB-BOILER FEED INJ.</v>
          </cell>
          <cell r="G118" t="str">
            <v>DRAIN PUMP &amp; TANK</v>
          </cell>
          <cell r="H118">
            <v>2</v>
          </cell>
          <cell r="I118" t="str">
            <v>EA</v>
          </cell>
          <cell r="J118">
            <v>40</v>
          </cell>
          <cell r="K118">
            <v>0</v>
          </cell>
          <cell r="L118">
            <v>80</v>
          </cell>
          <cell r="M118">
            <v>0</v>
          </cell>
          <cell r="N118">
            <v>2700</v>
          </cell>
        </row>
        <row r="119">
          <cell r="A119" t="str">
            <v>72.0401</v>
          </cell>
          <cell r="B119" t="str">
            <v>72.0401.0-225</v>
          </cell>
          <cell r="C119" t="str">
            <v>312C</v>
          </cell>
          <cell r="D119" t="str">
            <v>MECHANICAL CONSTRUCTION</v>
          </cell>
          <cell r="F119" t="str">
            <v>SGD-AIR PREHEAT</v>
          </cell>
          <cell r="G119" t="str">
            <v>DRAIN TANK</v>
          </cell>
          <cell r="H119">
            <v>1</v>
          </cell>
          <cell r="I119" t="str">
            <v>EA</v>
          </cell>
          <cell r="J119">
            <v>40</v>
          </cell>
          <cell r="K119">
            <v>0</v>
          </cell>
          <cell r="L119">
            <v>40</v>
          </cell>
          <cell r="M119">
            <v>0</v>
          </cell>
          <cell r="N119">
            <v>1300</v>
          </cell>
        </row>
        <row r="120">
          <cell r="A120" t="str">
            <v>72.0401</v>
          </cell>
          <cell r="B120" t="str">
            <v>72.0401.0-354</v>
          </cell>
          <cell r="C120" t="str">
            <v>312C</v>
          </cell>
          <cell r="D120" t="str">
            <v>MECHANICAL CONSTRUCTION</v>
          </cell>
          <cell r="F120" t="str">
            <v>MATL HDLG EQUIP</v>
          </cell>
          <cell r="G120" t="str">
            <v>DRAINS</v>
          </cell>
          <cell r="H120">
            <v>444</v>
          </cell>
          <cell r="I120" t="str">
            <v>LF</v>
          </cell>
          <cell r="J120">
            <v>0.69819819819819817</v>
          </cell>
          <cell r="K120">
            <v>4.5045045045045047</v>
          </cell>
          <cell r="L120">
            <v>310</v>
          </cell>
          <cell r="M120">
            <v>2000</v>
          </cell>
          <cell r="N120">
            <v>10200</v>
          </cell>
        </row>
        <row r="121">
          <cell r="A121" t="str">
            <v>72.0401</v>
          </cell>
          <cell r="B121" t="str">
            <v>72.0401.0-277</v>
          </cell>
          <cell r="C121" t="str">
            <v>312C</v>
          </cell>
          <cell r="D121" t="str">
            <v>MECHANICAL CONSTRUCTION</v>
          </cell>
          <cell r="E121" t="str">
            <v>MAJOR PIPING</v>
          </cell>
          <cell r="F121" t="str">
            <v>TGC-TURBINE SEALS &amp;</v>
          </cell>
          <cell r="G121" t="str">
            <v>DRAINS</v>
          </cell>
          <cell r="H121">
            <v>1137</v>
          </cell>
          <cell r="I121" t="str">
            <v>LF</v>
          </cell>
          <cell r="J121">
            <v>1.7326297273526825</v>
          </cell>
          <cell r="K121">
            <v>0.61565523306948111</v>
          </cell>
          <cell r="L121">
            <v>1970</v>
          </cell>
          <cell r="M121">
            <v>700</v>
          </cell>
          <cell r="N121">
            <v>64200</v>
          </cell>
        </row>
        <row r="122">
          <cell r="A122" t="str">
            <v>72.0401</v>
          </cell>
          <cell r="B122" t="str">
            <v>72.0401.0-278</v>
          </cell>
          <cell r="C122" t="str">
            <v>312C</v>
          </cell>
          <cell r="D122" t="str">
            <v>MECHANICAL CONSTRUCTION</v>
          </cell>
          <cell r="E122" t="str">
            <v>MISC PIPING</v>
          </cell>
          <cell r="F122" t="str">
            <v>TGC-TURBINE SEALS &amp;</v>
          </cell>
          <cell r="G122" t="str">
            <v>DRAINS</v>
          </cell>
          <cell r="H122">
            <v>600</v>
          </cell>
          <cell r="I122" t="str">
            <v>LF</v>
          </cell>
          <cell r="J122">
            <v>0.81666666666666665</v>
          </cell>
          <cell r="K122">
            <v>17.666666666666668</v>
          </cell>
          <cell r="L122">
            <v>490</v>
          </cell>
          <cell r="M122">
            <v>10600</v>
          </cell>
          <cell r="N122">
            <v>16100</v>
          </cell>
        </row>
        <row r="123">
          <cell r="A123" t="str">
            <v>72.0401</v>
          </cell>
          <cell r="B123" t="str">
            <v>72.0401.0-279</v>
          </cell>
          <cell r="C123" t="str">
            <v>314C</v>
          </cell>
          <cell r="D123" t="str">
            <v>MECHANICAL CONSTRUCTION</v>
          </cell>
          <cell r="E123" t="str">
            <v>C &amp; I</v>
          </cell>
          <cell r="F123" t="str">
            <v>TGC-TURBINE SEALS &amp;</v>
          </cell>
          <cell r="G123" t="str">
            <v>DRAINS</v>
          </cell>
          <cell r="H123">
            <v>1</v>
          </cell>
          <cell r="I123" t="str">
            <v>LT</v>
          </cell>
          <cell r="J123">
            <v>320</v>
          </cell>
          <cell r="K123">
            <v>9100</v>
          </cell>
          <cell r="L123">
            <v>320</v>
          </cell>
          <cell r="M123">
            <v>9100</v>
          </cell>
          <cell r="N123">
            <v>11400</v>
          </cell>
        </row>
        <row r="124">
          <cell r="A124" t="str">
            <v>72.0401</v>
          </cell>
          <cell r="B124" t="str">
            <v>72.0401.0-294</v>
          </cell>
          <cell r="C124" t="str">
            <v>311B</v>
          </cell>
          <cell r="D124" t="str">
            <v>MECHANICAL CONSTRUCTION</v>
          </cell>
          <cell r="E124" t="str">
            <v>NEUTR BASIN MIXER</v>
          </cell>
          <cell r="F124" t="str">
            <v>WWA-CHEMICAL WASTE</v>
          </cell>
          <cell r="G124" t="str">
            <v>DRAINS &amp; TREATMENT</v>
          </cell>
          <cell r="H124">
            <v>1</v>
          </cell>
          <cell r="I124" t="str">
            <v>EA</v>
          </cell>
          <cell r="J124">
            <v>90</v>
          </cell>
          <cell r="K124">
            <v>15200</v>
          </cell>
          <cell r="L124">
            <v>90</v>
          </cell>
          <cell r="M124">
            <v>15200</v>
          </cell>
          <cell r="N124">
            <v>3000</v>
          </cell>
        </row>
        <row r="125">
          <cell r="A125" t="str">
            <v>72.0401</v>
          </cell>
          <cell r="B125" t="str">
            <v>72.0401.0-295</v>
          </cell>
          <cell r="C125" t="str">
            <v>311B</v>
          </cell>
          <cell r="D125" t="str">
            <v>MECHANICAL CONSTRUCTION</v>
          </cell>
          <cell r="E125" t="str">
            <v>EJECTORS</v>
          </cell>
          <cell r="F125" t="str">
            <v>WWA-CHEMICAL WASTE</v>
          </cell>
          <cell r="G125" t="str">
            <v>DRAINS &amp; TREATMENT</v>
          </cell>
          <cell r="H125">
            <v>2</v>
          </cell>
          <cell r="I125" t="str">
            <v>EA</v>
          </cell>
          <cell r="J125">
            <v>15</v>
          </cell>
          <cell r="K125">
            <v>4650</v>
          </cell>
          <cell r="L125">
            <v>30</v>
          </cell>
          <cell r="M125">
            <v>9300</v>
          </cell>
          <cell r="N125">
            <v>1000</v>
          </cell>
        </row>
        <row r="126">
          <cell r="A126" t="str">
            <v>72.0401</v>
          </cell>
          <cell r="B126" t="str">
            <v>72.0401.0-296</v>
          </cell>
          <cell r="C126" t="str">
            <v>311B</v>
          </cell>
          <cell r="D126" t="str">
            <v>MECHANICAL CONSTRUCTION</v>
          </cell>
          <cell r="E126" t="str">
            <v>MAJOR PIPING</v>
          </cell>
          <cell r="F126" t="str">
            <v>WWA-CHEMICAL WASTE</v>
          </cell>
          <cell r="G126" t="str">
            <v>DRAINS &amp; TREATMENT</v>
          </cell>
          <cell r="H126">
            <v>100</v>
          </cell>
          <cell r="I126" t="str">
            <v>LF</v>
          </cell>
          <cell r="J126">
            <v>1.1000000000000001</v>
          </cell>
          <cell r="K126">
            <v>32</v>
          </cell>
          <cell r="L126">
            <v>110</v>
          </cell>
          <cell r="M126">
            <v>3200</v>
          </cell>
          <cell r="N126">
            <v>3600</v>
          </cell>
        </row>
        <row r="127">
          <cell r="A127" t="str">
            <v>72.0401</v>
          </cell>
          <cell r="B127" t="str">
            <v>72.0401.0-297</v>
          </cell>
          <cell r="C127" t="str">
            <v>311B</v>
          </cell>
          <cell r="D127" t="str">
            <v>MECHANICAL CONSTRUCTION</v>
          </cell>
          <cell r="E127" t="str">
            <v>MISC PIPING</v>
          </cell>
          <cell r="F127" t="str">
            <v>WWA-CHEMICAL WASTE</v>
          </cell>
          <cell r="G127" t="str">
            <v>DRAINS &amp; TREATMENT</v>
          </cell>
          <cell r="H127">
            <v>100</v>
          </cell>
          <cell r="I127" t="str">
            <v>LF</v>
          </cell>
          <cell r="J127">
            <v>0.8</v>
          </cell>
          <cell r="K127">
            <v>10</v>
          </cell>
          <cell r="L127">
            <v>80</v>
          </cell>
          <cell r="M127">
            <v>1000</v>
          </cell>
          <cell r="N127">
            <v>2600</v>
          </cell>
        </row>
        <row r="128">
          <cell r="A128" t="str">
            <v>72.0401</v>
          </cell>
          <cell r="B128" t="str">
            <v>72.0401.0-298</v>
          </cell>
          <cell r="C128" t="str">
            <v>311B</v>
          </cell>
          <cell r="D128" t="str">
            <v>MECHANICAL CONSTRUCTION</v>
          </cell>
          <cell r="E128" t="str">
            <v>C &amp; I</v>
          </cell>
          <cell r="F128" t="str">
            <v>WWA-CHEMICAL WASTE</v>
          </cell>
          <cell r="G128" t="str">
            <v>DRAINS &amp; TREATMENT</v>
          </cell>
          <cell r="H128">
            <v>1</v>
          </cell>
          <cell r="I128" t="str">
            <v>LT</v>
          </cell>
          <cell r="J128">
            <v>20</v>
          </cell>
          <cell r="K128">
            <v>500</v>
          </cell>
          <cell r="L128">
            <v>20</v>
          </cell>
          <cell r="M128">
            <v>500</v>
          </cell>
          <cell r="N128">
            <v>700</v>
          </cell>
        </row>
        <row r="129">
          <cell r="A129" t="str">
            <v>72.0401</v>
          </cell>
          <cell r="B129" t="str">
            <v>72.0401.0-281</v>
          </cell>
          <cell r="C129" t="str">
            <v>314C</v>
          </cell>
          <cell r="D129" t="str">
            <v>MECHANICAL CONSTRUCTION</v>
          </cell>
          <cell r="F129" t="str">
            <v>TGD-TURBINE LUBE OIL</v>
          </cell>
          <cell r="G129" t="str">
            <v>DUMP TANK</v>
          </cell>
          <cell r="H129">
            <v>1</v>
          </cell>
          <cell r="I129" t="str">
            <v>EA</v>
          </cell>
          <cell r="J129">
            <v>40</v>
          </cell>
          <cell r="K129">
            <v>0</v>
          </cell>
          <cell r="L129">
            <v>40</v>
          </cell>
          <cell r="M129">
            <v>0</v>
          </cell>
          <cell r="N129">
            <v>1300</v>
          </cell>
        </row>
        <row r="130">
          <cell r="A130" t="str">
            <v>72.0401</v>
          </cell>
          <cell r="B130" t="str">
            <v>72.0401.0-024</v>
          </cell>
          <cell r="C130" t="str">
            <v>312C</v>
          </cell>
          <cell r="D130" t="str">
            <v>MECHANICAL CONSTRUCTION</v>
          </cell>
          <cell r="E130" t="str">
            <v>COLLECTION TANK</v>
          </cell>
          <cell r="F130" t="str">
            <v>ASC-ECONOMIZER ASH</v>
          </cell>
          <cell r="G130" t="str">
            <v>ECONOMIZER ASH</v>
          </cell>
          <cell r="H130">
            <v>2</v>
          </cell>
          <cell r="I130" t="str">
            <v>EA</v>
          </cell>
          <cell r="J130">
            <v>30</v>
          </cell>
          <cell r="K130">
            <v>0</v>
          </cell>
          <cell r="L130">
            <v>60</v>
          </cell>
          <cell r="M130">
            <v>0</v>
          </cell>
          <cell r="N130">
            <v>2100</v>
          </cell>
        </row>
        <row r="131">
          <cell r="A131" t="str">
            <v>72.0401</v>
          </cell>
          <cell r="B131" t="str">
            <v>72.0401.0-039</v>
          </cell>
          <cell r="C131" t="str">
            <v>315A</v>
          </cell>
          <cell r="D131" t="str">
            <v>MECHANICAL CONSTRUCTION</v>
          </cell>
          <cell r="F131" t="str">
            <v>APK-EMERG.GENERATOR</v>
          </cell>
          <cell r="G131" t="str">
            <v>EMERGENCY GENERATOR</v>
          </cell>
          <cell r="H131">
            <v>1</v>
          </cell>
          <cell r="I131" t="str">
            <v>LT</v>
          </cell>
          <cell r="J131">
            <v>1260</v>
          </cell>
          <cell r="K131">
            <v>0</v>
          </cell>
          <cell r="L131">
            <v>1260</v>
          </cell>
          <cell r="M131">
            <v>0</v>
          </cell>
          <cell r="N131">
            <v>44400</v>
          </cell>
        </row>
        <row r="132">
          <cell r="A132" t="str">
            <v>72.0401</v>
          </cell>
          <cell r="B132" t="str">
            <v>72.0401.0-052</v>
          </cell>
          <cell r="C132" t="str">
            <v>312C</v>
          </cell>
          <cell r="D132" t="str">
            <v>MECHANICAL CONSTRUCTION</v>
          </cell>
          <cell r="F132" t="str">
            <v>PSC-AUX.BLR.CHM.FEED</v>
          </cell>
          <cell r="G132" t="str">
            <v>EQUIP</v>
          </cell>
          <cell r="H132">
            <v>1</v>
          </cell>
          <cell r="I132" t="str">
            <v>LT</v>
          </cell>
          <cell r="J132">
            <v>40</v>
          </cell>
          <cell r="K132">
            <v>0</v>
          </cell>
          <cell r="L132">
            <v>40</v>
          </cell>
          <cell r="M132">
            <v>0</v>
          </cell>
          <cell r="N132">
            <v>1400</v>
          </cell>
        </row>
        <row r="133">
          <cell r="A133" t="str">
            <v>72.0401</v>
          </cell>
          <cell r="B133" t="str">
            <v>72.0401.0-090</v>
          </cell>
          <cell r="C133" t="str">
            <v>314C</v>
          </cell>
          <cell r="D133" t="str">
            <v>MECHANICAL CONSTRUCTION</v>
          </cell>
          <cell r="F133" t="str">
            <v>CGA-HYDROGEN STORAGE</v>
          </cell>
          <cell r="G133" t="str">
            <v>EQUIPMENT</v>
          </cell>
          <cell r="H133">
            <v>1</v>
          </cell>
          <cell r="I133" t="str">
            <v>LT</v>
          </cell>
          <cell r="J133">
            <v>130</v>
          </cell>
          <cell r="K133">
            <v>213000</v>
          </cell>
          <cell r="L133">
            <v>130</v>
          </cell>
          <cell r="M133">
            <v>213000</v>
          </cell>
          <cell r="N133">
            <v>4300</v>
          </cell>
        </row>
        <row r="134">
          <cell r="A134" t="str">
            <v>72.0401</v>
          </cell>
          <cell r="B134" t="str">
            <v>72.0401.0-091</v>
          </cell>
          <cell r="C134" t="str">
            <v>314A</v>
          </cell>
          <cell r="D134" t="str">
            <v>MECHANICAL CONSTRUCTION</v>
          </cell>
          <cell r="F134" t="str">
            <v>CGB-C02 STORAGE</v>
          </cell>
          <cell r="G134" t="str">
            <v>EQUIPMENT</v>
          </cell>
          <cell r="H134">
            <v>1</v>
          </cell>
          <cell r="I134" t="str">
            <v>LT</v>
          </cell>
          <cell r="J134">
            <v>130</v>
          </cell>
          <cell r="K134">
            <v>0</v>
          </cell>
          <cell r="L134">
            <v>130</v>
          </cell>
          <cell r="M134">
            <v>0</v>
          </cell>
          <cell r="N134">
            <v>4300</v>
          </cell>
        </row>
        <row r="135">
          <cell r="A135" t="str">
            <v>72.0401</v>
          </cell>
          <cell r="B135" t="str">
            <v>72.0401.0-092</v>
          </cell>
          <cell r="C135" t="str">
            <v>314C</v>
          </cell>
          <cell r="D135" t="str">
            <v>MECHANICAL CONSTRUCTION</v>
          </cell>
          <cell r="F135" t="str">
            <v>CGC-CHLOR.STORAGE</v>
          </cell>
          <cell r="G135" t="str">
            <v>EQUIPMENT</v>
          </cell>
          <cell r="H135">
            <v>1</v>
          </cell>
          <cell r="I135" t="str">
            <v>LT</v>
          </cell>
          <cell r="J135">
            <v>210</v>
          </cell>
          <cell r="K135">
            <v>0</v>
          </cell>
          <cell r="L135">
            <v>210</v>
          </cell>
          <cell r="M135">
            <v>0</v>
          </cell>
          <cell r="N135">
            <v>7000</v>
          </cell>
        </row>
        <row r="136">
          <cell r="A136" t="str">
            <v>72.0401</v>
          </cell>
          <cell r="B136" t="str">
            <v>72.0401.0-093</v>
          </cell>
          <cell r="C136" t="str">
            <v>316A</v>
          </cell>
          <cell r="D136" t="str">
            <v>MECHANICAL CONSTRUCTION</v>
          </cell>
          <cell r="F136" t="str">
            <v>CGD-NITROGEN STORAGE</v>
          </cell>
          <cell r="G136" t="str">
            <v>EQUIPMENT</v>
          </cell>
          <cell r="H136">
            <v>1</v>
          </cell>
          <cell r="I136" t="str">
            <v>LT</v>
          </cell>
          <cell r="J136">
            <v>250</v>
          </cell>
          <cell r="K136">
            <v>133400</v>
          </cell>
          <cell r="L136">
            <v>250</v>
          </cell>
          <cell r="M136">
            <v>133400</v>
          </cell>
          <cell r="N136">
            <v>8300</v>
          </cell>
        </row>
        <row r="137">
          <cell r="A137" t="str">
            <v>72.0401</v>
          </cell>
          <cell r="B137" t="str">
            <v>72.0401.0-065</v>
          </cell>
          <cell r="C137" t="str">
            <v>312B</v>
          </cell>
          <cell r="D137" t="str">
            <v>MECHANICAL CONSTRUCTION</v>
          </cell>
          <cell r="F137" t="str">
            <v>CHF-DUST SUPPRESSION</v>
          </cell>
          <cell r="G137" t="str">
            <v>EQUIPMENT</v>
          </cell>
          <cell r="H137">
            <v>4</v>
          </cell>
          <cell r="I137" t="str">
            <v>LT</v>
          </cell>
          <cell r="J137">
            <v>45</v>
          </cell>
          <cell r="K137">
            <v>17750</v>
          </cell>
          <cell r="L137">
            <v>180</v>
          </cell>
          <cell r="M137">
            <v>71000</v>
          </cell>
          <cell r="N137">
            <v>6100</v>
          </cell>
        </row>
        <row r="138">
          <cell r="A138" t="str">
            <v>72.0401</v>
          </cell>
          <cell r="B138" t="str">
            <v>72.0401.0-156</v>
          </cell>
          <cell r="C138" t="str">
            <v>312C</v>
          </cell>
          <cell r="D138" t="str">
            <v>MECHANICAL CONSTRUCTION</v>
          </cell>
          <cell r="F138" t="str">
            <v>FWD-COND. POLISHING</v>
          </cell>
          <cell r="G138" t="str">
            <v>EQUIPMENT</v>
          </cell>
          <cell r="H138">
            <v>1</v>
          </cell>
          <cell r="I138" t="str">
            <v>LT</v>
          </cell>
          <cell r="J138">
            <v>750</v>
          </cell>
          <cell r="K138">
            <v>0</v>
          </cell>
          <cell r="L138">
            <v>750</v>
          </cell>
          <cell r="M138">
            <v>0</v>
          </cell>
          <cell r="N138">
            <v>25800</v>
          </cell>
        </row>
        <row r="139">
          <cell r="A139" t="str">
            <v>72.0401</v>
          </cell>
          <cell r="B139" t="str">
            <v>72.0401.0-163</v>
          </cell>
          <cell r="C139" t="str">
            <v>312C</v>
          </cell>
          <cell r="D139" t="str">
            <v>MECHANICAL CONSTRUCTION</v>
          </cell>
          <cell r="F139" t="str">
            <v>FWE-CYC. CH. FEED</v>
          </cell>
          <cell r="G139" t="str">
            <v>EQUIPMENT</v>
          </cell>
          <cell r="H139">
            <v>1</v>
          </cell>
          <cell r="I139" t="str">
            <v>LT</v>
          </cell>
          <cell r="J139">
            <v>40</v>
          </cell>
          <cell r="K139">
            <v>0</v>
          </cell>
          <cell r="L139">
            <v>40</v>
          </cell>
          <cell r="M139">
            <v>0</v>
          </cell>
          <cell r="N139">
            <v>1300</v>
          </cell>
        </row>
        <row r="140">
          <cell r="A140" t="str">
            <v>72.0401</v>
          </cell>
          <cell r="B140" t="str">
            <v>72.0401.0-124</v>
          </cell>
          <cell r="C140" t="str">
            <v>314C</v>
          </cell>
          <cell r="D140" t="str">
            <v>MECHANICAL CONSTRUCTION</v>
          </cell>
          <cell r="F140" t="str">
            <v>HRF-COND. CLEANING</v>
          </cell>
          <cell r="G140" t="str">
            <v>EQUIPMENT</v>
          </cell>
          <cell r="H140">
            <v>1</v>
          </cell>
          <cell r="I140" t="str">
            <v>LT</v>
          </cell>
          <cell r="J140">
            <v>380</v>
          </cell>
          <cell r="K140">
            <v>0</v>
          </cell>
          <cell r="L140">
            <v>380</v>
          </cell>
          <cell r="M140">
            <v>0</v>
          </cell>
          <cell r="N140">
            <v>13600</v>
          </cell>
        </row>
        <row r="141">
          <cell r="A141" t="str">
            <v>72.0401</v>
          </cell>
          <cell r="B141" t="str">
            <v>72.0401.0-189</v>
          </cell>
          <cell r="C141" t="str">
            <v>312C</v>
          </cell>
          <cell r="D141" t="str">
            <v>MECHANICAL CONSTRUCTION</v>
          </cell>
          <cell r="F141" t="str">
            <v>PMA-CHEM. CLEANING</v>
          </cell>
          <cell r="G141" t="str">
            <v>EQUIPMENT</v>
          </cell>
          <cell r="H141">
            <v>1</v>
          </cell>
          <cell r="I141" t="str">
            <v>LT</v>
          </cell>
          <cell r="J141">
            <v>100</v>
          </cell>
          <cell r="K141">
            <v>0</v>
          </cell>
          <cell r="L141">
            <v>100</v>
          </cell>
          <cell r="M141">
            <v>0</v>
          </cell>
          <cell r="N141">
            <v>3500</v>
          </cell>
        </row>
        <row r="142">
          <cell r="A142" t="str">
            <v>72.0401</v>
          </cell>
          <cell r="B142" t="str">
            <v>72.0401.0-197</v>
          </cell>
          <cell r="C142" t="str">
            <v>316C</v>
          </cell>
          <cell r="D142" t="str">
            <v>MECHANICAL CONSTRUCTION</v>
          </cell>
          <cell r="F142" t="str">
            <v>PMC-VACUUM CLEANING</v>
          </cell>
          <cell r="G142" t="str">
            <v>EQUIPMENT</v>
          </cell>
          <cell r="H142">
            <v>1</v>
          </cell>
          <cell r="I142" t="str">
            <v>LT</v>
          </cell>
          <cell r="J142">
            <v>250</v>
          </cell>
          <cell r="K142">
            <v>86700</v>
          </cell>
          <cell r="L142">
            <v>250</v>
          </cell>
          <cell r="M142">
            <v>86700</v>
          </cell>
          <cell r="N142">
            <v>8100</v>
          </cell>
        </row>
        <row r="143">
          <cell r="A143" t="str">
            <v>72.0401</v>
          </cell>
          <cell r="B143" t="str">
            <v>72.0401.0-015</v>
          </cell>
          <cell r="C143" t="str">
            <v>312A</v>
          </cell>
          <cell r="D143" t="str">
            <v>MECHANICAL CONSTRUCTION</v>
          </cell>
          <cell r="F143" t="str">
            <v>ASB-FLY ASH</v>
          </cell>
          <cell r="G143" t="str">
            <v>EXHAUSTER FILTERS</v>
          </cell>
          <cell r="H143">
            <v>1</v>
          </cell>
          <cell r="I143" t="str">
            <v>LT</v>
          </cell>
          <cell r="J143">
            <v>630</v>
          </cell>
          <cell r="K143">
            <v>0</v>
          </cell>
          <cell r="L143">
            <v>630</v>
          </cell>
          <cell r="M143">
            <v>0</v>
          </cell>
          <cell r="N143">
            <v>21300</v>
          </cell>
        </row>
        <row r="144">
          <cell r="A144" t="str">
            <v>72.0401</v>
          </cell>
          <cell r="B144" t="str">
            <v>72.0401.0-106</v>
          </cell>
          <cell r="C144" t="str">
            <v>314C</v>
          </cell>
          <cell r="D144" t="str">
            <v>MECHANICAL CONSTRUCTION</v>
          </cell>
          <cell r="F144" t="str">
            <v>HRB-COND.AIR EXT</v>
          </cell>
          <cell r="G144" t="str">
            <v>EXHAUSTERS</v>
          </cell>
          <cell r="H144">
            <v>2</v>
          </cell>
          <cell r="I144" t="str">
            <v>EA</v>
          </cell>
          <cell r="J144">
            <v>65</v>
          </cell>
          <cell r="K144">
            <v>0</v>
          </cell>
          <cell r="L144">
            <v>130</v>
          </cell>
          <cell r="M144">
            <v>0</v>
          </cell>
          <cell r="N144">
            <v>4500</v>
          </cell>
        </row>
        <row r="145">
          <cell r="A145" t="str">
            <v>72.0401</v>
          </cell>
          <cell r="B145" t="str">
            <v>72.0401.0-346</v>
          </cell>
          <cell r="C145" t="str">
            <v>312C</v>
          </cell>
          <cell r="D145" t="str">
            <v>MECHANICAL CONSTRUCTION</v>
          </cell>
          <cell r="F145" t="str">
            <v>NON-METALLIC</v>
          </cell>
          <cell r="G145" t="str">
            <v>EXPANSION JOINTS</v>
          </cell>
          <cell r="H145">
            <v>10</v>
          </cell>
          <cell r="I145" t="str">
            <v>EA</v>
          </cell>
          <cell r="J145">
            <v>25</v>
          </cell>
          <cell r="K145">
            <v>0</v>
          </cell>
          <cell r="L145">
            <v>250</v>
          </cell>
          <cell r="M145">
            <v>0</v>
          </cell>
          <cell r="N145">
            <v>8900</v>
          </cell>
        </row>
        <row r="146">
          <cell r="A146" t="str">
            <v>72.0401</v>
          </cell>
          <cell r="B146" t="str">
            <v>72.0401.0-101</v>
          </cell>
          <cell r="C146" t="str">
            <v>314C</v>
          </cell>
          <cell r="D146" t="str">
            <v>MECHANICAL CONSTRUCTION</v>
          </cell>
          <cell r="F146" t="str">
            <v>HRA-CONDENSER</v>
          </cell>
          <cell r="G146" t="str">
            <v>EXTRACTION PIPING &amp;</v>
          </cell>
          <cell r="H146">
            <v>45</v>
          </cell>
          <cell r="I146" t="str">
            <v>LF</v>
          </cell>
          <cell r="J146">
            <v>2.6666666666666665</v>
          </cell>
          <cell r="K146">
            <v>6.666666666666667</v>
          </cell>
          <cell r="L146">
            <v>120</v>
          </cell>
          <cell r="M146">
            <v>300</v>
          </cell>
          <cell r="N146">
            <v>6500</v>
          </cell>
        </row>
        <row r="147">
          <cell r="A147" t="str">
            <v>72.0401</v>
          </cell>
          <cell r="B147" t="str">
            <v>72.0401.0-075</v>
          </cell>
          <cell r="C147" t="str">
            <v>312C</v>
          </cell>
          <cell r="D147" t="str">
            <v>MECHANICAL CONSTRUCTION</v>
          </cell>
          <cell r="F147" t="str">
            <v>CCE-ID</v>
          </cell>
          <cell r="G147" t="str">
            <v>FANS &amp; MOTORS</v>
          </cell>
          <cell r="H147">
            <v>2</v>
          </cell>
          <cell r="I147" t="str">
            <v>EA</v>
          </cell>
          <cell r="J147">
            <v>2155</v>
          </cell>
          <cell r="K147">
            <v>0</v>
          </cell>
          <cell r="L147">
            <v>4310</v>
          </cell>
          <cell r="M147">
            <v>0</v>
          </cell>
          <cell r="N147">
            <v>150700</v>
          </cell>
        </row>
        <row r="148">
          <cell r="A148" t="str">
            <v>72.0401</v>
          </cell>
          <cell r="B148" t="str">
            <v>72.0401.0-219</v>
          </cell>
          <cell r="C148" t="str">
            <v>312C</v>
          </cell>
          <cell r="D148" t="str">
            <v>MECHANICAL CONSTRUCTION</v>
          </cell>
          <cell r="F148" t="str">
            <v>SGB-COMB AIR</v>
          </cell>
          <cell r="G148" t="str">
            <v>FD FANS &amp; MOTORS (2)</v>
          </cell>
          <cell r="H148">
            <v>2</v>
          </cell>
          <cell r="I148" t="str">
            <v>EA</v>
          </cell>
          <cell r="J148">
            <v>2240</v>
          </cell>
          <cell r="K148">
            <v>0</v>
          </cell>
          <cell r="L148">
            <v>4480</v>
          </cell>
          <cell r="M148">
            <v>0</v>
          </cell>
          <cell r="N148">
            <v>156700</v>
          </cell>
        </row>
        <row r="149">
          <cell r="A149" t="str">
            <v>72.0401</v>
          </cell>
          <cell r="B149" t="str">
            <v>72.0401.0-220</v>
          </cell>
          <cell r="C149" t="str">
            <v>312C</v>
          </cell>
          <cell r="D149" t="str">
            <v>MECHANICAL CONSTRUCTION</v>
          </cell>
          <cell r="F149" t="str">
            <v>SGB-COMB AIR</v>
          </cell>
          <cell r="G149" t="str">
            <v>FD LUBE OIL FLUSH</v>
          </cell>
          <cell r="H149">
            <v>2</v>
          </cell>
          <cell r="I149" t="str">
            <v>EA</v>
          </cell>
          <cell r="J149">
            <v>100</v>
          </cell>
          <cell r="K149">
            <v>0</v>
          </cell>
          <cell r="L149">
            <v>200</v>
          </cell>
          <cell r="M149">
            <v>0</v>
          </cell>
          <cell r="N149">
            <v>6400</v>
          </cell>
        </row>
        <row r="150">
          <cell r="A150" t="str">
            <v>72.0401</v>
          </cell>
          <cell r="B150" t="str">
            <v>72.0401.0-044</v>
          </cell>
          <cell r="C150" t="str">
            <v>312C</v>
          </cell>
          <cell r="D150" t="str">
            <v>MECHANICAL CONSTRUCTION</v>
          </cell>
          <cell r="F150" t="str">
            <v>PSA-AUX. BOILER</v>
          </cell>
          <cell r="G150" t="str">
            <v>FEED PUMP</v>
          </cell>
          <cell r="H150">
            <v>1</v>
          </cell>
          <cell r="I150" t="str">
            <v>EA</v>
          </cell>
          <cell r="J150">
            <v>40</v>
          </cell>
          <cell r="K150">
            <v>0</v>
          </cell>
          <cell r="L150">
            <v>40</v>
          </cell>
          <cell r="M150">
            <v>0</v>
          </cell>
          <cell r="N150">
            <v>1400</v>
          </cell>
        </row>
        <row r="151">
          <cell r="A151" t="str">
            <v>72.0401</v>
          </cell>
          <cell r="B151" t="str">
            <v>72.0401.0-099</v>
          </cell>
          <cell r="C151" t="str">
            <v>312C</v>
          </cell>
          <cell r="D151" t="str">
            <v>MECHANICAL CONSTRUCTION</v>
          </cell>
          <cell r="F151" t="str">
            <v>HRA-CONDENSER</v>
          </cell>
          <cell r="G151" t="str">
            <v>FEEDWATER HEATER 1</v>
          </cell>
          <cell r="H151">
            <v>1</v>
          </cell>
          <cell r="I151" t="str">
            <v>LT</v>
          </cell>
          <cell r="J151">
            <v>200</v>
          </cell>
          <cell r="K151">
            <v>0</v>
          </cell>
          <cell r="L151">
            <v>200</v>
          </cell>
          <cell r="M151">
            <v>0</v>
          </cell>
          <cell r="N151">
            <v>6900</v>
          </cell>
        </row>
        <row r="152">
          <cell r="A152" t="str">
            <v>72.0401</v>
          </cell>
          <cell r="B152" t="str">
            <v>72.0401.0-285</v>
          </cell>
          <cell r="C152" t="str">
            <v>314C</v>
          </cell>
          <cell r="D152" t="str">
            <v>MECHANICAL CONSTRUCTION</v>
          </cell>
          <cell r="F152" t="str">
            <v>TGD-TURBINE LUBE OIL</v>
          </cell>
          <cell r="G152" t="str">
            <v>FILTER</v>
          </cell>
          <cell r="H152">
            <v>1</v>
          </cell>
          <cell r="I152" t="str">
            <v>EA</v>
          </cell>
          <cell r="J152">
            <v>30</v>
          </cell>
          <cell r="K152">
            <v>0</v>
          </cell>
          <cell r="L152">
            <v>30</v>
          </cell>
          <cell r="M152">
            <v>0</v>
          </cell>
          <cell r="N152">
            <v>1000</v>
          </cell>
        </row>
        <row r="153">
          <cell r="A153" t="str">
            <v>72.0401</v>
          </cell>
          <cell r="B153" t="str">
            <v>72.0401.0-327</v>
          </cell>
          <cell r="C153" t="str">
            <v>311B</v>
          </cell>
          <cell r="D153" t="str">
            <v>MECHANICAL CONSTRUCTION</v>
          </cell>
          <cell r="F153" t="str">
            <v>WTB-SERV WTR TRMT</v>
          </cell>
          <cell r="G153" t="str">
            <v>FILTER BACKWASH PUMP</v>
          </cell>
          <cell r="H153">
            <v>1</v>
          </cell>
          <cell r="I153" t="str">
            <v>EA</v>
          </cell>
          <cell r="J153">
            <v>50</v>
          </cell>
          <cell r="K153">
            <v>0</v>
          </cell>
          <cell r="L153">
            <v>50</v>
          </cell>
          <cell r="M153">
            <v>0</v>
          </cell>
          <cell r="N153">
            <v>1700</v>
          </cell>
        </row>
        <row r="154">
          <cell r="A154" t="str">
            <v>72.0401</v>
          </cell>
          <cell r="B154" t="str">
            <v>72.0401.0-271</v>
          </cell>
          <cell r="C154" t="str">
            <v>312C</v>
          </cell>
          <cell r="D154" t="str">
            <v>MECHANICAL CONSTRUCTION</v>
          </cell>
          <cell r="F154" t="str">
            <v>TEE-LP HTR DRAINS</v>
          </cell>
          <cell r="G154" t="str">
            <v>FLASH TANK</v>
          </cell>
          <cell r="H154">
            <v>1</v>
          </cell>
          <cell r="I154" t="str">
            <v>EA</v>
          </cell>
          <cell r="J154">
            <v>40</v>
          </cell>
          <cell r="K154">
            <v>0</v>
          </cell>
          <cell r="L154">
            <v>40</v>
          </cell>
          <cell r="M154">
            <v>0</v>
          </cell>
          <cell r="N154">
            <v>1300</v>
          </cell>
        </row>
        <row r="155">
          <cell r="A155" t="str">
            <v>72.0401</v>
          </cell>
          <cell r="B155" t="str">
            <v>72.0401.0-049</v>
          </cell>
          <cell r="C155" t="str">
            <v>312C</v>
          </cell>
          <cell r="D155" t="str">
            <v>MECHANICAL CONSTRUCTION</v>
          </cell>
          <cell r="F155" t="str">
            <v>PSB-AUX.BOILER FUEL</v>
          </cell>
          <cell r="G155" t="str">
            <v>FUEL PUMP</v>
          </cell>
          <cell r="H155">
            <v>1</v>
          </cell>
          <cell r="I155" t="str">
            <v>EA</v>
          </cell>
          <cell r="J155">
            <v>40</v>
          </cell>
          <cell r="K155">
            <v>0</v>
          </cell>
          <cell r="L155">
            <v>40</v>
          </cell>
          <cell r="M155">
            <v>0</v>
          </cell>
          <cell r="N155">
            <v>1400</v>
          </cell>
        </row>
        <row r="156">
          <cell r="A156" t="str">
            <v>72.0401</v>
          </cell>
          <cell r="B156" t="str">
            <v>72.0401.0-054</v>
          </cell>
          <cell r="C156" t="str">
            <v>311C</v>
          </cell>
          <cell r="D156" t="str">
            <v>MECHANICAL CONSTRUCTION</v>
          </cell>
          <cell r="F156" t="str">
            <v>DPA-ROOF DRAINS</v>
          </cell>
          <cell r="G156" t="str">
            <v>GENERATION BLDG</v>
          </cell>
          <cell r="H156">
            <v>3585</v>
          </cell>
          <cell r="I156" t="str">
            <v>LF</v>
          </cell>
          <cell r="J156">
            <v>2.5327754532775453</v>
          </cell>
          <cell r="K156">
            <v>6.5829846582984661</v>
          </cell>
          <cell r="L156">
            <v>9080</v>
          </cell>
          <cell r="M156">
            <v>23600</v>
          </cell>
          <cell r="N156">
            <v>294900</v>
          </cell>
        </row>
        <row r="157">
          <cell r="A157" t="str">
            <v>72.0401</v>
          </cell>
          <cell r="B157" t="str">
            <v>72.0401.0-157</v>
          </cell>
          <cell r="C157" t="str">
            <v>312C</v>
          </cell>
          <cell r="D157" t="str">
            <v>MECHANICAL CONSTRUCTION</v>
          </cell>
          <cell r="F157" t="str">
            <v>FWD-COND. POLISHING</v>
          </cell>
          <cell r="G157" t="str">
            <v>H &amp; T PIPING</v>
          </cell>
          <cell r="H157">
            <v>962</v>
          </cell>
          <cell r="I157" t="str">
            <v>LF</v>
          </cell>
          <cell r="J157">
            <v>0.8212058212058212</v>
          </cell>
          <cell r="K157">
            <v>6.2370062370062369</v>
          </cell>
          <cell r="L157">
            <v>790</v>
          </cell>
          <cell r="M157">
            <v>6000</v>
          </cell>
          <cell r="N157">
            <v>25800</v>
          </cell>
        </row>
        <row r="158">
          <cell r="A158" t="str">
            <v>72.0401</v>
          </cell>
          <cell r="B158" t="str">
            <v>72.0401.0-333</v>
          </cell>
          <cell r="C158" t="str">
            <v>312B</v>
          </cell>
          <cell r="D158" t="str">
            <v>MECHANICAL CONSTRUCTION</v>
          </cell>
          <cell r="F158" t="str">
            <v>WTD-CYCLE MU TRMT</v>
          </cell>
          <cell r="G158" t="str">
            <v>H &amp; T PIPING</v>
          </cell>
          <cell r="H158">
            <v>1100</v>
          </cell>
          <cell r="I158" t="str">
            <v>LF</v>
          </cell>
          <cell r="J158">
            <v>0.65454545454545454</v>
          </cell>
          <cell r="K158">
            <v>8.545454545454545</v>
          </cell>
          <cell r="L158">
            <v>720</v>
          </cell>
          <cell r="M158">
            <v>9400</v>
          </cell>
          <cell r="N158">
            <v>23500</v>
          </cell>
        </row>
        <row r="159">
          <cell r="A159" t="str">
            <v>72.0401</v>
          </cell>
          <cell r="B159" t="str">
            <v>72.0401.0-350</v>
          </cell>
          <cell r="C159" t="str">
            <v>312C</v>
          </cell>
          <cell r="D159" t="str">
            <v>MECHANICAL CONSTRUCTION</v>
          </cell>
          <cell r="E159" t="str">
            <v>EQUIPMENT</v>
          </cell>
          <cell r="F159" t="str">
            <v>PNEUMATIC MATERIAL</v>
          </cell>
          <cell r="G159" t="str">
            <v>HANDLING SYSTEM</v>
          </cell>
          <cell r="H159">
            <v>5</v>
          </cell>
          <cell r="I159" t="str">
            <v>LT</v>
          </cell>
          <cell r="J159">
            <v>100</v>
          </cell>
          <cell r="K159">
            <v>0</v>
          </cell>
          <cell r="L159">
            <v>500</v>
          </cell>
          <cell r="M159">
            <v>0</v>
          </cell>
          <cell r="N159">
            <v>17100</v>
          </cell>
        </row>
        <row r="160">
          <cell r="A160" t="str">
            <v>72.0401</v>
          </cell>
          <cell r="B160" t="str">
            <v>72.0401.0-344</v>
          </cell>
          <cell r="C160" t="str">
            <v>312C</v>
          </cell>
          <cell r="D160" t="str">
            <v>MECHANICAL CONSTRUCTION</v>
          </cell>
          <cell r="E160" t="str">
            <v>PAINTING</v>
          </cell>
          <cell r="F160" t="str">
            <v>DUCT-ACCESS</v>
          </cell>
          <cell r="G160" t="str">
            <v>HANDRAIL,GRATING,</v>
          </cell>
          <cell r="H160">
            <v>1</v>
          </cell>
          <cell r="I160" t="str">
            <v>LT</v>
          </cell>
          <cell r="J160">
            <v>850</v>
          </cell>
          <cell r="K160">
            <v>1300</v>
          </cell>
          <cell r="L160">
            <v>850</v>
          </cell>
          <cell r="M160">
            <v>1300</v>
          </cell>
          <cell r="N160">
            <v>28900</v>
          </cell>
        </row>
        <row r="161">
          <cell r="A161" t="str">
            <v>72.0401</v>
          </cell>
          <cell r="B161" t="str">
            <v>72.0401.0-351</v>
          </cell>
          <cell r="C161" t="str">
            <v>312C</v>
          </cell>
          <cell r="D161" t="str">
            <v>MECHANICAL CONSTRUCTION</v>
          </cell>
          <cell r="F161" t="str">
            <v>PNEUMATIC MATL</v>
          </cell>
          <cell r="G161" t="str">
            <v>HDLG-C &amp; I</v>
          </cell>
          <cell r="H161">
            <v>1</v>
          </cell>
          <cell r="I161" t="str">
            <v>LT</v>
          </cell>
          <cell r="J161">
            <v>330</v>
          </cell>
          <cell r="K161">
            <v>1400</v>
          </cell>
          <cell r="L161">
            <v>330</v>
          </cell>
          <cell r="M161">
            <v>1400</v>
          </cell>
          <cell r="N161">
            <v>8500</v>
          </cell>
        </row>
        <row r="162">
          <cell r="A162" t="str">
            <v>72.0401</v>
          </cell>
          <cell r="B162" t="str">
            <v>72.0401.0-128</v>
          </cell>
          <cell r="C162" t="str">
            <v>314C</v>
          </cell>
          <cell r="D162" t="str">
            <v>MECHANICAL CONSTRUCTION</v>
          </cell>
          <cell r="E162" t="str">
            <v>CLEANING EQUIPMENT</v>
          </cell>
          <cell r="F162" t="str">
            <v>ECA-AUX. CLG. WTR.</v>
          </cell>
          <cell r="G162" t="str">
            <v>HEAT EXCHANGER</v>
          </cell>
          <cell r="H162">
            <v>1</v>
          </cell>
          <cell r="I162" t="str">
            <v>LT</v>
          </cell>
          <cell r="J162">
            <v>200</v>
          </cell>
          <cell r="K162">
            <v>0</v>
          </cell>
          <cell r="L162">
            <v>200</v>
          </cell>
          <cell r="M162">
            <v>0</v>
          </cell>
          <cell r="N162">
            <v>6500</v>
          </cell>
        </row>
        <row r="163">
          <cell r="A163" t="str">
            <v>72.0401</v>
          </cell>
          <cell r="B163" t="str">
            <v>72.0401.0-130</v>
          </cell>
          <cell r="C163" t="str">
            <v>314C</v>
          </cell>
          <cell r="D163" t="str">
            <v>MECHANICAL CONSTRUCTION</v>
          </cell>
          <cell r="F163" t="str">
            <v>ECA-AUX. CLG. WTR</v>
          </cell>
          <cell r="G163" t="str">
            <v>HEAT EXCHANGERS</v>
          </cell>
          <cell r="H163">
            <v>2</v>
          </cell>
          <cell r="I163" t="str">
            <v>EA</v>
          </cell>
          <cell r="J163">
            <v>125</v>
          </cell>
          <cell r="K163">
            <v>0</v>
          </cell>
          <cell r="L163">
            <v>250</v>
          </cell>
          <cell r="M163">
            <v>0</v>
          </cell>
          <cell r="N163">
            <v>8100</v>
          </cell>
        </row>
        <row r="164">
          <cell r="A164" t="str">
            <v>72.0401</v>
          </cell>
          <cell r="B164" t="str">
            <v>72.0401.0-338</v>
          </cell>
          <cell r="C164" t="str">
            <v>312C</v>
          </cell>
          <cell r="D164" t="str">
            <v>MECHANICAL CONSTRUCTION</v>
          </cell>
          <cell r="F164" t="str">
            <v>DUCT-FD TO AIR</v>
          </cell>
          <cell r="G164" t="str">
            <v>HEATER</v>
          </cell>
          <cell r="H164">
            <v>1</v>
          </cell>
          <cell r="I164" t="str">
            <v>LT</v>
          </cell>
          <cell r="J164">
            <v>1650</v>
          </cell>
          <cell r="K164">
            <v>0</v>
          </cell>
          <cell r="L164">
            <v>1650</v>
          </cell>
          <cell r="M164">
            <v>0</v>
          </cell>
          <cell r="N164">
            <v>59100</v>
          </cell>
        </row>
        <row r="165">
          <cell r="A165" t="str">
            <v>72.0401</v>
          </cell>
          <cell r="B165" t="str">
            <v>72.0401.0-230</v>
          </cell>
          <cell r="C165" t="str">
            <v>312C</v>
          </cell>
          <cell r="D165" t="str">
            <v>MECHANICAL CONSTRUCTION</v>
          </cell>
          <cell r="F165" t="str">
            <v>SGE-IGNITER FUEL OIL</v>
          </cell>
          <cell r="G165" t="str">
            <v>HEATERS (2)</v>
          </cell>
          <cell r="H165">
            <v>2</v>
          </cell>
          <cell r="I165" t="str">
            <v>EA</v>
          </cell>
          <cell r="J165">
            <v>40</v>
          </cell>
          <cell r="K165">
            <v>0</v>
          </cell>
          <cell r="L165">
            <v>80</v>
          </cell>
          <cell r="M165">
            <v>0</v>
          </cell>
          <cell r="N165">
            <v>2600</v>
          </cell>
        </row>
        <row r="166">
          <cell r="A166" t="str">
            <v>72.0401</v>
          </cell>
          <cell r="B166" t="str">
            <v>72.0401.0-002</v>
          </cell>
          <cell r="C166" t="str">
            <v>312C</v>
          </cell>
          <cell r="D166" t="str">
            <v>MECHANICAL CONSTRUCTION</v>
          </cell>
          <cell r="F166" t="str">
            <v>ASA-BOTTOM ASH</v>
          </cell>
          <cell r="G166" t="str">
            <v>HOPPER &amp; LINING</v>
          </cell>
          <cell r="H166">
            <v>1</v>
          </cell>
          <cell r="I166" t="str">
            <v>LT</v>
          </cell>
          <cell r="J166">
            <v>3470</v>
          </cell>
          <cell r="K166">
            <v>18300</v>
          </cell>
          <cell r="L166">
            <v>3470</v>
          </cell>
          <cell r="M166">
            <v>18300</v>
          </cell>
          <cell r="N166">
            <v>124200</v>
          </cell>
        </row>
        <row r="167">
          <cell r="A167" t="str">
            <v>72.0401</v>
          </cell>
          <cell r="B167" t="str">
            <v>72.0401.0-247</v>
          </cell>
          <cell r="C167" t="str">
            <v>312C</v>
          </cell>
          <cell r="D167" t="str">
            <v>MECHANICAL CONSTRUCTION</v>
          </cell>
          <cell r="E167" t="str">
            <v>PIPING</v>
          </cell>
          <cell r="F167" t="str">
            <v>SGJ-REHEAT STEAM</v>
          </cell>
          <cell r="G167" t="str">
            <v>HOT REHEAT MAJOR</v>
          </cell>
          <cell r="H167">
            <v>1089</v>
          </cell>
          <cell r="I167" t="str">
            <v>LF</v>
          </cell>
          <cell r="J167">
            <v>6.5013774104683195</v>
          </cell>
          <cell r="K167">
            <v>0</v>
          </cell>
          <cell r="L167">
            <v>7080</v>
          </cell>
          <cell r="M167">
            <v>0</v>
          </cell>
          <cell r="N167">
            <v>230400</v>
          </cell>
        </row>
        <row r="168">
          <cell r="A168" t="str">
            <v>72.0401</v>
          </cell>
          <cell r="B168" t="str">
            <v>72.0401.0-249</v>
          </cell>
          <cell r="C168" t="str">
            <v>312C</v>
          </cell>
          <cell r="D168" t="str">
            <v>MECHANICAL CONSTRUCTION</v>
          </cell>
          <cell r="E168" t="str">
            <v>WELDING</v>
          </cell>
          <cell r="F168" t="str">
            <v>SGJ-REHEAT STEAM</v>
          </cell>
          <cell r="G168" t="str">
            <v>HOT REHEAT PIPE</v>
          </cell>
          <cell r="H168">
            <v>41</v>
          </cell>
          <cell r="I168" t="str">
            <v>EA</v>
          </cell>
          <cell r="J168">
            <v>59.512195121951223</v>
          </cell>
          <cell r="K168">
            <v>0</v>
          </cell>
          <cell r="L168">
            <v>2440</v>
          </cell>
          <cell r="M168">
            <v>0</v>
          </cell>
          <cell r="N168">
            <v>79500</v>
          </cell>
        </row>
        <row r="169">
          <cell r="A169" t="str">
            <v>72.0401</v>
          </cell>
          <cell r="B169" t="str">
            <v>72.0401.0-245</v>
          </cell>
          <cell r="C169" t="str">
            <v>312C</v>
          </cell>
          <cell r="D169" t="str">
            <v>MECHANICAL CONSTRUCTION</v>
          </cell>
          <cell r="F169" t="str">
            <v>SGJ-REHEAT STEAM</v>
          </cell>
          <cell r="G169" t="str">
            <v>HOT REHEAT SUPPORTS</v>
          </cell>
          <cell r="H169">
            <v>44</v>
          </cell>
          <cell r="I169" t="str">
            <v>EA</v>
          </cell>
          <cell r="J169">
            <v>34.772727272727273</v>
          </cell>
          <cell r="K169">
            <v>0</v>
          </cell>
          <cell r="L169">
            <v>1530</v>
          </cell>
          <cell r="M169">
            <v>0</v>
          </cell>
          <cell r="N169">
            <v>50100</v>
          </cell>
        </row>
        <row r="170">
          <cell r="A170" t="str">
            <v>72.0401</v>
          </cell>
          <cell r="B170" t="str">
            <v>72.0401.0-142</v>
          </cell>
          <cell r="C170" t="str">
            <v>312C</v>
          </cell>
          <cell r="D170" t="str">
            <v>MECHANICAL CONSTRUCTION</v>
          </cell>
          <cell r="F170" t="str">
            <v>FWA-BOILER FEED WTR</v>
          </cell>
          <cell r="G170" t="str">
            <v>HP FEEDWATER HEATERS</v>
          </cell>
          <cell r="H170">
            <v>3</v>
          </cell>
          <cell r="I170" t="str">
            <v>EA</v>
          </cell>
          <cell r="J170">
            <v>50</v>
          </cell>
          <cell r="K170">
            <v>0</v>
          </cell>
          <cell r="L170">
            <v>150</v>
          </cell>
          <cell r="M170">
            <v>0</v>
          </cell>
          <cell r="N170">
            <v>5200</v>
          </cell>
        </row>
        <row r="171">
          <cell r="A171" t="str">
            <v>72.0401</v>
          </cell>
          <cell r="B171" t="str">
            <v>72.0401.0-328</v>
          </cell>
          <cell r="C171" t="str">
            <v>311B</v>
          </cell>
          <cell r="D171" t="str">
            <v>MECHANICAL CONSTRUCTION</v>
          </cell>
          <cell r="F171" t="str">
            <v>WTB-SERV WTR TRMT</v>
          </cell>
          <cell r="G171" t="str">
            <v>IDI PIPING</v>
          </cell>
          <cell r="H171">
            <v>570</v>
          </cell>
          <cell r="I171" t="str">
            <v>LF</v>
          </cell>
          <cell r="J171">
            <v>1.4561403508771931</v>
          </cell>
          <cell r="K171">
            <v>0.8771929824561403</v>
          </cell>
          <cell r="L171">
            <v>830</v>
          </cell>
          <cell r="M171">
            <v>500</v>
          </cell>
          <cell r="N171">
            <v>26700</v>
          </cell>
        </row>
        <row r="172">
          <cell r="A172" t="str">
            <v>72.0401</v>
          </cell>
          <cell r="B172" t="str">
            <v>72.0401.0-183</v>
          </cell>
          <cell r="C172" t="str">
            <v>312A</v>
          </cell>
          <cell r="D172" t="str">
            <v>MECHANICAL CONSTRUCTION</v>
          </cell>
          <cell r="F172" t="str">
            <v>FOB-FO SUPPLY</v>
          </cell>
          <cell r="G172" t="str">
            <v>IGNITOR PUMPS</v>
          </cell>
          <cell r="H172">
            <v>2</v>
          </cell>
          <cell r="I172" t="str">
            <v>EA</v>
          </cell>
          <cell r="J172">
            <v>25</v>
          </cell>
          <cell r="K172">
            <v>0</v>
          </cell>
          <cell r="L172">
            <v>50</v>
          </cell>
          <cell r="M172">
            <v>0</v>
          </cell>
          <cell r="N172">
            <v>1700</v>
          </cell>
        </row>
        <row r="173">
          <cell r="A173" t="str">
            <v>72.0401</v>
          </cell>
          <cell r="B173" t="str">
            <v>72.0401.0-184</v>
          </cell>
          <cell r="C173" t="str">
            <v>312A</v>
          </cell>
          <cell r="D173" t="str">
            <v>MECHANICAL CONSTRUCTION</v>
          </cell>
          <cell r="E173" t="str">
            <v>HEATERS</v>
          </cell>
          <cell r="F173" t="str">
            <v>FOB-FO SUPPLY</v>
          </cell>
          <cell r="G173" t="str">
            <v>IGNITOR STORAGE</v>
          </cell>
          <cell r="H173">
            <v>2</v>
          </cell>
          <cell r="I173" t="str">
            <v>EA</v>
          </cell>
          <cell r="J173">
            <v>40</v>
          </cell>
          <cell r="K173">
            <v>0</v>
          </cell>
          <cell r="L173">
            <v>80</v>
          </cell>
          <cell r="M173">
            <v>0</v>
          </cell>
          <cell r="N173">
            <v>2700</v>
          </cell>
        </row>
        <row r="174">
          <cell r="A174" t="str">
            <v>72.0401</v>
          </cell>
          <cell r="B174" t="str">
            <v>72.0401.0-120</v>
          </cell>
          <cell r="C174" t="str">
            <v>314C</v>
          </cell>
          <cell r="D174" t="str">
            <v>MECHANICAL CONSTRUCTION</v>
          </cell>
          <cell r="E174" t="str">
            <v>STORAGE TANKS</v>
          </cell>
          <cell r="F174" t="str">
            <v>HRE-CW CHEM FEED</v>
          </cell>
          <cell r="G174" t="str">
            <v>INHIBITOR &amp; ACID</v>
          </cell>
          <cell r="H174">
            <v>2</v>
          </cell>
          <cell r="I174" t="str">
            <v>EA</v>
          </cell>
          <cell r="J174">
            <v>40</v>
          </cell>
          <cell r="K174">
            <v>5050</v>
          </cell>
          <cell r="L174">
            <v>80</v>
          </cell>
          <cell r="M174">
            <v>10100</v>
          </cell>
          <cell r="N174">
            <v>2600</v>
          </cell>
        </row>
        <row r="175">
          <cell r="A175" t="str">
            <v>72.0401</v>
          </cell>
          <cell r="B175" t="str">
            <v>72.0401.0-345</v>
          </cell>
          <cell r="C175" t="str">
            <v>312C</v>
          </cell>
          <cell r="D175" t="str">
            <v>MECHANICAL CONSTRUCTION</v>
          </cell>
          <cell r="F175" t="str">
            <v>METAL EXPANSION</v>
          </cell>
          <cell r="G175" t="str">
            <v>JOINTS</v>
          </cell>
          <cell r="H175">
            <v>15</v>
          </cell>
          <cell r="I175" t="str">
            <v>EA</v>
          </cell>
          <cell r="J175">
            <v>15.333333333333334</v>
          </cell>
          <cell r="K175">
            <v>0</v>
          </cell>
          <cell r="L175">
            <v>230</v>
          </cell>
          <cell r="M175">
            <v>0</v>
          </cell>
          <cell r="N175">
            <v>8100</v>
          </cell>
        </row>
        <row r="176">
          <cell r="A176" t="str">
            <v>72.0401</v>
          </cell>
          <cell r="B176" t="str">
            <v>72.0401.0-151</v>
          </cell>
          <cell r="C176" t="str">
            <v>312C</v>
          </cell>
          <cell r="D176" t="str">
            <v>MECHANICAL CONSTRUCTION</v>
          </cell>
          <cell r="E176" t="str">
            <v>HEATERS</v>
          </cell>
          <cell r="F176" t="str">
            <v>FWC-CONDENSATE</v>
          </cell>
          <cell r="G176" t="str">
            <v>LP FEEDWATER</v>
          </cell>
          <cell r="H176">
            <v>3</v>
          </cell>
          <cell r="I176" t="str">
            <v>EA</v>
          </cell>
          <cell r="J176">
            <v>43.333333333333336</v>
          </cell>
          <cell r="K176">
            <v>0</v>
          </cell>
          <cell r="L176">
            <v>130</v>
          </cell>
          <cell r="M176">
            <v>0</v>
          </cell>
          <cell r="N176">
            <v>4500</v>
          </cell>
        </row>
        <row r="177">
          <cell r="A177" t="str">
            <v>72.0401</v>
          </cell>
          <cell r="B177" t="str">
            <v>72.0401.0-076</v>
          </cell>
          <cell r="C177" t="str">
            <v>312C</v>
          </cell>
          <cell r="D177" t="str">
            <v>MECHANICAL CONSTRUCTION</v>
          </cell>
          <cell r="F177" t="str">
            <v>CCE-ID</v>
          </cell>
          <cell r="G177" t="str">
            <v>LUBE OIL FLUSH</v>
          </cell>
          <cell r="H177">
            <v>2</v>
          </cell>
          <cell r="I177" t="str">
            <v>EA</v>
          </cell>
          <cell r="J177">
            <v>100</v>
          </cell>
          <cell r="K177">
            <v>0</v>
          </cell>
          <cell r="L177">
            <v>200</v>
          </cell>
          <cell r="M177">
            <v>0</v>
          </cell>
          <cell r="N177">
            <v>6400</v>
          </cell>
        </row>
        <row r="178">
          <cell r="A178" t="str">
            <v>72.0401</v>
          </cell>
          <cell r="B178" t="str">
            <v>72.0401.0-239</v>
          </cell>
          <cell r="C178" t="str">
            <v>312C</v>
          </cell>
          <cell r="D178" t="str">
            <v>MECHANICAL CONSTRUCTION</v>
          </cell>
          <cell r="F178" t="str">
            <v>SGG-MAIN STEAM</v>
          </cell>
          <cell r="G178" t="str">
            <v>MAJOR PIPE ERECTION</v>
          </cell>
          <cell r="H178">
            <v>982</v>
          </cell>
          <cell r="I178" t="str">
            <v>LF</v>
          </cell>
          <cell r="J178">
            <v>8.5437881873727086</v>
          </cell>
          <cell r="K178">
            <v>0</v>
          </cell>
          <cell r="L178">
            <v>8390</v>
          </cell>
          <cell r="M178">
            <v>0</v>
          </cell>
          <cell r="N178">
            <v>273700</v>
          </cell>
        </row>
        <row r="179">
          <cell r="A179" t="str">
            <v>72.0401</v>
          </cell>
          <cell r="B179" t="str">
            <v>72.0401.0-240</v>
          </cell>
          <cell r="C179" t="str">
            <v>312C</v>
          </cell>
          <cell r="D179" t="str">
            <v>MECHANICAL CONSTRUCTION</v>
          </cell>
          <cell r="F179" t="str">
            <v>SGG-MAIN STEAM</v>
          </cell>
          <cell r="G179" t="str">
            <v>MAJOR PIPE WELDING</v>
          </cell>
          <cell r="H179">
            <v>50</v>
          </cell>
          <cell r="I179" t="str">
            <v>EA</v>
          </cell>
          <cell r="J179">
            <v>55.2</v>
          </cell>
          <cell r="K179">
            <v>0</v>
          </cell>
          <cell r="L179">
            <v>2760</v>
          </cell>
          <cell r="M179">
            <v>0</v>
          </cell>
          <cell r="N179">
            <v>89600</v>
          </cell>
        </row>
        <row r="180">
          <cell r="A180" t="str">
            <v>72.0401</v>
          </cell>
          <cell r="B180" t="str">
            <v>72.0401.0-040</v>
          </cell>
          <cell r="C180" t="str">
            <v>315A</v>
          </cell>
          <cell r="D180" t="str">
            <v>MECHANICAL CONSTRUCTION</v>
          </cell>
          <cell r="E180" t="str">
            <v>INCLUDING ROOF DRAIN</v>
          </cell>
          <cell r="F180" t="str">
            <v>APK-EMERG.GENERATOR</v>
          </cell>
          <cell r="G180" t="str">
            <v>MAJOR PIPING</v>
          </cell>
          <cell r="H180">
            <v>163</v>
          </cell>
          <cell r="I180" t="str">
            <v>LF</v>
          </cell>
          <cell r="J180">
            <v>1.2269938650306749</v>
          </cell>
          <cell r="K180">
            <v>34.355828220858896</v>
          </cell>
          <cell r="L180">
            <v>200</v>
          </cell>
          <cell r="M180">
            <v>5600</v>
          </cell>
          <cell r="N180">
            <v>6500</v>
          </cell>
        </row>
        <row r="181">
          <cell r="A181" t="str">
            <v>72.0401</v>
          </cell>
          <cell r="B181" t="str">
            <v>72.0401.0-011</v>
          </cell>
          <cell r="C181" t="str">
            <v>312C</v>
          </cell>
          <cell r="D181" t="str">
            <v>MECHANICAL CONSTRUCTION</v>
          </cell>
          <cell r="F181" t="str">
            <v>ASA-BOTTOM ASH</v>
          </cell>
          <cell r="G181" t="str">
            <v>MAJOR PIPING</v>
          </cell>
          <cell r="H181">
            <v>4210</v>
          </cell>
          <cell r="I181" t="str">
            <v>LF</v>
          </cell>
          <cell r="J181">
            <v>1.178147268408551</v>
          </cell>
          <cell r="K181">
            <v>66.650831353919244</v>
          </cell>
          <cell r="L181">
            <v>4960</v>
          </cell>
          <cell r="M181">
            <v>280600</v>
          </cell>
          <cell r="N181">
            <v>161800</v>
          </cell>
        </row>
        <row r="182">
          <cell r="A182" t="str">
            <v>72.0401</v>
          </cell>
          <cell r="B182" t="str">
            <v>72.0401.0-021</v>
          </cell>
          <cell r="C182" t="str">
            <v>312C</v>
          </cell>
          <cell r="D182" t="str">
            <v>MECHANICAL CONSTRUCTION</v>
          </cell>
          <cell r="F182" t="str">
            <v>ASB-FLY ASH</v>
          </cell>
          <cell r="G182" t="str">
            <v>MAJOR PIPING</v>
          </cell>
          <cell r="H182">
            <v>3330</v>
          </cell>
          <cell r="I182" t="str">
            <v>LF</v>
          </cell>
          <cell r="J182">
            <v>1.4174174174174174</v>
          </cell>
          <cell r="K182">
            <v>57.837837837837839</v>
          </cell>
          <cell r="L182">
            <v>4720</v>
          </cell>
          <cell r="M182">
            <v>192600</v>
          </cell>
          <cell r="N182">
            <v>153800</v>
          </cell>
        </row>
        <row r="183">
          <cell r="A183" t="str">
            <v>72.0401</v>
          </cell>
          <cell r="B183" t="str">
            <v>72.0401.0-029</v>
          </cell>
          <cell r="C183" t="str">
            <v>312C</v>
          </cell>
          <cell r="D183" t="str">
            <v>MECHANICAL CONSTRUCTION</v>
          </cell>
          <cell r="F183" t="str">
            <v>ASD-PULVERIZER REJ</v>
          </cell>
          <cell r="G183" t="str">
            <v>MAJOR PIPING</v>
          </cell>
          <cell r="H183">
            <v>360</v>
          </cell>
          <cell r="I183" t="str">
            <v>LF</v>
          </cell>
          <cell r="J183">
            <v>1</v>
          </cell>
          <cell r="K183">
            <v>32.5</v>
          </cell>
          <cell r="L183">
            <v>360</v>
          </cell>
          <cell r="M183">
            <v>11700</v>
          </cell>
          <cell r="N183">
            <v>11900</v>
          </cell>
        </row>
        <row r="184">
          <cell r="A184" t="str">
            <v>72.0401</v>
          </cell>
          <cell r="B184" t="str">
            <v>72.0401.0-036</v>
          </cell>
          <cell r="C184" t="str">
            <v>312C</v>
          </cell>
          <cell r="D184" t="str">
            <v>MECHANICAL CONSTRUCTION</v>
          </cell>
          <cell r="F184" t="str">
            <v>ASE-SCRUBBER SOLIDS</v>
          </cell>
          <cell r="G184" t="str">
            <v>MAJOR PIPING</v>
          </cell>
          <cell r="H184">
            <v>2926</v>
          </cell>
          <cell r="I184" t="str">
            <v>LF</v>
          </cell>
          <cell r="J184">
            <v>0.9706083390293917</v>
          </cell>
          <cell r="K184">
            <v>39.542036910457966</v>
          </cell>
          <cell r="L184">
            <v>2840</v>
          </cell>
          <cell r="M184">
            <v>115700</v>
          </cell>
          <cell r="N184">
            <v>92300</v>
          </cell>
        </row>
        <row r="185">
          <cell r="A185" t="str">
            <v>72.0401</v>
          </cell>
          <cell r="B185" t="str">
            <v>72.0401.0-063</v>
          </cell>
          <cell r="C185" t="str">
            <v>312A</v>
          </cell>
          <cell r="D185" t="str">
            <v>MECHANICAL CONSTRUCTION</v>
          </cell>
          <cell r="F185" t="str">
            <v>BMC-SCRUB.ADD.PREP</v>
          </cell>
          <cell r="G185" t="str">
            <v>MAJOR PIPING</v>
          </cell>
          <cell r="H185">
            <v>765</v>
          </cell>
          <cell r="I185" t="str">
            <v>LF</v>
          </cell>
          <cell r="J185">
            <v>1.4248366013071896</v>
          </cell>
          <cell r="K185">
            <v>30.457516339869279</v>
          </cell>
          <cell r="L185">
            <v>1090</v>
          </cell>
          <cell r="M185">
            <v>23300</v>
          </cell>
          <cell r="N185">
            <v>35600</v>
          </cell>
        </row>
        <row r="186">
          <cell r="A186" t="str">
            <v>72.0401</v>
          </cell>
          <cell r="B186" t="str">
            <v>72.0401.0-082</v>
          </cell>
          <cell r="C186" t="str">
            <v>316C</v>
          </cell>
          <cell r="D186" t="str">
            <v>MECHANICAL CONSTRUCTION</v>
          </cell>
          <cell r="F186" t="str">
            <v>CAA-STATION AIR</v>
          </cell>
          <cell r="G186" t="str">
            <v>MAJOR PIPING</v>
          </cell>
          <cell r="H186">
            <v>640</v>
          </cell>
          <cell r="I186" t="str">
            <v>LF</v>
          </cell>
          <cell r="J186">
            <v>1.328125</v>
          </cell>
          <cell r="K186">
            <v>37.1875</v>
          </cell>
          <cell r="L186">
            <v>850</v>
          </cell>
          <cell r="M186">
            <v>23800</v>
          </cell>
          <cell r="N186">
            <v>27900</v>
          </cell>
        </row>
        <row r="187">
          <cell r="A187" t="str">
            <v>72.0401</v>
          </cell>
          <cell r="B187" t="str">
            <v>72.0401.0-087</v>
          </cell>
          <cell r="C187" t="str">
            <v>316C</v>
          </cell>
          <cell r="D187" t="str">
            <v>MECHANICAL CONSTRUCTION</v>
          </cell>
          <cell r="F187" t="str">
            <v>CAB-CONTROL AIR</v>
          </cell>
          <cell r="G187" t="str">
            <v>MAJOR PIPING</v>
          </cell>
          <cell r="H187">
            <v>187</v>
          </cell>
          <cell r="I187" t="str">
            <v>LF</v>
          </cell>
          <cell r="J187">
            <v>1.2299465240641712</v>
          </cell>
          <cell r="K187">
            <v>33.155080213903744</v>
          </cell>
          <cell r="L187">
            <v>230</v>
          </cell>
          <cell r="M187">
            <v>6200</v>
          </cell>
          <cell r="N187">
            <v>7300</v>
          </cell>
        </row>
        <row r="188">
          <cell r="A188" t="str">
            <v>72.0401</v>
          </cell>
          <cell r="B188" t="str">
            <v>72.0401.0-072</v>
          </cell>
          <cell r="C188" t="str">
            <v>312C</v>
          </cell>
          <cell r="D188" t="str">
            <v>MECHANICAL CONSTRUCTION</v>
          </cell>
          <cell r="F188" t="str">
            <v>CCC-FLUE GAS DESULF</v>
          </cell>
          <cell r="G188" t="str">
            <v>MAJOR PIPING</v>
          </cell>
          <cell r="H188">
            <v>1695</v>
          </cell>
          <cell r="I188" t="str">
            <v>LF</v>
          </cell>
          <cell r="J188">
            <v>1.3274336283185841</v>
          </cell>
          <cell r="K188">
            <v>34.21828908554572</v>
          </cell>
          <cell r="L188">
            <v>2250</v>
          </cell>
          <cell r="M188">
            <v>58000</v>
          </cell>
          <cell r="N188">
            <v>73600</v>
          </cell>
        </row>
        <row r="189">
          <cell r="A189" t="str">
            <v>72.0401</v>
          </cell>
          <cell r="B189" t="str">
            <v>72.0401.0-077</v>
          </cell>
          <cell r="C189" t="str">
            <v>312C</v>
          </cell>
          <cell r="D189" t="str">
            <v>MECHANICAL CONSTRUCTION</v>
          </cell>
          <cell r="F189" t="str">
            <v>CCE-ID</v>
          </cell>
          <cell r="G189" t="str">
            <v>MAJOR PIPING</v>
          </cell>
          <cell r="H189">
            <v>380</v>
          </cell>
          <cell r="I189" t="str">
            <v>LF</v>
          </cell>
          <cell r="J189">
            <v>1.0526315789473684</v>
          </cell>
          <cell r="K189">
            <v>18.94736842105263</v>
          </cell>
          <cell r="L189">
            <v>400</v>
          </cell>
          <cell r="M189">
            <v>7200</v>
          </cell>
          <cell r="N189">
            <v>12800</v>
          </cell>
        </row>
        <row r="190">
          <cell r="A190" t="str">
            <v>72.0401</v>
          </cell>
          <cell r="B190" t="str">
            <v>72.0401.0-094</v>
          </cell>
          <cell r="C190" t="str">
            <v>316A</v>
          </cell>
          <cell r="D190" t="str">
            <v>MECHANICAL CONSTRUCTION</v>
          </cell>
          <cell r="F190" t="str">
            <v>CGD-NITROGEN STORAGE</v>
          </cell>
          <cell r="G190" t="str">
            <v>MAJOR PIPING</v>
          </cell>
          <cell r="H190">
            <v>40</v>
          </cell>
          <cell r="I190" t="str">
            <v>LF</v>
          </cell>
          <cell r="J190">
            <v>1</v>
          </cell>
          <cell r="K190">
            <v>17.5</v>
          </cell>
          <cell r="L190">
            <v>40</v>
          </cell>
          <cell r="M190">
            <v>700</v>
          </cell>
          <cell r="N190">
            <v>1200</v>
          </cell>
        </row>
        <row r="191">
          <cell r="A191" t="str">
            <v>72.0401</v>
          </cell>
          <cell r="B191" t="str">
            <v>72.0401.0-066</v>
          </cell>
          <cell r="C191" t="str">
            <v>312B</v>
          </cell>
          <cell r="D191" t="str">
            <v>MECHANICAL CONSTRUCTION</v>
          </cell>
          <cell r="F191" t="str">
            <v>CHF-DUST SUPPRESSION</v>
          </cell>
          <cell r="G191" t="str">
            <v>MAJOR PIPING</v>
          </cell>
          <cell r="H191">
            <v>640</v>
          </cell>
          <cell r="I191" t="str">
            <v>LF</v>
          </cell>
          <cell r="J191">
            <v>0.921875</v>
          </cell>
          <cell r="K191">
            <v>25</v>
          </cell>
          <cell r="L191">
            <v>590</v>
          </cell>
          <cell r="M191">
            <v>16000</v>
          </cell>
          <cell r="N191">
            <v>18900</v>
          </cell>
        </row>
        <row r="192">
          <cell r="A192" t="str">
            <v>72.0401</v>
          </cell>
          <cell r="B192" t="str">
            <v>72.0401.0-131</v>
          </cell>
          <cell r="C192" t="str">
            <v>314C</v>
          </cell>
          <cell r="D192" t="str">
            <v>MECHANICAL CONSTRUCTION</v>
          </cell>
          <cell r="F192" t="str">
            <v>ECA-AUX. CLG. WTR.</v>
          </cell>
          <cell r="G192" t="str">
            <v>MAJOR PIPING</v>
          </cell>
          <cell r="H192">
            <v>340</v>
          </cell>
          <cell r="I192" t="str">
            <v>LF</v>
          </cell>
          <cell r="J192">
            <v>1.5294117647058822</v>
          </cell>
          <cell r="K192">
            <v>20</v>
          </cell>
          <cell r="L192">
            <v>520</v>
          </cell>
          <cell r="M192">
            <v>6800</v>
          </cell>
          <cell r="N192">
            <v>17000</v>
          </cell>
        </row>
        <row r="193">
          <cell r="A193" t="str">
            <v>72.0401</v>
          </cell>
          <cell r="B193" t="str">
            <v>72.0401.0-136</v>
          </cell>
          <cell r="C193" t="str">
            <v>314C</v>
          </cell>
          <cell r="D193" t="str">
            <v>MECHANICAL CONSTRUCTION</v>
          </cell>
          <cell r="F193" t="str">
            <v>ECB-CLSD.CYC.CLG.WTR</v>
          </cell>
          <cell r="G193" t="str">
            <v>MAJOR PIPING</v>
          </cell>
          <cell r="H193">
            <v>4462</v>
          </cell>
          <cell r="I193" t="str">
            <v>LF</v>
          </cell>
          <cell r="J193">
            <v>1.3088301210219633</v>
          </cell>
          <cell r="K193">
            <v>56.476916181084718</v>
          </cell>
          <cell r="L193">
            <v>5840</v>
          </cell>
          <cell r="M193">
            <v>252000</v>
          </cell>
          <cell r="N193">
            <v>190400</v>
          </cell>
        </row>
        <row r="194">
          <cell r="A194" t="str">
            <v>72.0401</v>
          </cell>
          <cell r="B194" t="str">
            <v>72.0401.0-180</v>
          </cell>
          <cell r="C194" t="str">
            <v>312B</v>
          </cell>
          <cell r="D194" t="str">
            <v>MECHANICAL CONSTRUCTION</v>
          </cell>
          <cell r="F194" t="str">
            <v>FOA-FO REC &amp; STORAGE</v>
          </cell>
          <cell r="G194" t="str">
            <v>MAJOR PIPING</v>
          </cell>
          <cell r="H194">
            <v>460</v>
          </cell>
          <cell r="I194" t="str">
            <v>LF</v>
          </cell>
          <cell r="J194">
            <v>1.1956521739130435</v>
          </cell>
          <cell r="K194">
            <v>19.782608695652176</v>
          </cell>
          <cell r="L194">
            <v>550</v>
          </cell>
          <cell r="M194">
            <v>9100</v>
          </cell>
          <cell r="N194">
            <v>17900</v>
          </cell>
        </row>
        <row r="195">
          <cell r="A195" t="str">
            <v>72.0401</v>
          </cell>
          <cell r="B195" t="str">
            <v>72.0401.0-186</v>
          </cell>
          <cell r="C195" t="str">
            <v>312A</v>
          </cell>
          <cell r="D195" t="str">
            <v>MECHANICAL CONSTRUCTION</v>
          </cell>
          <cell r="F195" t="str">
            <v>FOB-FO SUPPLY</v>
          </cell>
          <cell r="G195" t="str">
            <v>MAJOR PIPING</v>
          </cell>
          <cell r="H195">
            <v>1425</v>
          </cell>
          <cell r="I195" t="str">
            <v>LF</v>
          </cell>
          <cell r="J195">
            <v>1.0456140350877192</v>
          </cell>
          <cell r="K195">
            <v>21.12280701754386</v>
          </cell>
          <cell r="L195">
            <v>1490</v>
          </cell>
          <cell r="M195">
            <v>30100</v>
          </cell>
          <cell r="N195">
            <v>48700</v>
          </cell>
        </row>
        <row r="196">
          <cell r="A196" t="str">
            <v>72.0401</v>
          </cell>
          <cell r="B196" t="str">
            <v>72.0401.0-175</v>
          </cell>
          <cell r="C196" t="str">
            <v>316C</v>
          </cell>
          <cell r="D196" t="str">
            <v>MECHANICAL CONSTRUCTION</v>
          </cell>
          <cell r="F196" t="str">
            <v>FP-FIRE PROTECTION</v>
          </cell>
          <cell r="G196" t="str">
            <v>MAJOR PIPING</v>
          </cell>
          <cell r="H196">
            <v>5048</v>
          </cell>
          <cell r="I196" t="str">
            <v>LF</v>
          </cell>
          <cell r="J196">
            <v>1.3391442155309032</v>
          </cell>
          <cell r="K196">
            <v>42.432646592709986</v>
          </cell>
          <cell r="L196">
            <v>6760</v>
          </cell>
          <cell r="M196">
            <v>214200</v>
          </cell>
          <cell r="N196">
            <v>220400</v>
          </cell>
        </row>
        <row r="197">
          <cell r="A197" t="str">
            <v>72.0401</v>
          </cell>
          <cell r="B197" t="str">
            <v>72.0401.0-144</v>
          </cell>
          <cell r="C197" t="str">
            <v>312C</v>
          </cell>
          <cell r="D197" t="str">
            <v>MECHANICAL CONSTRUCTION</v>
          </cell>
          <cell r="F197" t="str">
            <v>FWA-BOILER FEED WTR</v>
          </cell>
          <cell r="G197" t="str">
            <v>MAJOR PIPING</v>
          </cell>
          <cell r="H197">
            <v>2074</v>
          </cell>
          <cell r="I197" t="str">
            <v>LF</v>
          </cell>
          <cell r="J197">
            <v>5.081967213114754</v>
          </cell>
          <cell r="K197">
            <v>0</v>
          </cell>
          <cell r="L197">
            <v>10540</v>
          </cell>
          <cell r="M197">
            <v>0</v>
          </cell>
          <cell r="N197">
            <v>342700</v>
          </cell>
        </row>
        <row r="198">
          <cell r="A198" t="str">
            <v>72.0401</v>
          </cell>
          <cell r="B198" t="str">
            <v>72.0401.0-148</v>
          </cell>
          <cell r="C198" t="str">
            <v>312C</v>
          </cell>
          <cell r="D198" t="str">
            <v>MECHANICAL CONSTRUCTION</v>
          </cell>
          <cell r="F198" t="str">
            <v>FWB-BOILER FEED INJ.</v>
          </cell>
          <cell r="G198" t="str">
            <v>MAJOR PIPING</v>
          </cell>
          <cell r="H198">
            <v>443</v>
          </cell>
          <cell r="I198" t="str">
            <v>LF</v>
          </cell>
          <cell r="J198">
            <v>1.5349887133182845</v>
          </cell>
          <cell r="K198">
            <v>4.5146726862302486</v>
          </cell>
          <cell r="L198">
            <v>680</v>
          </cell>
          <cell r="M198">
            <v>2000</v>
          </cell>
          <cell r="N198">
            <v>22300</v>
          </cell>
        </row>
        <row r="199">
          <cell r="A199" t="str">
            <v>72.0401</v>
          </cell>
          <cell r="B199" t="str">
            <v>72.0401.0-153</v>
          </cell>
          <cell r="C199" t="str">
            <v>312C</v>
          </cell>
          <cell r="D199" t="str">
            <v>MECHANICAL CONSTRUCTION</v>
          </cell>
          <cell r="F199" t="str">
            <v>FWC-CONDENSATE</v>
          </cell>
          <cell r="G199" t="str">
            <v>MAJOR PIPING</v>
          </cell>
          <cell r="H199">
            <v>1497</v>
          </cell>
          <cell r="I199" t="str">
            <v>LF</v>
          </cell>
          <cell r="J199">
            <v>1.6833667334669338</v>
          </cell>
          <cell r="K199">
            <v>3.0060120240480961</v>
          </cell>
          <cell r="L199">
            <v>2520</v>
          </cell>
          <cell r="M199">
            <v>4500</v>
          </cell>
          <cell r="N199">
            <v>82400</v>
          </cell>
        </row>
        <row r="200">
          <cell r="A200" t="str">
            <v>72.0401</v>
          </cell>
          <cell r="B200" t="str">
            <v>72.0401.0-160</v>
          </cell>
          <cell r="C200" t="str">
            <v>312C</v>
          </cell>
          <cell r="D200" t="str">
            <v>MECHANICAL CONSTRUCTION</v>
          </cell>
          <cell r="F200" t="str">
            <v>FWD-COND. POLISHING</v>
          </cell>
          <cell r="G200" t="str">
            <v>MAJOR PIPING</v>
          </cell>
          <cell r="H200">
            <v>114</v>
          </cell>
          <cell r="I200" t="str">
            <v>LF</v>
          </cell>
          <cell r="J200">
            <v>2.1052631578947367</v>
          </cell>
          <cell r="K200">
            <v>8.7719298245614041</v>
          </cell>
          <cell r="L200">
            <v>240</v>
          </cell>
          <cell r="M200">
            <v>1000</v>
          </cell>
          <cell r="N200">
            <v>8000</v>
          </cell>
        </row>
        <row r="201">
          <cell r="A201" t="str">
            <v>72.0401</v>
          </cell>
          <cell r="B201" t="str">
            <v>72.0401.0-170</v>
          </cell>
          <cell r="C201" t="str">
            <v>312C</v>
          </cell>
          <cell r="D201" t="str">
            <v>MECHANICAL CONSTRUCTION</v>
          </cell>
          <cell r="F201" t="str">
            <v>FWF-CYC.MU &amp; STORAGE</v>
          </cell>
          <cell r="G201" t="str">
            <v>MAJOR PIPING</v>
          </cell>
          <cell r="H201">
            <v>776</v>
          </cell>
          <cell r="I201" t="str">
            <v>LF</v>
          </cell>
          <cell r="J201">
            <v>2.3195876288659796</v>
          </cell>
          <cell r="K201">
            <v>3.2216494845360826</v>
          </cell>
          <cell r="L201">
            <v>1800</v>
          </cell>
          <cell r="M201">
            <v>2500</v>
          </cell>
          <cell r="N201">
            <v>58600</v>
          </cell>
        </row>
        <row r="202">
          <cell r="A202" t="str">
            <v>72.0401</v>
          </cell>
          <cell r="B202" t="str">
            <v>72.0401.0-103</v>
          </cell>
          <cell r="C202" t="str">
            <v>314C</v>
          </cell>
          <cell r="D202" t="str">
            <v>MECHANICAL CONSTRUCTION</v>
          </cell>
          <cell r="F202" t="str">
            <v>HRA-CONDENSER</v>
          </cell>
          <cell r="G202" t="str">
            <v>MAJOR PIPING</v>
          </cell>
          <cell r="H202">
            <v>1598</v>
          </cell>
          <cell r="I202" t="str">
            <v>LF</v>
          </cell>
          <cell r="J202">
            <v>1.5456821026282854</v>
          </cell>
          <cell r="K202">
            <v>2.002503128911139</v>
          </cell>
          <cell r="L202">
            <v>2470</v>
          </cell>
          <cell r="M202">
            <v>3200</v>
          </cell>
          <cell r="N202">
            <v>79900</v>
          </cell>
        </row>
        <row r="203">
          <cell r="A203" t="str">
            <v>72.0401</v>
          </cell>
          <cell r="B203" t="str">
            <v>72.0401.0-107</v>
          </cell>
          <cell r="C203" t="str">
            <v>314C</v>
          </cell>
          <cell r="D203" t="str">
            <v>MECHANICAL CONSTRUCTION</v>
          </cell>
          <cell r="F203" t="str">
            <v>HRB-COND.AIR EXT.</v>
          </cell>
          <cell r="G203" t="str">
            <v>MAJOR PIPING</v>
          </cell>
          <cell r="H203">
            <v>276</v>
          </cell>
          <cell r="I203" t="str">
            <v>LF</v>
          </cell>
          <cell r="J203">
            <v>1.7753623188405796</v>
          </cell>
          <cell r="K203">
            <v>10.869565217391305</v>
          </cell>
          <cell r="L203">
            <v>490</v>
          </cell>
          <cell r="M203">
            <v>3000</v>
          </cell>
          <cell r="N203">
            <v>16200</v>
          </cell>
        </row>
        <row r="204">
          <cell r="A204" t="str">
            <v>72.0401</v>
          </cell>
          <cell r="B204" t="str">
            <v>72.0401.0-111</v>
          </cell>
          <cell r="C204" t="str">
            <v>314C</v>
          </cell>
          <cell r="D204" t="str">
            <v>MECHANICAL CONSTRUCTION</v>
          </cell>
          <cell r="F204" t="str">
            <v>HRC-CIRC WATER</v>
          </cell>
          <cell r="G204" t="str">
            <v>MAJOR PIPING</v>
          </cell>
          <cell r="H204">
            <v>312</v>
          </cell>
          <cell r="I204" t="str">
            <v>LF</v>
          </cell>
          <cell r="J204">
            <v>3.4294871794871793</v>
          </cell>
          <cell r="K204">
            <v>28.525641025641026</v>
          </cell>
          <cell r="L204">
            <v>1070</v>
          </cell>
          <cell r="M204">
            <v>8900</v>
          </cell>
          <cell r="N204">
            <v>34900</v>
          </cell>
        </row>
        <row r="205">
          <cell r="A205" t="str">
            <v>72.0401</v>
          </cell>
          <cell r="B205" t="str">
            <v>72.0401.0-115</v>
          </cell>
          <cell r="C205" t="str">
            <v>314C</v>
          </cell>
          <cell r="D205" t="str">
            <v>MECHANICAL CONSTRUCTION</v>
          </cell>
          <cell r="F205" t="str">
            <v>HRD-CIRC.WTR.MAKEUP</v>
          </cell>
          <cell r="G205" t="str">
            <v>MAJOR PIPING</v>
          </cell>
          <cell r="H205">
            <v>129</v>
          </cell>
          <cell r="I205" t="str">
            <v>LF</v>
          </cell>
          <cell r="J205">
            <v>1.4728682170542635</v>
          </cell>
          <cell r="K205">
            <v>36.434108527131784</v>
          </cell>
          <cell r="L205">
            <v>190</v>
          </cell>
          <cell r="M205">
            <v>4700</v>
          </cell>
          <cell r="N205">
            <v>6100</v>
          </cell>
        </row>
        <row r="206">
          <cell r="A206" t="str">
            <v>72.0401</v>
          </cell>
          <cell r="B206" t="str">
            <v>72.0401.0-121</v>
          </cell>
          <cell r="C206" t="str">
            <v>314C</v>
          </cell>
          <cell r="D206" t="str">
            <v>MECHANICAL CONSTRUCTION</v>
          </cell>
          <cell r="F206" t="str">
            <v>HRE-CW CHEM FEED</v>
          </cell>
          <cell r="G206" t="str">
            <v>MAJOR PIPING</v>
          </cell>
          <cell r="H206">
            <v>130</v>
          </cell>
          <cell r="I206" t="str">
            <v>LF</v>
          </cell>
          <cell r="J206">
            <v>0.69230769230769229</v>
          </cell>
          <cell r="K206">
            <v>40</v>
          </cell>
          <cell r="L206">
            <v>90</v>
          </cell>
          <cell r="M206">
            <v>5200</v>
          </cell>
          <cell r="N206">
            <v>2900</v>
          </cell>
        </row>
        <row r="207">
          <cell r="A207" t="str">
            <v>72.0401</v>
          </cell>
          <cell r="B207" t="str">
            <v>72.0401.0-125</v>
          </cell>
          <cell r="C207" t="str">
            <v>314C</v>
          </cell>
          <cell r="D207" t="str">
            <v>MECHANICAL CONSTRUCTION</v>
          </cell>
          <cell r="F207" t="str">
            <v>HRF-COND. CLEANING</v>
          </cell>
          <cell r="G207" t="str">
            <v>MAJOR PIPING</v>
          </cell>
          <cell r="H207">
            <v>660</v>
          </cell>
          <cell r="I207" t="str">
            <v>LF</v>
          </cell>
          <cell r="J207">
            <v>1.1363636363636365</v>
          </cell>
          <cell r="K207">
            <v>20.90909090909091</v>
          </cell>
          <cell r="L207">
            <v>750</v>
          </cell>
          <cell r="M207">
            <v>13800</v>
          </cell>
          <cell r="N207">
            <v>24500</v>
          </cell>
        </row>
        <row r="208">
          <cell r="A208" t="str">
            <v>72.0401</v>
          </cell>
          <cell r="B208" t="str">
            <v>72.0401.0-191</v>
          </cell>
          <cell r="C208" t="str">
            <v>312C</v>
          </cell>
          <cell r="D208" t="str">
            <v>MECHANICAL CONSTRUCTION</v>
          </cell>
          <cell r="F208" t="str">
            <v>PMA-CHEM. CLEANING</v>
          </cell>
          <cell r="G208" t="str">
            <v>MAJOR PIPING</v>
          </cell>
          <cell r="H208">
            <v>2920</v>
          </cell>
          <cell r="I208" t="str">
            <v>LF</v>
          </cell>
          <cell r="J208">
            <v>1.726027397260274</v>
          </cell>
          <cell r="K208">
            <v>54.965753424657535</v>
          </cell>
          <cell r="L208">
            <v>5040</v>
          </cell>
          <cell r="M208">
            <v>160500</v>
          </cell>
          <cell r="N208">
            <v>164200</v>
          </cell>
        </row>
        <row r="209">
          <cell r="A209" t="str">
            <v>72.0401</v>
          </cell>
          <cell r="B209" t="str">
            <v>72.0401.0-194</v>
          </cell>
          <cell r="C209" t="str">
            <v>316C</v>
          </cell>
          <cell r="D209" t="str">
            <v>MECHANICAL CONSTRUCTION</v>
          </cell>
          <cell r="F209" t="str">
            <v>PMB-SD CORR PROT</v>
          </cell>
          <cell r="G209" t="str">
            <v>MAJOR PIPING</v>
          </cell>
          <cell r="H209">
            <v>407</v>
          </cell>
          <cell r="I209" t="str">
            <v>LF</v>
          </cell>
          <cell r="J209">
            <v>1.0810810810810811</v>
          </cell>
          <cell r="K209">
            <v>21.867321867321866</v>
          </cell>
          <cell r="L209">
            <v>440</v>
          </cell>
          <cell r="M209">
            <v>8900</v>
          </cell>
          <cell r="N209">
            <v>14300</v>
          </cell>
        </row>
        <row r="210">
          <cell r="A210" t="str">
            <v>72.0401</v>
          </cell>
          <cell r="B210" t="str">
            <v>72.0401.0-199</v>
          </cell>
          <cell r="C210" t="str">
            <v>316C</v>
          </cell>
          <cell r="D210" t="str">
            <v>MECHANICAL CONSTRUCTION</v>
          </cell>
          <cell r="F210" t="str">
            <v>PMC-VACUUM CLEANING</v>
          </cell>
          <cell r="G210" t="str">
            <v>MAJOR PIPING</v>
          </cell>
          <cell r="H210">
            <v>3800</v>
          </cell>
          <cell r="I210" t="str">
            <v>LF</v>
          </cell>
          <cell r="J210">
            <v>1.131578947368421</v>
          </cell>
          <cell r="K210">
            <v>27.55263157894737</v>
          </cell>
          <cell r="L210">
            <v>4300</v>
          </cell>
          <cell r="M210">
            <v>104700</v>
          </cell>
          <cell r="N210">
            <v>140000</v>
          </cell>
        </row>
        <row r="211">
          <cell r="A211" t="str">
            <v>72.0401</v>
          </cell>
          <cell r="B211" t="str">
            <v>72.0401.0-046</v>
          </cell>
          <cell r="C211" t="str">
            <v>312C</v>
          </cell>
          <cell r="D211" t="str">
            <v>MECHANICAL CONSTRUCTION</v>
          </cell>
          <cell r="F211" t="str">
            <v>PSA-AUX. BOILER</v>
          </cell>
          <cell r="G211" t="str">
            <v>MAJOR PIPING</v>
          </cell>
          <cell r="H211">
            <v>2486</v>
          </cell>
          <cell r="I211" t="str">
            <v>LF</v>
          </cell>
          <cell r="J211">
            <v>1.584875301689461</v>
          </cell>
          <cell r="K211">
            <v>0</v>
          </cell>
          <cell r="L211">
            <v>3940</v>
          </cell>
          <cell r="M211">
            <v>0</v>
          </cell>
          <cell r="N211">
            <v>127900</v>
          </cell>
        </row>
        <row r="212">
          <cell r="A212" t="str">
            <v>72.0401</v>
          </cell>
          <cell r="B212" t="str">
            <v>72.0401.0-216</v>
          </cell>
          <cell r="C212" t="str">
            <v>312C</v>
          </cell>
          <cell r="D212" t="str">
            <v>MECHANICAL CONSTRUCTION</v>
          </cell>
          <cell r="F212" t="str">
            <v>SGA-STEAM GENERATOR</v>
          </cell>
          <cell r="G212" t="str">
            <v>MAJOR PIPING</v>
          </cell>
          <cell r="H212">
            <v>548</v>
          </cell>
          <cell r="I212" t="str">
            <v>LF</v>
          </cell>
          <cell r="J212">
            <v>3.886861313868613</v>
          </cell>
          <cell r="K212">
            <v>15.875912408759124</v>
          </cell>
          <cell r="L212">
            <v>2130</v>
          </cell>
          <cell r="M212">
            <v>8700</v>
          </cell>
          <cell r="N212">
            <v>69300</v>
          </cell>
        </row>
        <row r="213">
          <cell r="A213" t="str">
            <v>72.0401</v>
          </cell>
          <cell r="B213" t="str">
            <v>72.0401.0-221</v>
          </cell>
          <cell r="C213" t="str">
            <v>312C</v>
          </cell>
          <cell r="D213" t="str">
            <v>MECHANICAL CONSTRUCTION</v>
          </cell>
          <cell r="F213" t="str">
            <v>SGB-COMB AIR</v>
          </cell>
          <cell r="G213" t="str">
            <v>MAJOR PIPING</v>
          </cell>
          <cell r="H213">
            <v>240</v>
          </cell>
          <cell r="I213" t="str">
            <v>LF</v>
          </cell>
          <cell r="J213">
            <v>1.3333333333333333</v>
          </cell>
          <cell r="K213">
            <v>52.916666666666664</v>
          </cell>
          <cell r="L213">
            <v>320</v>
          </cell>
          <cell r="M213">
            <v>12700</v>
          </cell>
          <cell r="N213">
            <v>10200</v>
          </cell>
        </row>
        <row r="214">
          <cell r="A214" t="str">
            <v>72.0401</v>
          </cell>
          <cell r="B214" t="str">
            <v>72.0401.0-227</v>
          </cell>
          <cell r="C214" t="str">
            <v>312C</v>
          </cell>
          <cell r="D214" t="str">
            <v>MECHANICAL CONSTRUCTION</v>
          </cell>
          <cell r="F214" t="str">
            <v>SGD-AIR PREHEAT</v>
          </cell>
          <cell r="G214" t="str">
            <v>MAJOR PIPING</v>
          </cell>
          <cell r="H214">
            <v>1129</v>
          </cell>
          <cell r="I214" t="str">
            <v>LF</v>
          </cell>
          <cell r="J214">
            <v>1.2488928255093004</v>
          </cell>
          <cell r="K214">
            <v>0.62001771479185119</v>
          </cell>
          <cell r="L214">
            <v>1410</v>
          </cell>
          <cell r="M214">
            <v>700</v>
          </cell>
          <cell r="N214">
            <v>46000</v>
          </cell>
        </row>
        <row r="215">
          <cell r="A215" t="str">
            <v>72.0401</v>
          </cell>
          <cell r="B215" t="str">
            <v>72.0401.0-231</v>
          </cell>
          <cell r="C215" t="str">
            <v>312C</v>
          </cell>
          <cell r="D215" t="str">
            <v>MECHANICAL CONSTRUCTION</v>
          </cell>
          <cell r="F215" t="str">
            <v>SGE-IGNITER FUEL OIL</v>
          </cell>
          <cell r="G215" t="str">
            <v>MAJOR PIPING</v>
          </cell>
          <cell r="H215">
            <v>600</v>
          </cell>
          <cell r="I215" t="str">
            <v>LF</v>
          </cell>
          <cell r="J215">
            <v>1.0166666666666666</v>
          </cell>
          <cell r="K215">
            <v>36.5</v>
          </cell>
          <cell r="L215">
            <v>610</v>
          </cell>
          <cell r="M215">
            <v>21900</v>
          </cell>
          <cell r="N215">
            <v>19900</v>
          </cell>
        </row>
        <row r="216">
          <cell r="A216" t="str">
            <v>72.0401</v>
          </cell>
          <cell r="B216" t="str">
            <v>72.0401.0-235</v>
          </cell>
          <cell r="C216" t="str">
            <v>312C</v>
          </cell>
          <cell r="D216" t="str">
            <v>MECHANICAL CONSTRUCTION</v>
          </cell>
          <cell r="F216" t="str">
            <v>SGF-BOILER VENTS &amp;DR</v>
          </cell>
          <cell r="G216" t="str">
            <v>MAJOR PIPING</v>
          </cell>
          <cell r="H216">
            <v>927</v>
          </cell>
          <cell r="I216" t="str">
            <v>LF</v>
          </cell>
          <cell r="J216">
            <v>2.1898597626752965</v>
          </cell>
          <cell r="K216">
            <v>0</v>
          </cell>
          <cell r="L216">
            <v>2030</v>
          </cell>
          <cell r="M216">
            <v>0</v>
          </cell>
          <cell r="N216">
            <v>66100</v>
          </cell>
        </row>
        <row r="217">
          <cell r="A217" t="str">
            <v>72.0401</v>
          </cell>
          <cell r="B217" t="str">
            <v>72.0401.0-243</v>
          </cell>
          <cell r="C217" t="str">
            <v>312C</v>
          </cell>
          <cell r="D217" t="str">
            <v>MECHANICAL CONSTRUCTION</v>
          </cell>
          <cell r="F217" t="str">
            <v>SGI-SOOT BLOWING</v>
          </cell>
          <cell r="G217" t="str">
            <v>MAJOR PIPING</v>
          </cell>
          <cell r="H217">
            <v>720</v>
          </cell>
          <cell r="I217" t="str">
            <v>LF</v>
          </cell>
          <cell r="J217">
            <v>1.2361111111111112</v>
          </cell>
          <cell r="K217">
            <v>41.25</v>
          </cell>
          <cell r="L217">
            <v>890</v>
          </cell>
          <cell r="M217">
            <v>29700</v>
          </cell>
          <cell r="N217">
            <v>29300</v>
          </cell>
        </row>
        <row r="218">
          <cell r="A218" t="str">
            <v>72.0401</v>
          </cell>
          <cell r="B218" t="str">
            <v>72.0401.0-254</v>
          </cell>
          <cell r="C218" t="str">
            <v>312C</v>
          </cell>
          <cell r="D218" t="str">
            <v>MECHANICAL CONSTRUCTION</v>
          </cell>
          <cell r="F218" t="str">
            <v>SGK-TEMP BLOWOUT</v>
          </cell>
          <cell r="G218" t="str">
            <v>MAJOR PIPING</v>
          </cell>
          <cell r="H218">
            <v>1152</v>
          </cell>
          <cell r="I218" t="str">
            <v>LF</v>
          </cell>
          <cell r="J218">
            <v>2.7083333333333335</v>
          </cell>
          <cell r="K218">
            <v>202.60416666666666</v>
          </cell>
          <cell r="L218">
            <v>3120</v>
          </cell>
          <cell r="M218">
            <v>233400</v>
          </cell>
          <cell r="N218">
            <v>91300</v>
          </cell>
        </row>
        <row r="219">
          <cell r="A219" t="str">
            <v>72.0401</v>
          </cell>
          <cell r="B219" t="str">
            <v>72.0401.0-204</v>
          </cell>
          <cell r="C219" t="str">
            <v>316B</v>
          </cell>
          <cell r="D219" t="str">
            <v>MECHANICAL CONSTRUCTION</v>
          </cell>
          <cell r="F219" t="str">
            <v>STG-SITE FIRE PROT</v>
          </cell>
          <cell r="G219" t="str">
            <v>MAJOR PIPING</v>
          </cell>
          <cell r="H219">
            <v>400</v>
          </cell>
          <cell r="I219" t="str">
            <v>LF</v>
          </cell>
          <cell r="J219">
            <v>1.1000000000000001</v>
          </cell>
          <cell r="K219">
            <v>26.75</v>
          </cell>
          <cell r="L219">
            <v>440</v>
          </cell>
          <cell r="M219">
            <v>10700</v>
          </cell>
          <cell r="N219">
            <v>14100</v>
          </cell>
        </row>
        <row r="220">
          <cell r="A220" t="str">
            <v>72.0401</v>
          </cell>
          <cell r="B220" t="str">
            <v>72.0401.0-257</v>
          </cell>
          <cell r="C220" t="str">
            <v>312C</v>
          </cell>
          <cell r="D220" t="str">
            <v>MECHANICAL CONSTRUCTION</v>
          </cell>
          <cell r="F220" t="str">
            <v>TEA-HP EXTRACTION</v>
          </cell>
          <cell r="G220" t="str">
            <v>MAJOR PIPING</v>
          </cell>
          <cell r="H220">
            <v>1106</v>
          </cell>
          <cell r="I220" t="str">
            <v>LF</v>
          </cell>
          <cell r="J220">
            <v>3.0289330922242317</v>
          </cell>
          <cell r="K220">
            <v>0</v>
          </cell>
          <cell r="L220">
            <v>3350</v>
          </cell>
          <cell r="M220">
            <v>0</v>
          </cell>
          <cell r="N220">
            <v>109200</v>
          </cell>
        </row>
        <row r="221">
          <cell r="A221" t="str">
            <v>72.0401</v>
          </cell>
          <cell r="B221" t="str">
            <v>72.0401.0-260</v>
          </cell>
          <cell r="C221" t="str">
            <v>312C</v>
          </cell>
          <cell r="D221" t="str">
            <v>MECHANICAL CONSTRUCTION</v>
          </cell>
          <cell r="F221" t="str">
            <v>TEB-LP EXTRACTION</v>
          </cell>
          <cell r="G221" t="str">
            <v>MAJOR PIPING</v>
          </cell>
          <cell r="H221">
            <v>431</v>
          </cell>
          <cell r="I221" t="str">
            <v>LF</v>
          </cell>
          <cell r="J221">
            <v>3.1786542923433876</v>
          </cell>
          <cell r="K221">
            <v>1.160092807424594</v>
          </cell>
          <cell r="L221">
            <v>1370</v>
          </cell>
          <cell r="M221">
            <v>500</v>
          </cell>
          <cell r="N221">
            <v>44800</v>
          </cell>
        </row>
        <row r="222">
          <cell r="A222" t="str">
            <v>72.0401</v>
          </cell>
          <cell r="B222" t="str">
            <v>72.0401.0-264</v>
          </cell>
          <cell r="C222" t="str">
            <v>312C</v>
          </cell>
          <cell r="D222" t="str">
            <v>MECHANICAL CONSTRUCTION</v>
          </cell>
          <cell r="F222" t="str">
            <v>TEC-LP EXTRACTION</v>
          </cell>
          <cell r="G222" t="str">
            <v>MAJOR PIPING</v>
          </cell>
          <cell r="H222">
            <v>232</v>
          </cell>
          <cell r="I222" t="str">
            <v>LF</v>
          </cell>
          <cell r="J222">
            <v>1.3793103448275863</v>
          </cell>
          <cell r="K222">
            <v>0</v>
          </cell>
          <cell r="L222">
            <v>320</v>
          </cell>
          <cell r="M222">
            <v>0</v>
          </cell>
          <cell r="N222">
            <v>10400</v>
          </cell>
        </row>
        <row r="223">
          <cell r="A223" t="str">
            <v>72.0401</v>
          </cell>
          <cell r="B223" t="str">
            <v>72.0401.0-268</v>
          </cell>
          <cell r="C223" t="str">
            <v>312C</v>
          </cell>
          <cell r="D223" t="str">
            <v>MECHANICAL CONSTRUCTION</v>
          </cell>
          <cell r="F223" t="str">
            <v>TED-HP HTR DRAINS</v>
          </cell>
          <cell r="G223" t="str">
            <v>MAJOR PIPING</v>
          </cell>
          <cell r="H223">
            <v>1709</v>
          </cell>
          <cell r="I223" t="str">
            <v>LF</v>
          </cell>
          <cell r="J223">
            <v>1.5740198946752486</v>
          </cell>
          <cell r="K223">
            <v>7.7823288472791106</v>
          </cell>
          <cell r="L223">
            <v>2690</v>
          </cell>
          <cell r="M223">
            <v>13300</v>
          </cell>
          <cell r="N223">
            <v>87900</v>
          </cell>
        </row>
        <row r="224">
          <cell r="A224" t="str">
            <v>72.0401</v>
          </cell>
          <cell r="B224" t="str">
            <v>72.0401.0-272</v>
          </cell>
          <cell r="C224" t="str">
            <v>312C</v>
          </cell>
          <cell r="D224" t="str">
            <v>MECHANICAL CONSTRUCTION</v>
          </cell>
          <cell r="F224" t="str">
            <v>TEE-LP HTR DRAINS</v>
          </cell>
          <cell r="G224" t="str">
            <v>MAJOR PIPING</v>
          </cell>
          <cell r="H224">
            <v>1792</v>
          </cell>
          <cell r="I224" t="str">
            <v>LF</v>
          </cell>
          <cell r="J224">
            <v>1.4787946428571428</v>
          </cell>
          <cell r="K224">
            <v>10.770089285714286</v>
          </cell>
          <cell r="L224">
            <v>2650</v>
          </cell>
          <cell r="M224">
            <v>19300</v>
          </cell>
          <cell r="N224">
            <v>86500</v>
          </cell>
        </row>
        <row r="225">
          <cell r="A225" t="str">
            <v>72.0401</v>
          </cell>
          <cell r="B225" t="str">
            <v>72.0401.0-287</v>
          </cell>
          <cell r="C225" t="str">
            <v>314C</v>
          </cell>
          <cell r="D225" t="str">
            <v>MECHANICAL CONSTRUCTION</v>
          </cell>
          <cell r="F225" t="str">
            <v>TGD-TURBINE LUBE OIL</v>
          </cell>
          <cell r="G225" t="str">
            <v>MAJOR PIPING</v>
          </cell>
          <cell r="H225">
            <v>1341</v>
          </cell>
          <cell r="I225" t="str">
            <v>LF</v>
          </cell>
          <cell r="J225">
            <v>1.1334824757643549</v>
          </cell>
          <cell r="K225">
            <v>25.130499627143923</v>
          </cell>
          <cell r="L225">
            <v>1520</v>
          </cell>
          <cell r="M225">
            <v>33700</v>
          </cell>
          <cell r="N225">
            <v>49900</v>
          </cell>
        </row>
        <row r="226">
          <cell r="A226" t="str">
            <v>72.0401</v>
          </cell>
          <cell r="B226" t="str">
            <v>72.0401.0-291</v>
          </cell>
          <cell r="C226" t="str">
            <v>314C</v>
          </cell>
          <cell r="D226" t="str">
            <v>MECHANICAL CONSTRUCTION</v>
          </cell>
          <cell r="F226" t="str">
            <v>TGE-GEN COOL.&amp; PURGE</v>
          </cell>
          <cell r="G226" t="str">
            <v>MAJOR PIPING</v>
          </cell>
          <cell r="H226">
            <v>390</v>
          </cell>
          <cell r="I226" t="str">
            <v>LF</v>
          </cell>
          <cell r="J226">
            <v>1</v>
          </cell>
          <cell r="K226">
            <v>22.564102564102566</v>
          </cell>
          <cell r="L226">
            <v>390</v>
          </cell>
          <cell r="M226">
            <v>8800</v>
          </cell>
          <cell r="N226">
            <v>12600</v>
          </cell>
        </row>
        <row r="227">
          <cell r="A227" t="str">
            <v>72.0401</v>
          </cell>
          <cell r="B227" t="str">
            <v>72.0401.0-307</v>
          </cell>
          <cell r="C227" t="str">
            <v>311C</v>
          </cell>
          <cell r="D227" t="str">
            <v>MECHANICAL CONSTRUCTION</v>
          </cell>
          <cell r="F227" t="str">
            <v>WSC-SERVICE WATER</v>
          </cell>
          <cell r="G227" t="str">
            <v>MAJOR PIPING</v>
          </cell>
          <cell r="H227">
            <v>2145</v>
          </cell>
          <cell r="I227" t="str">
            <v>LF</v>
          </cell>
          <cell r="J227">
            <v>1.1375291375291374</v>
          </cell>
          <cell r="K227">
            <v>25.641025641025642</v>
          </cell>
          <cell r="L227">
            <v>2440</v>
          </cell>
          <cell r="M227">
            <v>55000</v>
          </cell>
          <cell r="N227">
            <v>79500</v>
          </cell>
        </row>
        <row r="228">
          <cell r="A228" t="str">
            <v>72.0401</v>
          </cell>
          <cell r="B228" t="str">
            <v>72.0401.0-316</v>
          </cell>
          <cell r="C228" t="str">
            <v>312C</v>
          </cell>
          <cell r="D228" t="str">
            <v>MECHANICAL CONSTRUCTION</v>
          </cell>
          <cell r="F228" t="str">
            <v>WSF-ASH SLUICE WATER</v>
          </cell>
          <cell r="G228" t="str">
            <v>MAJOR PIPING</v>
          </cell>
          <cell r="H228">
            <v>1140</v>
          </cell>
          <cell r="I228" t="str">
            <v>LF</v>
          </cell>
          <cell r="J228">
            <v>1.4122807017543859</v>
          </cell>
          <cell r="K228">
            <v>82.719298245614041</v>
          </cell>
          <cell r="L228">
            <v>1610</v>
          </cell>
          <cell r="M228">
            <v>94300</v>
          </cell>
          <cell r="N228">
            <v>52800</v>
          </cell>
        </row>
        <row r="229">
          <cell r="A229" t="str">
            <v>72.0401</v>
          </cell>
          <cell r="B229" t="str">
            <v>72.0401.0-321</v>
          </cell>
          <cell r="C229" t="str">
            <v>312A</v>
          </cell>
          <cell r="D229" t="str">
            <v>MECHANICAL CONSTRUCTION</v>
          </cell>
          <cell r="F229" t="str">
            <v>WSG-SCRUBBER MU WTR</v>
          </cell>
          <cell r="G229" t="str">
            <v>MAJOR PIPING</v>
          </cell>
          <cell r="H229">
            <v>120</v>
          </cell>
          <cell r="I229" t="str">
            <v>LF</v>
          </cell>
          <cell r="J229">
            <v>0.75</v>
          </cell>
          <cell r="K229">
            <v>60</v>
          </cell>
          <cell r="L229">
            <v>90</v>
          </cell>
          <cell r="M229">
            <v>7200</v>
          </cell>
          <cell r="N229">
            <v>3200</v>
          </cell>
        </row>
        <row r="230">
          <cell r="A230" t="str">
            <v>72.0401</v>
          </cell>
          <cell r="B230" t="str">
            <v>72.0401.0-329</v>
          </cell>
          <cell r="C230" t="str">
            <v>311B</v>
          </cell>
          <cell r="D230" t="str">
            <v>MECHANICAL CONSTRUCTION</v>
          </cell>
          <cell r="F230" t="str">
            <v>WTB-SERV WTR TRMT</v>
          </cell>
          <cell r="G230" t="str">
            <v>MAJOR PIPING</v>
          </cell>
          <cell r="H230">
            <v>260</v>
          </cell>
          <cell r="I230" t="str">
            <v>LF</v>
          </cell>
          <cell r="J230">
            <v>1.6538461538461537</v>
          </cell>
          <cell r="K230">
            <v>99.615384615384613</v>
          </cell>
          <cell r="L230">
            <v>430</v>
          </cell>
          <cell r="M230">
            <v>25900</v>
          </cell>
          <cell r="N230">
            <v>13600</v>
          </cell>
        </row>
        <row r="231">
          <cell r="A231" t="str">
            <v>72.0401</v>
          </cell>
          <cell r="B231" t="str">
            <v>72.0401.0-069</v>
          </cell>
          <cell r="C231" t="str">
            <v>312C</v>
          </cell>
          <cell r="D231" t="str">
            <v>MECHANICAL CONSTRUCTION</v>
          </cell>
          <cell r="E231" t="str">
            <v>ROOF DRAINS</v>
          </cell>
          <cell r="F231" t="str">
            <v>CCB-PART. REMOVAL</v>
          </cell>
          <cell r="G231" t="str">
            <v>MAJOR PIPING - INCL.</v>
          </cell>
          <cell r="H231">
            <v>200</v>
          </cell>
          <cell r="I231" t="str">
            <v>LF</v>
          </cell>
          <cell r="J231">
            <v>1.75</v>
          </cell>
          <cell r="K231">
            <v>95.5</v>
          </cell>
          <cell r="L231">
            <v>350</v>
          </cell>
          <cell r="M231">
            <v>19100</v>
          </cell>
          <cell r="N231">
            <v>11400</v>
          </cell>
        </row>
        <row r="232">
          <cell r="A232" t="str">
            <v>72.0401</v>
          </cell>
          <cell r="B232" t="str">
            <v>72.0401.0-263</v>
          </cell>
          <cell r="C232" t="str">
            <v>312C</v>
          </cell>
          <cell r="D232" t="str">
            <v>MECHANICAL CONSTRUCTION</v>
          </cell>
          <cell r="F232" t="str">
            <v>TEC-LP EXTRACTION</v>
          </cell>
          <cell r="G232" t="str">
            <v>MISC DR RECEIVER</v>
          </cell>
          <cell r="H232">
            <v>1</v>
          </cell>
          <cell r="I232" t="str">
            <v>EA</v>
          </cell>
          <cell r="J232">
            <v>40</v>
          </cell>
          <cell r="K232">
            <v>0</v>
          </cell>
          <cell r="L232">
            <v>40</v>
          </cell>
          <cell r="M232">
            <v>0</v>
          </cell>
          <cell r="N232">
            <v>1300</v>
          </cell>
        </row>
        <row r="233">
          <cell r="A233" t="str">
            <v>72.0401</v>
          </cell>
          <cell r="B233" t="str">
            <v>72.0401.0-041</v>
          </cell>
          <cell r="C233" t="str">
            <v>315A</v>
          </cell>
          <cell r="D233" t="str">
            <v>MECHANICAL CONSTRUCTION</v>
          </cell>
          <cell r="F233" t="str">
            <v>APK-EMERG.GENERATOR</v>
          </cell>
          <cell r="G233" t="str">
            <v>MISC PIPING</v>
          </cell>
          <cell r="H233">
            <v>200</v>
          </cell>
          <cell r="I233" t="str">
            <v>LF</v>
          </cell>
          <cell r="J233">
            <v>0.85</v>
          </cell>
          <cell r="K233">
            <v>10</v>
          </cell>
          <cell r="L233">
            <v>170</v>
          </cell>
          <cell r="M233">
            <v>2000</v>
          </cell>
          <cell r="N233">
            <v>5600</v>
          </cell>
        </row>
        <row r="234">
          <cell r="A234" t="str">
            <v>72.0401</v>
          </cell>
          <cell r="B234" t="str">
            <v>72.0401.0-012</v>
          </cell>
          <cell r="C234" t="str">
            <v>312C</v>
          </cell>
          <cell r="D234" t="str">
            <v>MECHANICAL CONSTRUCTION</v>
          </cell>
          <cell r="F234" t="str">
            <v>ASA-BOTTOM ASH</v>
          </cell>
          <cell r="G234" t="str">
            <v>MISC PIPING</v>
          </cell>
          <cell r="H234">
            <v>3700</v>
          </cell>
          <cell r="I234" t="str">
            <v>LF</v>
          </cell>
          <cell r="J234">
            <v>0.82432432432432434</v>
          </cell>
          <cell r="K234">
            <v>16.297297297297298</v>
          </cell>
          <cell r="L234">
            <v>3050</v>
          </cell>
          <cell r="M234">
            <v>60300</v>
          </cell>
          <cell r="N234">
            <v>100000</v>
          </cell>
        </row>
        <row r="235">
          <cell r="A235" t="str">
            <v>72.0401</v>
          </cell>
          <cell r="B235" t="str">
            <v>72.0401.0-022</v>
          </cell>
          <cell r="C235" t="str">
            <v>312C</v>
          </cell>
          <cell r="D235" t="str">
            <v>MECHANICAL CONSTRUCTION</v>
          </cell>
          <cell r="F235" t="str">
            <v>ASB-FLY ASH</v>
          </cell>
          <cell r="G235" t="str">
            <v>MISC PIPING</v>
          </cell>
          <cell r="H235">
            <v>2200</v>
          </cell>
          <cell r="I235" t="str">
            <v>LF</v>
          </cell>
          <cell r="J235">
            <v>0.82272727272727275</v>
          </cell>
          <cell r="K235">
            <v>15.363636363636363</v>
          </cell>
          <cell r="L235">
            <v>1810</v>
          </cell>
          <cell r="M235">
            <v>33800</v>
          </cell>
          <cell r="N235">
            <v>59300</v>
          </cell>
        </row>
        <row r="236">
          <cell r="A236" t="str">
            <v>72.0401</v>
          </cell>
          <cell r="B236" t="str">
            <v>72.0401.0-030</v>
          </cell>
          <cell r="C236" t="str">
            <v>312C</v>
          </cell>
          <cell r="D236" t="str">
            <v>MECHANICAL CONSTRUCTION</v>
          </cell>
          <cell r="F236" t="str">
            <v>ASD-PULVERIZER REJ</v>
          </cell>
          <cell r="G236" t="str">
            <v>MISC PIPING</v>
          </cell>
          <cell r="H236">
            <v>300</v>
          </cell>
          <cell r="I236" t="str">
            <v>LF</v>
          </cell>
          <cell r="J236">
            <v>0.83333333333333337</v>
          </cell>
          <cell r="K236">
            <v>19</v>
          </cell>
          <cell r="L236">
            <v>250</v>
          </cell>
          <cell r="M236">
            <v>5700</v>
          </cell>
          <cell r="N236">
            <v>8200</v>
          </cell>
        </row>
        <row r="237">
          <cell r="A237" t="str">
            <v>72.0401</v>
          </cell>
          <cell r="B237" t="str">
            <v>72.0401.0-037</v>
          </cell>
          <cell r="C237" t="str">
            <v>312C</v>
          </cell>
          <cell r="D237" t="str">
            <v>MECHANICAL CONSTRUCTION</v>
          </cell>
          <cell r="F237" t="str">
            <v>ASE-SCRUBBER SOLIDS</v>
          </cell>
          <cell r="G237" t="str">
            <v>MISC PIPING</v>
          </cell>
          <cell r="H237">
            <v>900</v>
          </cell>
          <cell r="I237" t="str">
            <v>LF</v>
          </cell>
          <cell r="J237">
            <v>0.82222222222222219</v>
          </cell>
          <cell r="K237">
            <v>12.111111111111111</v>
          </cell>
          <cell r="L237">
            <v>740</v>
          </cell>
          <cell r="M237">
            <v>10900</v>
          </cell>
          <cell r="N237">
            <v>24300</v>
          </cell>
        </row>
        <row r="238">
          <cell r="A238" t="str">
            <v>72.0401</v>
          </cell>
          <cell r="B238" t="str">
            <v>72.0401.0-083</v>
          </cell>
          <cell r="C238" t="str">
            <v>316C</v>
          </cell>
          <cell r="D238" t="str">
            <v>MECHANICAL CONSTRUCTION</v>
          </cell>
          <cell r="F238" t="str">
            <v>CAA-STATION AIR</v>
          </cell>
          <cell r="G238" t="str">
            <v>MISC PIPING</v>
          </cell>
          <cell r="H238">
            <v>4000</v>
          </cell>
          <cell r="I238" t="str">
            <v>LF</v>
          </cell>
          <cell r="J238">
            <v>0.82250000000000001</v>
          </cell>
          <cell r="K238">
            <v>16.125</v>
          </cell>
          <cell r="L238">
            <v>3290</v>
          </cell>
          <cell r="M238">
            <v>64500</v>
          </cell>
          <cell r="N238">
            <v>107800</v>
          </cell>
        </row>
        <row r="239">
          <cell r="A239" t="str">
            <v>72.0401</v>
          </cell>
          <cell r="B239" t="str">
            <v>72.0401.0-088</v>
          </cell>
          <cell r="C239" t="str">
            <v>316C</v>
          </cell>
          <cell r="D239" t="str">
            <v>MECHANICAL CONSTRUCTION</v>
          </cell>
          <cell r="F239" t="str">
            <v>CAB-CONTROL AIR</v>
          </cell>
          <cell r="G239" t="str">
            <v>MISC PIPING</v>
          </cell>
          <cell r="H239">
            <v>5000</v>
          </cell>
          <cell r="I239" t="str">
            <v>LF</v>
          </cell>
          <cell r="J239">
            <v>0.82199999999999995</v>
          </cell>
          <cell r="K239">
            <v>13.72</v>
          </cell>
          <cell r="L239">
            <v>4110</v>
          </cell>
          <cell r="M239">
            <v>68600</v>
          </cell>
          <cell r="N239">
            <v>134700</v>
          </cell>
        </row>
        <row r="240">
          <cell r="A240" t="str">
            <v>72.0401</v>
          </cell>
          <cell r="B240" t="str">
            <v>72.0401.0-070</v>
          </cell>
          <cell r="C240" t="str">
            <v>312C</v>
          </cell>
          <cell r="D240" t="str">
            <v>MECHANICAL CONSTRUCTION</v>
          </cell>
          <cell r="F240" t="str">
            <v>CCB-PART. REMOVAL</v>
          </cell>
          <cell r="G240" t="str">
            <v>MISC PIPING</v>
          </cell>
          <cell r="H240">
            <v>200</v>
          </cell>
          <cell r="I240" t="str">
            <v>LF</v>
          </cell>
          <cell r="J240">
            <v>0.85</v>
          </cell>
          <cell r="K240">
            <v>10</v>
          </cell>
          <cell r="L240">
            <v>170</v>
          </cell>
          <cell r="M240">
            <v>2000</v>
          </cell>
          <cell r="N240">
            <v>5600</v>
          </cell>
        </row>
        <row r="241">
          <cell r="A241" t="str">
            <v>72.0401</v>
          </cell>
          <cell r="B241" t="str">
            <v>72.0401.0-073</v>
          </cell>
          <cell r="C241" t="str">
            <v>312C</v>
          </cell>
          <cell r="D241" t="str">
            <v>MECHANICAL CONSTRUCTION</v>
          </cell>
          <cell r="F241" t="str">
            <v>CCC-FLUE GAS DESULF</v>
          </cell>
          <cell r="G241" t="str">
            <v>MISC PIPING</v>
          </cell>
          <cell r="H241">
            <v>800</v>
          </cell>
          <cell r="I241" t="str">
            <v>LF</v>
          </cell>
          <cell r="J241">
            <v>0.82499999999999996</v>
          </cell>
          <cell r="K241">
            <v>10.5</v>
          </cell>
          <cell r="L241">
            <v>660</v>
          </cell>
          <cell r="M241">
            <v>8400</v>
          </cell>
          <cell r="N241">
            <v>21600</v>
          </cell>
        </row>
        <row r="242">
          <cell r="A242" t="str">
            <v>72.0401</v>
          </cell>
          <cell r="B242" t="str">
            <v>72.0401.0-078</v>
          </cell>
          <cell r="C242" t="str">
            <v>312C</v>
          </cell>
          <cell r="D242" t="str">
            <v>MECHANICAL CONSTRUCTION</v>
          </cell>
          <cell r="F242" t="str">
            <v>CCE-ID</v>
          </cell>
          <cell r="G242" t="str">
            <v>MISC PIPING</v>
          </cell>
          <cell r="H242">
            <v>200</v>
          </cell>
          <cell r="I242" t="str">
            <v>LF</v>
          </cell>
          <cell r="J242">
            <v>0.85</v>
          </cell>
          <cell r="K242">
            <v>44.5</v>
          </cell>
          <cell r="L242">
            <v>170</v>
          </cell>
          <cell r="M242">
            <v>8900</v>
          </cell>
          <cell r="N242">
            <v>5600</v>
          </cell>
        </row>
        <row r="243">
          <cell r="A243" t="str">
            <v>72.0401</v>
          </cell>
          <cell r="B243" t="str">
            <v>72.0401.0-096</v>
          </cell>
          <cell r="C243" t="str">
            <v>316C</v>
          </cell>
          <cell r="D243" t="str">
            <v>MECHANICAL CONSTRUCTION</v>
          </cell>
          <cell r="F243" t="str">
            <v>CG-PROPANE GAS</v>
          </cell>
          <cell r="G243" t="str">
            <v>MISC PIPING</v>
          </cell>
          <cell r="H243">
            <v>500</v>
          </cell>
          <cell r="I243" t="str">
            <v>LF</v>
          </cell>
          <cell r="J243">
            <v>0.82</v>
          </cell>
          <cell r="K243">
            <v>11</v>
          </cell>
          <cell r="L243">
            <v>410</v>
          </cell>
          <cell r="M243">
            <v>5500</v>
          </cell>
          <cell r="N243">
            <v>13400</v>
          </cell>
        </row>
        <row r="244">
          <cell r="A244" t="str">
            <v>72.0401</v>
          </cell>
          <cell r="B244" t="str">
            <v>72.0401.0-067</v>
          </cell>
          <cell r="C244" t="str">
            <v>312B</v>
          </cell>
          <cell r="D244" t="str">
            <v>MECHANICAL CONSTRUCTION</v>
          </cell>
          <cell r="F244" t="str">
            <v>CHF-DUST SUPPRESSION</v>
          </cell>
          <cell r="G244" t="str">
            <v>MISC PIPING</v>
          </cell>
          <cell r="H244">
            <v>1480</v>
          </cell>
          <cell r="I244" t="str">
            <v>LF</v>
          </cell>
          <cell r="J244">
            <v>0.82432432432432434</v>
          </cell>
          <cell r="K244">
            <v>9.5270270270270263</v>
          </cell>
          <cell r="L244">
            <v>1220</v>
          </cell>
          <cell r="M244">
            <v>14100</v>
          </cell>
          <cell r="N244">
            <v>40000</v>
          </cell>
        </row>
        <row r="245">
          <cell r="A245" t="str">
            <v>72.0401</v>
          </cell>
          <cell r="B245" t="str">
            <v>72.0401.0-132</v>
          </cell>
          <cell r="C245" t="str">
            <v>314C</v>
          </cell>
          <cell r="D245" t="str">
            <v>MECHANICAL CONSTRUCTION</v>
          </cell>
          <cell r="F245" t="str">
            <v>ECA-AUX. CLG. WTR.</v>
          </cell>
          <cell r="G245" t="str">
            <v>MISC PIPING</v>
          </cell>
          <cell r="H245">
            <v>200</v>
          </cell>
          <cell r="I245" t="str">
            <v>LF</v>
          </cell>
          <cell r="J245">
            <v>0.85</v>
          </cell>
          <cell r="K245">
            <v>10</v>
          </cell>
          <cell r="L245">
            <v>170</v>
          </cell>
          <cell r="M245">
            <v>2000</v>
          </cell>
          <cell r="N245">
            <v>5600</v>
          </cell>
        </row>
        <row r="246">
          <cell r="A246" t="str">
            <v>72.0401</v>
          </cell>
          <cell r="B246" t="str">
            <v>72.0401.0-137</v>
          </cell>
          <cell r="C246" t="str">
            <v>314C</v>
          </cell>
          <cell r="D246" t="str">
            <v>MECHANICAL CONSTRUCTION</v>
          </cell>
          <cell r="F246" t="str">
            <v>ECB-CLSD.CYC.CLG.WTR</v>
          </cell>
          <cell r="G246" t="str">
            <v>MISC PIPING</v>
          </cell>
          <cell r="H246">
            <v>2720</v>
          </cell>
          <cell r="I246" t="str">
            <v>LF</v>
          </cell>
          <cell r="J246">
            <v>0.82352941176470584</v>
          </cell>
          <cell r="K246">
            <v>21.286764705882351</v>
          </cell>
          <cell r="L246">
            <v>2240</v>
          </cell>
          <cell r="M246">
            <v>57900</v>
          </cell>
          <cell r="N246">
            <v>73400</v>
          </cell>
        </row>
        <row r="247">
          <cell r="A247" t="str">
            <v>72.0401</v>
          </cell>
          <cell r="B247" t="str">
            <v>72.0401.0-181</v>
          </cell>
          <cell r="C247" t="str">
            <v>312B</v>
          </cell>
          <cell r="D247" t="str">
            <v>MECHANICAL CONSTRUCTION</v>
          </cell>
          <cell r="F247" t="str">
            <v>FOA-FO REC &amp; STORAGE</v>
          </cell>
          <cell r="G247" t="str">
            <v>MISC PIPING</v>
          </cell>
          <cell r="H247">
            <v>100</v>
          </cell>
          <cell r="I247" t="str">
            <v>LF</v>
          </cell>
          <cell r="J247">
            <v>0.8</v>
          </cell>
          <cell r="K247">
            <v>20</v>
          </cell>
          <cell r="L247">
            <v>80</v>
          </cell>
          <cell r="M247">
            <v>2000</v>
          </cell>
          <cell r="N247">
            <v>2600</v>
          </cell>
        </row>
        <row r="248">
          <cell r="A248" t="str">
            <v>72.0401</v>
          </cell>
          <cell r="B248" t="str">
            <v>72.0401.0-187</v>
          </cell>
          <cell r="C248" t="str">
            <v>312A</v>
          </cell>
          <cell r="D248" t="str">
            <v>MECHANICAL CONSTRUCTION</v>
          </cell>
          <cell r="F248" t="str">
            <v>FOB-FO SUPPLY</v>
          </cell>
          <cell r="G248" t="str">
            <v>MISC PIPING</v>
          </cell>
          <cell r="H248">
            <v>500</v>
          </cell>
          <cell r="I248" t="str">
            <v>LF</v>
          </cell>
          <cell r="J248">
            <v>0.82</v>
          </cell>
          <cell r="K248">
            <v>21</v>
          </cell>
          <cell r="L248">
            <v>410</v>
          </cell>
          <cell r="M248">
            <v>10500</v>
          </cell>
          <cell r="N248">
            <v>13400</v>
          </cell>
        </row>
        <row r="249">
          <cell r="A249" t="str">
            <v>72.0401</v>
          </cell>
          <cell r="B249" t="str">
            <v>72.0401.0-176</v>
          </cell>
          <cell r="C249" t="str">
            <v>316C</v>
          </cell>
          <cell r="D249" t="str">
            <v>MECHANICAL CONSTRUCTION</v>
          </cell>
          <cell r="F249" t="str">
            <v>FP-FIRE PROTECTION</v>
          </cell>
          <cell r="G249" t="str">
            <v>MISC PIPING</v>
          </cell>
          <cell r="H249">
            <v>2000</v>
          </cell>
          <cell r="I249" t="str">
            <v>LF</v>
          </cell>
          <cell r="J249">
            <v>0.82499999999999996</v>
          </cell>
          <cell r="K249">
            <v>12.15</v>
          </cell>
          <cell r="L249">
            <v>1650</v>
          </cell>
          <cell r="M249">
            <v>24300</v>
          </cell>
          <cell r="N249">
            <v>54100</v>
          </cell>
        </row>
        <row r="250">
          <cell r="A250" t="str">
            <v>72.0401</v>
          </cell>
          <cell r="B250" t="str">
            <v>72.0401.0-145</v>
          </cell>
          <cell r="C250" t="str">
            <v>312C</v>
          </cell>
          <cell r="D250" t="str">
            <v>MECHANICAL CONSTRUCTION</v>
          </cell>
          <cell r="F250" t="str">
            <v>FWA-BOILER FEED WTR</v>
          </cell>
          <cell r="G250" t="str">
            <v>MISC PIPING</v>
          </cell>
          <cell r="H250">
            <v>700</v>
          </cell>
          <cell r="I250" t="str">
            <v>LF</v>
          </cell>
          <cell r="J250">
            <v>0.82857142857142863</v>
          </cell>
          <cell r="K250">
            <v>12.428571428571429</v>
          </cell>
          <cell r="L250">
            <v>580</v>
          </cell>
          <cell r="M250">
            <v>8700</v>
          </cell>
          <cell r="N250">
            <v>19000</v>
          </cell>
        </row>
        <row r="251">
          <cell r="A251" t="str">
            <v>72.0401</v>
          </cell>
          <cell r="B251" t="str">
            <v>72.0401.0-149</v>
          </cell>
          <cell r="C251" t="str">
            <v>312C</v>
          </cell>
          <cell r="D251" t="str">
            <v>MECHANICAL CONSTRUCTION</v>
          </cell>
          <cell r="F251" t="str">
            <v>FWB-BOILER FEED INJ.</v>
          </cell>
          <cell r="G251" t="str">
            <v>MISC PIPING</v>
          </cell>
          <cell r="H251">
            <v>600</v>
          </cell>
          <cell r="I251" t="str">
            <v>LF</v>
          </cell>
          <cell r="J251">
            <v>0.81666666666666665</v>
          </cell>
          <cell r="K251">
            <v>14.833333333333334</v>
          </cell>
          <cell r="L251">
            <v>490</v>
          </cell>
          <cell r="M251">
            <v>8900</v>
          </cell>
          <cell r="N251">
            <v>16100</v>
          </cell>
        </row>
        <row r="252">
          <cell r="A252" t="str">
            <v>72.0401</v>
          </cell>
          <cell r="B252" t="str">
            <v>72.0401.0-154</v>
          </cell>
          <cell r="C252" t="str">
            <v>312C</v>
          </cell>
          <cell r="D252" t="str">
            <v>MECHANICAL CONSTRUCTION</v>
          </cell>
          <cell r="F252" t="str">
            <v>FWC-CONDENSATE</v>
          </cell>
          <cell r="G252" t="str">
            <v>MISC PIPING</v>
          </cell>
          <cell r="H252">
            <v>240</v>
          </cell>
          <cell r="I252" t="str">
            <v>LF</v>
          </cell>
          <cell r="J252">
            <v>0.83333333333333337</v>
          </cell>
          <cell r="K252">
            <v>13.333333333333334</v>
          </cell>
          <cell r="L252">
            <v>200</v>
          </cell>
          <cell r="M252">
            <v>3200</v>
          </cell>
          <cell r="N252">
            <v>6600</v>
          </cell>
        </row>
        <row r="253">
          <cell r="A253" t="str">
            <v>72.0401</v>
          </cell>
          <cell r="B253" t="str">
            <v>72.0401.0-161</v>
          </cell>
          <cell r="C253" t="str">
            <v>312C</v>
          </cell>
          <cell r="D253" t="str">
            <v>MECHANICAL CONSTRUCTION</v>
          </cell>
          <cell r="F253" t="str">
            <v>FWD-COND. POLISHING</v>
          </cell>
          <cell r="G253" t="str">
            <v>MISC PIPING</v>
          </cell>
          <cell r="H253">
            <v>1400</v>
          </cell>
          <cell r="I253" t="str">
            <v>LF</v>
          </cell>
          <cell r="J253">
            <v>0.8214285714285714</v>
          </cell>
          <cell r="K253">
            <v>11.928571428571429</v>
          </cell>
          <cell r="L253">
            <v>1150</v>
          </cell>
          <cell r="M253">
            <v>16700</v>
          </cell>
          <cell r="N253">
            <v>37700</v>
          </cell>
        </row>
        <row r="254">
          <cell r="A254" t="str">
            <v>72.0401</v>
          </cell>
          <cell r="B254" t="str">
            <v>72.0401.0-166</v>
          </cell>
          <cell r="C254" t="str">
            <v>312C</v>
          </cell>
          <cell r="D254" t="str">
            <v>MECHANICAL CONSTRUCTION</v>
          </cell>
          <cell r="F254" t="str">
            <v>FWE-CYC. CH. FEED</v>
          </cell>
          <cell r="G254" t="str">
            <v>MISC PIPING</v>
          </cell>
          <cell r="H254">
            <v>520</v>
          </cell>
          <cell r="I254" t="str">
            <v>LF</v>
          </cell>
          <cell r="J254">
            <v>0.82692307692307687</v>
          </cell>
          <cell r="K254">
            <v>17.307692307692307</v>
          </cell>
          <cell r="L254">
            <v>430</v>
          </cell>
          <cell r="M254">
            <v>9000</v>
          </cell>
          <cell r="N254">
            <v>14100</v>
          </cell>
        </row>
        <row r="255">
          <cell r="A255" t="str">
            <v>72.0401</v>
          </cell>
          <cell r="B255" t="str">
            <v>72.0401.0-171</v>
          </cell>
          <cell r="C255" t="str">
            <v>312C</v>
          </cell>
          <cell r="D255" t="str">
            <v>MECHANICAL CONSTRUCTION</v>
          </cell>
          <cell r="F255" t="str">
            <v>FWF-CYC.MU &amp; STORAGE</v>
          </cell>
          <cell r="G255" t="str">
            <v>MISC PIPING</v>
          </cell>
          <cell r="H255">
            <v>200</v>
          </cell>
          <cell r="I255" t="str">
            <v>LF</v>
          </cell>
          <cell r="J255">
            <v>0.85</v>
          </cell>
          <cell r="K255">
            <v>23</v>
          </cell>
          <cell r="L255">
            <v>170</v>
          </cell>
          <cell r="M255">
            <v>4600</v>
          </cell>
          <cell r="N255">
            <v>5600</v>
          </cell>
        </row>
        <row r="256">
          <cell r="A256" t="str">
            <v>72.0401</v>
          </cell>
          <cell r="B256" t="str">
            <v>72.0401.0-104</v>
          </cell>
          <cell r="C256" t="str">
            <v>314C</v>
          </cell>
          <cell r="D256" t="str">
            <v>MECHANICAL CONSTRUCTION</v>
          </cell>
          <cell r="F256" t="str">
            <v>HRA-CONDENSER</v>
          </cell>
          <cell r="G256" t="str">
            <v>MISC PIPING</v>
          </cell>
          <cell r="H256">
            <v>100</v>
          </cell>
          <cell r="I256" t="str">
            <v>LF</v>
          </cell>
          <cell r="J256">
            <v>0.8</v>
          </cell>
          <cell r="K256">
            <v>29</v>
          </cell>
          <cell r="L256">
            <v>80</v>
          </cell>
          <cell r="M256">
            <v>2900</v>
          </cell>
          <cell r="N256">
            <v>2600</v>
          </cell>
        </row>
        <row r="257">
          <cell r="A257" t="str">
            <v>72.0401</v>
          </cell>
          <cell r="B257" t="str">
            <v>72.0401.0-108</v>
          </cell>
          <cell r="C257" t="str">
            <v>314C</v>
          </cell>
          <cell r="D257" t="str">
            <v>MECHANICAL CONSTRUCTION</v>
          </cell>
          <cell r="F257" t="str">
            <v>HRB-COND. AIR EXT.</v>
          </cell>
          <cell r="G257" t="str">
            <v>MISC PIPING</v>
          </cell>
          <cell r="H257">
            <v>100</v>
          </cell>
          <cell r="I257" t="str">
            <v>LF</v>
          </cell>
          <cell r="J257">
            <v>0.8</v>
          </cell>
          <cell r="K257">
            <v>10</v>
          </cell>
          <cell r="L257">
            <v>80</v>
          </cell>
          <cell r="M257">
            <v>1000</v>
          </cell>
          <cell r="N257">
            <v>2600</v>
          </cell>
        </row>
        <row r="258">
          <cell r="A258" t="str">
            <v>72.0401</v>
          </cell>
          <cell r="B258" t="str">
            <v>72.0401.0-112</v>
          </cell>
          <cell r="C258" t="str">
            <v>314C</v>
          </cell>
          <cell r="D258" t="str">
            <v>MECHANICAL CONSTRUCTION</v>
          </cell>
          <cell r="F258" t="str">
            <v>HRC-CIRC WATER</v>
          </cell>
          <cell r="G258" t="str">
            <v>MISC PIPING</v>
          </cell>
          <cell r="H258">
            <v>400</v>
          </cell>
          <cell r="I258" t="str">
            <v>LF</v>
          </cell>
          <cell r="J258">
            <v>0.82499999999999996</v>
          </cell>
          <cell r="K258">
            <v>15.5</v>
          </cell>
          <cell r="L258">
            <v>330</v>
          </cell>
          <cell r="M258">
            <v>6200</v>
          </cell>
          <cell r="N258">
            <v>10800</v>
          </cell>
        </row>
        <row r="259">
          <cell r="A259" t="str">
            <v>72.0401</v>
          </cell>
          <cell r="B259" t="str">
            <v>72.0401.0-116</v>
          </cell>
          <cell r="C259" t="str">
            <v>314C</v>
          </cell>
          <cell r="D259" t="str">
            <v>MECHANICAL CONSTRUCTION</v>
          </cell>
          <cell r="F259" t="str">
            <v>HRD-CIRC.WTR.MAKEUP</v>
          </cell>
          <cell r="G259" t="str">
            <v>MISC PIPING</v>
          </cell>
          <cell r="H259">
            <v>100</v>
          </cell>
          <cell r="I259" t="str">
            <v>LF</v>
          </cell>
          <cell r="J259">
            <v>0.8</v>
          </cell>
          <cell r="K259">
            <v>25</v>
          </cell>
          <cell r="L259">
            <v>80</v>
          </cell>
          <cell r="M259">
            <v>2500</v>
          </cell>
          <cell r="N259">
            <v>2600</v>
          </cell>
        </row>
        <row r="260">
          <cell r="A260" t="str">
            <v>72.0401</v>
          </cell>
          <cell r="B260" t="str">
            <v>72.0401.0-122</v>
          </cell>
          <cell r="C260" t="str">
            <v>314C</v>
          </cell>
          <cell r="D260" t="str">
            <v>MECHANICAL CONSTRUCTION</v>
          </cell>
          <cell r="F260" t="str">
            <v>HRE-CW CHEM FEED</v>
          </cell>
          <cell r="G260" t="str">
            <v>MISC PIPING</v>
          </cell>
          <cell r="H260">
            <v>100</v>
          </cell>
          <cell r="I260" t="str">
            <v>LF</v>
          </cell>
          <cell r="J260">
            <v>0.8</v>
          </cell>
          <cell r="K260">
            <v>20</v>
          </cell>
          <cell r="L260">
            <v>80</v>
          </cell>
          <cell r="M260">
            <v>2000</v>
          </cell>
          <cell r="N260">
            <v>2600</v>
          </cell>
        </row>
        <row r="261">
          <cell r="A261" t="str">
            <v>72.0401</v>
          </cell>
          <cell r="B261" t="str">
            <v>72.0401.0-126</v>
          </cell>
          <cell r="C261" t="str">
            <v>314C</v>
          </cell>
          <cell r="D261" t="str">
            <v>MECHANICAL CONSTRUCTION</v>
          </cell>
          <cell r="F261" t="str">
            <v>HRF-COND. CLEANING</v>
          </cell>
          <cell r="G261" t="str">
            <v>MISC PIPING</v>
          </cell>
          <cell r="H261">
            <v>100</v>
          </cell>
          <cell r="I261" t="str">
            <v>LF</v>
          </cell>
          <cell r="J261">
            <v>0.8</v>
          </cell>
          <cell r="K261">
            <v>10</v>
          </cell>
          <cell r="L261">
            <v>80</v>
          </cell>
          <cell r="M261">
            <v>1000</v>
          </cell>
          <cell r="N261">
            <v>2600</v>
          </cell>
        </row>
        <row r="262">
          <cell r="A262" t="str">
            <v>72.0401</v>
          </cell>
          <cell r="B262" t="str">
            <v>72.0401.0-192</v>
          </cell>
          <cell r="C262" t="str">
            <v>312C</v>
          </cell>
          <cell r="D262" t="str">
            <v>MECHANICAL CONSTRUCTION</v>
          </cell>
          <cell r="F262" t="str">
            <v>PMA-CHEM. CLEANING</v>
          </cell>
          <cell r="G262" t="str">
            <v>MISC PIPING</v>
          </cell>
          <cell r="H262">
            <v>300</v>
          </cell>
          <cell r="I262" t="str">
            <v>LF</v>
          </cell>
          <cell r="J262">
            <v>0.83333333333333337</v>
          </cell>
          <cell r="K262">
            <v>10.333333333333334</v>
          </cell>
          <cell r="L262">
            <v>250</v>
          </cell>
          <cell r="M262">
            <v>3100</v>
          </cell>
          <cell r="N262">
            <v>8200</v>
          </cell>
        </row>
        <row r="263">
          <cell r="A263" t="str">
            <v>72.0401</v>
          </cell>
          <cell r="B263" t="str">
            <v>72.0401.0-195</v>
          </cell>
          <cell r="C263" t="str">
            <v>316C</v>
          </cell>
          <cell r="D263" t="str">
            <v>MECHANICAL CONSTRUCTION</v>
          </cell>
          <cell r="F263" t="str">
            <v>PMB-SD CORR PROT</v>
          </cell>
          <cell r="G263" t="str">
            <v>MISC PIPING</v>
          </cell>
          <cell r="H263">
            <v>700</v>
          </cell>
          <cell r="I263" t="str">
            <v>LF</v>
          </cell>
          <cell r="J263">
            <v>0.82857142857142863</v>
          </cell>
          <cell r="K263">
            <v>10.571428571428571</v>
          </cell>
          <cell r="L263">
            <v>580</v>
          </cell>
          <cell r="M263">
            <v>7400</v>
          </cell>
          <cell r="N263">
            <v>19000</v>
          </cell>
        </row>
        <row r="264">
          <cell r="A264" t="str">
            <v>72.0401</v>
          </cell>
          <cell r="B264" t="str">
            <v>72.0401.0-047</v>
          </cell>
          <cell r="C264" t="str">
            <v>312C</v>
          </cell>
          <cell r="D264" t="str">
            <v>MECHANICAL CONSTRUCTION</v>
          </cell>
          <cell r="F264" t="str">
            <v>PSA-AUX. BOILER</v>
          </cell>
          <cell r="G264" t="str">
            <v>MISC PIPING</v>
          </cell>
          <cell r="H264">
            <v>250</v>
          </cell>
          <cell r="I264" t="str">
            <v>LF</v>
          </cell>
          <cell r="J264">
            <v>0.84</v>
          </cell>
          <cell r="K264">
            <v>42.4</v>
          </cell>
          <cell r="L264">
            <v>210</v>
          </cell>
          <cell r="M264">
            <v>10600</v>
          </cell>
          <cell r="N264">
            <v>6900</v>
          </cell>
        </row>
        <row r="265">
          <cell r="A265" t="str">
            <v>72.0401</v>
          </cell>
          <cell r="B265" t="str">
            <v>72.0401.0-050</v>
          </cell>
          <cell r="C265" t="str">
            <v>312C</v>
          </cell>
          <cell r="D265" t="str">
            <v>MECHANICAL CONSTRUCTION</v>
          </cell>
          <cell r="F265" t="str">
            <v>PSB-AUX.BOILER FUEL</v>
          </cell>
          <cell r="G265" t="str">
            <v>MISC PIPING</v>
          </cell>
          <cell r="H265">
            <v>2000</v>
          </cell>
          <cell r="I265" t="str">
            <v>LF</v>
          </cell>
          <cell r="J265">
            <v>0.82499999999999996</v>
          </cell>
          <cell r="K265">
            <v>18.100000000000001</v>
          </cell>
          <cell r="L265">
            <v>1650</v>
          </cell>
          <cell r="M265">
            <v>36200</v>
          </cell>
          <cell r="N265">
            <v>54100</v>
          </cell>
        </row>
        <row r="266">
          <cell r="A266" t="str">
            <v>72.0401</v>
          </cell>
          <cell r="B266" t="str">
            <v>72.0401.0-053</v>
          </cell>
          <cell r="C266" t="str">
            <v>312C</v>
          </cell>
          <cell r="D266" t="str">
            <v>MECHANICAL CONSTRUCTION</v>
          </cell>
          <cell r="F266" t="str">
            <v>PSC-AUX.BLR.CHM.FEED</v>
          </cell>
          <cell r="G266" t="str">
            <v>MISC PIPING</v>
          </cell>
          <cell r="H266">
            <v>250</v>
          </cell>
          <cell r="I266" t="str">
            <v>LF</v>
          </cell>
          <cell r="J266">
            <v>0.84</v>
          </cell>
          <cell r="K266">
            <v>12</v>
          </cell>
          <cell r="L266">
            <v>210</v>
          </cell>
          <cell r="M266">
            <v>3000</v>
          </cell>
          <cell r="N266">
            <v>6900</v>
          </cell>
        </row>
        <row r="267">
          <cell r="A267" t="str">
            <v>72.0401</v>
          </cell>
          <cell r="B267" t="str">
            <v>72.0401.0-201</v>
          </cell>
          <cell r="C267" t="str">
            <v>312C</v>
          </cell>
          <cell r="D267" t="str">
            <v>MECHANICAL CONSTRUCTION</v>
          </cell>
          <cell r="F267" t="str">
            <v>SAC-ST CYC SAMPLING</v>
          </cell>
          <cell r="G267" t="str">
            <v>MISC PIPING</v>
          </cell>
          <cell r="H267">
            <v>1200</v>
          </cell>
          <cell r="I267" t="str">
            <v>LF</v>
          </cell>
          <cell r="J267">
            <v>0.82499999999999996</v>
          </cell>
          <cell r="K267">
            <v>12.583333333333334</v>
          </cell>
          <cell r="L267">
            <v>990</v>
          </cell>
          <cell r="M267">
            <v>15100</v>
          </cell>
          <cell r="N267">
            <v>32500</v>
          </cell>
        </row>
        <row r="268">
          <cell r="A268" t="str">
            <v>72.0401</v>
          </cell>
          <cell r="B268" t="str">
            <v>72.0401.0-217</v>
          </cell>
          <cell r="C268" t="str">
            <v>312C</v>
          </cell>
          <cell r="D268" t="str">
            <v>MECHANICAL CONSTRUCTION</v>
          </cell>
          <cell r="F268" t="str">
            <v>SGA-STEAM GENERATOR</v>
          </cell>
          <cell r="G268" t="str">
            <v>MISC PIPING</v>
          </cell>
          <cell r="H268">
            <v>100</v>
          </cell>
          <cell r="I268" t="str">
            <v>LF</v>
          </cell>
          <cell r="J268">
            <v>0.8</v>
          </cell>
          <cell r="K268">
            <v>10</v>
          </cell>
          <cell r="L268">
            <v>80</v>
          </cell>
          <cell r="M268">
            <v>1000</v>
          </cell>
          <cell r="N268">
            <v>2600</v>
          </cell>
        </row>
        <row r="269">
          <cell r="A269" t="str">
            <v>72.0401</v>
          </cell>
          <cell r="B269" t="str">
            <v>72.0401.0-222</v>
          </cell>
          <cell r="C269" t="str">
            <v>312C</v>
          </cell>
          <cell r="D269" t="str">
            <v>MECHANICAL CONSTRUCTION</v>
          </cell>
          <cell r="F269" t="str">
            <v>SGB-COMB AIR</v>
          </cell>
          <cell r="G269" t="str">
            <v>MISC PIPING</v>
          </cell>
          <cell r="H269">
            <v>500</v>
          </cell>
          <cell r="I269" t="str">
            <v>LF</v>
          </cell>
          <cell r="J269">
            <v>0.82</v>
          </cell>
          <cell r="K269">
            <v>18</v>
          </cell>
          <cell r="L269">
            <v>410</v>
          </cell>
          <cell r="M269">
            <v>9000</v>
          </cell>
          <cell r="N269">
            <v>13400</v>
          </cell>
        </row>
        <row r="270">
          <cell r="A270" t="str">
            <v>72.0401</v>
          </cell>
          <cell r="B270" t="str">
            <v>72.0401.0-228</v>
          </cell>
          <cell r="C270" t="str">
            <v>312C</v>
          </cell>
          <cell r="D270" t="str">
            <v>MECHANICAL CONSTRUCTION</v>
          </cell>
          <cell r="F270" t="str">
            <v>SGD-AIR PREHEAT</v>
          </cell>
          <cell r="G270" t="str">
            <v>MISC PIPING</v>
          </cell>
          <cell r="H270">
            <v>500</v>
          </cell>
          <cell r="I270" t="str">
            <v>LF</v>
          </cell>
          <cell r="J270">
            <v>0.82</v>
          </cell>
          <cell r="K270">
            <v>13.6</v>
          </cell>
          <cell r="L270">
            <v>410</v>
          </cell>
          <cell r="M270">
            <v>6800</v>
          </cell>
          <cell r="N270">
            <v>13400</v>
          </cell>
        </row>
        <row r="271">
          <cell r="A271" t="str">
            <v>72.0401</v>
          </cell>
          <cell r="B271" t="str">
            <v>72.0401.0-232</v>
          </cell>
          <cell r="C271" t="str">
            <v>312C</v>
          </cell>
          <cell r="D271" t="str">
            <v>MECHANICAL CONSTRUCTION</v>
          </cell>
          <cell r="F271" t="str">
            <v>SGE-IGNITER JUEL OIL</v>
          </cell>
          <cell r="G271" t="str">
            <v>MISC PIPING</v>
          </cell>
          <cell r="H271">
            <v>1500</v>
          </cell>
          <cell r="I271" t="str">
            <v>LF</v>
          </cell>
          <cell r="J271">
            <v>0.82666666666666666</v>
          </cell>
          <cell r="K271">
            <v>12.8</v>
          </cell>
          <cell r="L271">
            <v>1240</v>
          </cell>
          <cell r="M271">
            <v>19200</v>
          </cell>
          <cell r="N271">
            <v>40600</v>
          </cell>
        </row>
        <row r="272">
          <cell r="A272" t="str">
            <v>72.0401</v>
          </cell>
          <cell r="B272" t="str">
            <v>72.0401.0-236</v>
          </cell>
          <cell r="C272" t="str">
            <v>312C</v>
          </cell>
          <cell r="D272" t="str">
            <v>MECHANICAL CONSTRUCTION</v>
          </cell>
          <cell r="F272" t="str">
            <v>SGF-BOILER VENTS &amp;DR</v>
          </cell>
          <cell r="G272" t="str">
            <v>MISC PIPING</v>
          </cell>
          <cell r="H272">
            <v>1500</v>
          </cell>
          <cell r="I272" t="str">
            <v>LF</v>
          </cell>
          <cell r="J272">
            <v>0.82666666666666666</v>
          </cell>
          <cell r="K272">
            <v>10.733333333333333</v>
          </cell>
          <cell r="L272">
            <v>1240</v>
          </cell>
          <cell r="M272">
            <v>16100</v>
          </cell>
          <cell r="N272">
            <v>40600</v>
          </cell>
        </row>
        <row r="273">
          <cell r="A273" t="str">
            <v>72.0401</v>
          </cell>
          <cell r="B273" t="str">
            <v>72.0401.0-241</v>
          </cell>
          <cell r="C273" t="str">
            <v>312C</v>
          </cell>
          <cell r="D273" t="str">
            <v>MECHANICAL CONSTRUCTION</v>
          </cell>
          <cell r="F273" t="str">
            <v>SGG-MAIN STEAM</v>
          </cell>
          <cell r="G273" t="str">
            <v>MISC PIPING</v>
          </cell>
          <cell r="H273">
            <v>400</v>
          </cell>
          <cell r="I273" t="str">
            <v>LF</v>
          </cell>
          <cell r="J273">
            <v>0.82499999999999996</v>
          </cell>
          <cell r="K273">
            <v>10.25</v>
          </cell>
          <cell r="L273">
            <v>330</v>
          </cell>
          <cell r="M273">
            <v>4100</v>
          </cell>
          <cell r="N273">
            <v>10800</v>
          </cell>
        </row>
        <row r="274">
          <cell r="A274" t="str">
            <v>72.0401</v>
          </cell>
          <cell r="B274" t="str">
            <v>72.0401.0-244</v>
          </cell>
          <cell r="C274" t="str">
            <v>312C</v>
          </cell>
          <cell r="D274" t="str">
            <v>MECHANICAL CONSTRUCTION</v>
          </cell>
          <cell r="F274" t="str">
            <v>SGI-SOOT BLOWING</v>
          </cell>
          <cell r="G274" t="str">
            <v>MISC PIPING</v>
          </cell>
          <cell r="H274">
            <v>500</v>
          </cell>
          <cell r="I274" t="str">
            <v>LF</v>
          </cell>
          <cell r="J274">
            <v>0.82</v>
          </cell>
          <cell r="K274">
            <v>8.4</v>
          </cell>
          <cell r="L274">
            <v>410</v>
          </cell>
          <cell r="M274">
            <v>4200</v>
          </cell>
          <cell r="N274">
            <v>13400</v>
          </cell>
        </row>
        <row r="275">
          <cell r="A275" t="str">
            <v>72.0401</v>
          </cell>
          <cell r="B275" t="str">
            <v>72.0401.0-251</v>
          </cell>
          <cell r="C275" t="str">
            <v>312C</v>
          </cell>
          <cell r="D275" t="str">
            <v>MECHANICAL CONSTRUCTION</v>
          </cell>
          <cell r="F275" t="str">
            <v>SGJ-REHEAT STEAM</v>
          </cell>
          <cell r="G275" t="str">
            <v>MISC PIPING</v>
          </cell>
          <cell r="H275">
            <v>600</v>
          </cell>
          <cell r="I275" t="str">
            <v>LF</v>
          </cell>
          <cell r="J275">
            <v>0.81666666666666665</v>
          </cell>
          <cell r="K275">
            <v>11.5</v>
          </cell>
          <cell r="L275">
            <v>490</v>
          </cell>
          <cell r="M275">
            <v>6900</v>
          </cell>
          <cell r="N275">
            <v>16100</v>
          </cell>
        </row>
        <row r="276">
          <cell r="A276" t="str">
            <v>72.0401</v>
          </cell>
          <cell r="B276" t="str">
            <v>72.0401.0-255</v>
          </cell>
          <cell r="C276" t="str">
            <v>312C</v>
          </cell>
          <cell r="D276" t="str">
            <v>MECHANICAL CONSTRUCTION</v>
          </cell>
          <cell r="F276" t="str">
            <v>SGK-TEMP BLOWOUT</v>
          </cell>
          <cell r="G276" t="str">
            <v>MISC PIPING</v>
          </cell>
          <cell r="H276">
            <v>400</v>
          </cell>
          <cell r="I276" t="str">
            <v>LF</v>
          </cell>
          <cell r="J276">
            <v>0.82499999999999996</v>
          </cell>
          <cell r="K276">
            <v>10.25</v>
          </cell>
          <cell r="L276">
            <v>330</v>
          </cell>
          <cell r="M276">
            <v>4100</v>
          </cell>
          <cell r="N276">
            <v>10800</v>
          </cell>
        </row>
        <row r="277">
          <cell r="A277" t="str">
            <v>72.0401</v>
          </cell>
          <cell r="B277" t="str">
            <v>72.0401.0-205</v>
          </cell>
          <cell r="C277" t="str">
            <v>316B</v>
          </cell>
          <cell r="D277" t="str">
            <v>MECHANICAL CONSTRUCTION</v>
          </cell>
          <cell r="F277" t="str">
            <v>STG-SITE FIRE PROT</v>
          </cell>
          <cell r="G277" t="str">
            <v>MISC PIPING</v>
          </cell>
          <cell r="H277">
            <v>600</v>
          </cell>
          <cell r="I277" t="str">
            <v>LF</v>
          </cell>
          <cell r="J277">
            <v>0.83333333333333337</v>
          </cell>
          <cell r="K277">
            <v>12</v>
          </cell>
          <cell r="L277">
            <v>500</v>
          </cell>
          <cell r="M277">
            <v>7200</v>
          </cell>
          <cell r="N277">
            <v>16400</v>
          </cell>
        </row>
        <row r="278">
          <cell r="A278" t="str">
            <v>72.0401</v>
          </cell>
          <cell r="B278" t="str">
            <v>72.0401.0-258</v>
          </cell>
          <cell r="C278" t="str">
            <v>312C</v>
          </cell>
          <cell r="D278" t="str">
            <v>MECHANICAL CONSTRUCTION</v>
          </cell>
          <cell r="F278" t="str">
            <v>TEA-HP EXTRACTION</v>
          </cell>
          <cell r="G278" t="str">
            <v>MISC PIPING</v>
          </cell>
          <cell r="H278">
            <v>220</v>
          </cell>
          <cell r="I278" t="str">
            <v>LF</v>
          </cell>
          <cell r="J278">
            <v>0.81818181818181823</v>
          </cell>
          <cell r="K278">
            <v>10</v>
          </cell>
          <cell r="L278">
            <v>180</v>
          </cell>
          <cell r="M278">
            <v>2200</v>
          </cell>
          <cell r="N278">
            <v>5900</v>
          </cell>
        </row>
        <row r="279">
          <cell r="A279" t="str">
            <v>72.0401</v>
          </cell>
          <cell r="B279" t="str">
            <v>72.0401.0-261</v>
          </cell>
          <cell r="C279" t="str">
            <v>312C</v>
          </cell>
          <cell r="D279" t="str">
            <v>MECHANICAL CONSTRUCTION</v>
          </cell>
          <cell r="F279" t="str">
            <v>TEB-LP EXTRACTION</v>
          </cell>
          <cell r="G279" t="str">
            <v>MISC PIPING</v>
          </cell>
          <cell r="H279">
            <v>50</v>
          </cell>
          <cell r="I279" t="str">
            <v>LF</v>
          </cell>
          <cell r="J279">
            <v>0.8</v>
          </cell>
          <cell r="K279">
            <v>12</v>
          </cell>
          <cell r="L279">
            <v>40</v>
          </cell>
          <cell r="M279">
            <v>600</v>
          </cell>
          <cell r="N279">
            <v>1300</v>
          </cell>
        </row>
        <row r="280">
          <cell r="A280" t="str">
            <v>72.0401</v>
          </cell>
          <cell r="B280" t="str">
            <v>72.0401.0-265</v>
          </cell>
          <cell r="C280" t="str">
            <v>312C</v>
          </cell>
          <cell r="D280" t="str">
            <v>MECHANICAL CONSTRUCTION</v>
          </cell>
          <cell r="F280" t="str">
            <v>TEC-LP EXTRACTION</v>
          </cell>
          <cell r="G280" t="str">
            <v>MISC PIPING</v>
          </cell>
          <cell r="H280">
            <v>50</v>
          </cell>
          <cell r="I280" t="str">
            <v>LF</v>
          </cell>
          <cell r="J280">
            <v>0.8</v>
          </cell>
          <cell r="K280">
            <v>222</v>
          </cell>
          <cell r="L280">
            <v>40</v>
          </cell>
          <cell r="M280">
            <v>11100</v>
          </cell>
          <cell r="N280">
            <v>1300</v>
          </cell>
        </row>
        <row r="281">
          <cell r="A281" t="str">
            <v>72.0401</v>
          </cell>
          <cell r="B281" t="str">
            <v>72.0401.0-269</v>
          </cell>
          <cell r="C281" t="str">
            <v>312C</v>
          </cell>
          <cell r="D281" t="str">
            <v>MECHANICAL CONSTRUCTION</v>
          </cell>
          <cell r="F281" t="str">
            <v>TED-HP HTR DRAINS</v>
          </cell>
          <cell r="G281" t="str">
            <v>MISC PIPING</v>
          </cell>
          <cell r="H281">
            <v>400</v>
          </cell>
          <cell r="I281" t="str">
            <v>LF`</v>
          </cell>
          <cell r="J281">
            <v>0.82499999999999996</v>
          </cell>
          <cell r="K281">
            <v>14</v>
          </cell>
          <cell r="L281">
            <v>330</v>
          </cell>
          <cell r="M281">
            <v>5600</v>
          </cell>
          <cell r="N281">
            <v>10800</v>
          </cell>
        </row>
        <row r="282">
          <cell r="A282" t="str">
            <v>72.0401</v>
          </cell>
          <cell r="B282" t="str">
            <v>72.0401.0-273</v>
          </cell>
          <cell r="C282" t="str">
            <v>312C</v>
          </cell>
          <cell r="D282" t="str">
            <v>MECHANICAL CONSTRUCTION</v>
          </cell>
          <cell r="F282" t="str">
            <v>TEE-LP HTR DRAINS</v>
          </cell>
          <cell r="G282" t="str">
            <v>MISC PIPING</v>
          </cell>
          <cell r="H282">
            <v>300</v>
          </cell>
          <cell r="I282" t="str">
            <v>LF</v>
          </cell>
          <cell r="J282">
            <v>0.83333333333333337</v>
          </cell>
          <cell r="K282">
            <v>19</v>
          </cell>
          <cell r="L282">
            <v>250</v>
          </cell>
          <cell r="M282">
            <v>5700</v>
          </cell>
          <cell r="N282">
            <v>8200</v>
          </cell>
        </row>
        <row r="283">
          <cell r="A283" t="str">
            <v>72.0401</v>
          </cell>
          <cell r="B283" t="str">
            <v>72.0401.0-288</v>
          </cell>
          <cell r="C283" t="str">
            <v>314C</v>
          </cell>
          <cell r="D283" t="str">
            <v>MECHANICAL CONSTRUCTION</v>
          </cell>
          <cell r="F283" t="str">
            <v>TGD-TURBINE LUBE OIL</v>
          </cell>
          <cell r="G283" t="str">
            <v>MISC PIPING</v>
          </cell>
          <cell r="H283">
            <v>600</v>
          </cell>
          <cell r="I283" t="str">
            <v>LF</v>
          </cell>
          <cell r="J283">
            <v>0.81666666666666665</v>
          </cell>
          <cell r="K283">
            <v>19.333333333333332</v>
          </cell>
          <cell r="L283">
            <v>490</v>
          </cell>
          <cell r="M283">
            <v>11600</v>
          </cell>
          <cell r="N283">
            <v>16100</v>
          </cell>
        </row>
        <row r="284">
          <cell r="A284" t="str">
            <v>72.0401</v>
          </cell>
          <cell r="B284" t="str">
            <v>72.0401.0-292</v>
          </cell>
          <cell r="C284" t="str">
            <v>314C</v>
          </cell>
          <cell r="D284" t="str">
            <v>MECHANICAL CONSTRUCTION</v>
          </cell>
          <cell r="F284" t="str">
            <v>TGE-GEN COOL.&amp; PURGE</v>
          </cell>
          <cell r="G284" t="str">
            <v>MISC PIPING</v>
          </cell>
          <cell r="H284">
            <v>400</v>
          </cell>
          <cell r="I284" t="str">
            <v>LF</v>
          </cell>
          <cell r="J284">
            <v>0.82499999999999996</v>
          </cell>
          <cell r="K284">
            <v>17.75</v>
          </cell>
          <cell r="L284">
            <v>330</v>
          </cell>
          <cell r="M284">
            <v>7100</v>
          </cell>
          <cell r="N284">
            <v>10800</v>
          </cell>
        </row>
        <row r="285">
          <cell r="A285" t="str">
            <v>72.0401</v>
          </cell>
          <cell r="B285" t="str">
            <v>72.0401.0-308</v>
          </cell>
          <cell r="C285" t="str">
            <v>311C</v>
          </cell>
          <cell r="D285" t="str">
            <v>MECHANICAL CONSTRUCTION</v>
          </cell>
          <cell r="F285" t="str">
            <v>WSC-SERVICE WATER</v>
          </cell>
          <cell r="G285" t="str">
            <v>MISC PIPING</v>
          </cell>
          <cell r="H285">
            <v>2940</v>
          </cell>
          <cell r="I285" t="str">
            <v>LF</v>
          </cell>
          <cell r="J285">
            <v>0.81972789115646261</v>
          </cell>
          <cell r="K285">
            <v>13.095238095238095</v>
          </cell>
          <cell r="L285">
            <v>2410</v>
          </cell>
          <cell r="M285">
            <v>38500</v>
          </cell>
          <cell r="N285">
            <v>79000</v>
          </cell>
        </row>
        <row r="286">
          <cell r="A286" t="str">
            <v>72.0401</v>
          </cell>
          <cell r="B286" t="str">
            <v>72.0401.0-317</v>
          </cell>
          <cell r="C286" t="str">
            <v>312C</v>
          </cell>
          <cell r="D286" t="str">
            <v>MECHANICAL CONSTRUCTION</v>
          </cell>
          <cell r="F286" t="str">
            <v>WSF-ASH SLUICE WATER</v>
          </cell>
          <cell r="G286" t="str">
            <v>MISC PIPING</v>
          </cell>
          <cell r="H286">
            <v>400</v>
          </cell>
          <cell r="I286" t="str">
            <v>LF</v>
          </cell>
          <cell r="J286">
            <v>0.8</v>
          </cell>
          <cell r="K286">
            <v>22.5</v>
          </cell>
          <cell r="L286">
            <v>320</v>
          </cell>
          <cell r="M286">
            <v>9000</v>
          </cell>
          <cell r="N286">
            <v>10500</v>
          </cell>
        </row>
        <row r="287">
          <cell r="A287" t="str">
            <v>72.0401</v>
          </cell>
          <cell r="B287" t="str">
            <v>72.0401.0-322</v>
          </cell>
          <cell r="C287" t="str">
            <v>312A</v>
          </cell>
          <cell r="D287" t="str">
            <v>MECHANICAL CONSTRUCTION</v>
          </cell>
          <cell r="F287" t="str">
            <v>WSG-SCRUBBER MU WTR</v>
          </cell>
          <cell r="G287" t="str">
            <v>MISC PIPING</v>
          </cell>
          <cell r="H287">
            <v>100</v>
          </cell>
          <cell r="I287" t="str">
            <v>LF</v>
          </cell>
          <cell r="J287">
            <v>0.8</v>
          </cell>
          <cell r="K287">
            <v>23</v>
          </cell>
          <cell r="L287">
            <v>80</v>
          </cell>
          <cell r="M287">
            <v>2300</v>
          </cell>
          <cell r="N287">
            <v>2600</v>
          </cell>
        </row>
        <row r="288">
          <cell r="A288" t="str">
            <v>72.0401</v>
          </cell>
          <cell r="B288" t="str">
            <v>72.0401.0-330</v>
          </cell>
          <cell r="C288" t="str">
            <v>311B</v>
          </cell>
          <cell r="D288" t="str">
            <v>MECHANICAL CONSTRUCTION</v>
          </cell>
          <cell r="F288" t="str">
            <v>WTB-SERV WTR TRMT</v>
          </cell>
          <cell r="G288" t="str">
            <v>MISC PIPING</v>
          </cell>
          <cell r="H288">
            <v>200</v>
          </cell>
          <cell r="I288" t="str">
            <v>LF</v>
          </cell>
          <cell r="J288">
            <v>0.85</v>
          </cell>
          <cell r="K288">
            <v>12.5</v>
          </cell>
          <cell r="L288">
            <v>170</v>
          </cell>
          <cell r="M288">
            <v>2500</v>
          </cell>
          <cell r="N288">
            <v>5600</v>
          </cell>
        </row>
        <row r="289">
          <cell r="A289" t="str">
            <v>72.0401</v>
          </cell>
          <cell r="B289" t="str">
            <v>72.0401.0-336</v>
          </cell>
          <cell r="C289" t="str">
            <v>312B</v>
          </cell>
          <cell r="D289" t="str">
            <v>MECHANICAL CONSTRUCTION</v>
          </cell>
          <cell r="F289" t="str">
            <v>WTD-CYCLE MU TRMT</v>
          </cell>
          <cell r="G289" t="str">
            <v>MISC PIPING</v>
          </cell>
          <cell r="H289">
            <v>100</v>
          </cell>
          <cell r="I289" t="str">
            <v>LF</v>
          </cell>
          <cell r="J289">
            <v>0.8</v>
          </cell>
          <cell r="K289">
            <v>10</v>
          </cell>
          <cell r="L289">
            <v>80</v>
          </cell>
          <cell r="M289">
            <v>1000</v>
          </cell>
          <cell r="N289">
            <v>2600</v>
          </cell>
        </row>
        <row r="290">
          <cell r="A290" t="str">
            <v>72.0401</v>
          </cell>
          <cell r="B290" t="str">
            <v>72.0401.0-275</v>
          </cell>
          <cell r="C290" t="str">
            <v>312C</v>
          </cell>
          <cell r="D290" t="str">
            <v>MECHANICAL CONSTRUCTION</v>
          </cell>
          <cell r="E290" t="str">
            <v>MAJOR PIPING</v>
          </cell>
          <cell r="F290" t="str">
            <v>TEF-HEATER VENTS</v>
          </cell>
          <cell r="G290" t="str">
            <v>MISC. DRAINS</v>
          </cell>
          <cell r="H290">
            <v>1544</v>
          </cell>
          <cell r="I290" t="str">
            <v>LF</v>
          </cell>
          <cell r="J290">
            <v>1.6062176165803108</v>
          </cell>
          <cell r="K290">
            <v>0</v>
          </cell>
          <cell r="L290">
            <v>2480</v>
          </cell>
          <cell r="M290">
            <v>0</v>
          </cell>
          <cell r="N290">
            <v>80700</v>
          </cell>
        </row>
        <row r="291">
          <cell r="A291" t="str">
            <v>72.0401</v>
          </cell>
          <cell r="B291" t="str">
            <v>72.0401.0-276</v>
          </cell>
          <cell r="C291" t="str">
            <v>312C</v>
          </cell>
          <cell r="D291" t="str">
            <v>MECHANICAL CONSTRUCTION</v>
          </cell>
          <cell r="E291" t="str">
            <v>MISC PIPING</v>
          </cell>
          <cell r="F291" t="str">
            <v>TEF-HEATER VENTS</v>
          </cell>
          <cell r="G291" t="str">
            <v>MISC. DRAINS</v>
          </cell>
          <cell r="H291">
            <v>300</v>
          </cell>
          <cell r="I291" t="str">
            <v>LF</v>
          </cell>
          <cell r="J291">
            <v>0.83333333333333337</v>
          </cell>
          <cell r="K291">
            <v>12</v>
          </cell>
          <cell r="L291">
            <v>250</v>
          </cell>
          <cell r="M291">
            <v>3600</v>
          </cell>
          <cell r="N291">
            <v>8200</v>
          </cell>
        </row>
        <row r="292">
          <cell r="A292" t="str">
            <v>72.0401</v>
          </cell>
          <cell r="B292" t="str">
            <v>72.0401.0-198</v>
          </cell>
          <cell r="C292" t="str">
            <v>316C</v>
          </cell>
          <cell r="D292" t="str">
            <v>MECHANICAL CONSTRUCTION</v>
          </cell>
          <cell r="F292" t="str">
            <v>PMC-VACUUM CLEANING</v>
          </cell>
          <cell r="G292" t="str">
            <v>MOBILE EQUIPMENT</v>
          </cell>
          <cell r="H292">
            <v>1</v>
          </cell>
          <cell r="I292" t="str">
            <v>LT</v>
          </cell>
          <cell r="J292">
            <v>80</v>
          </cell>
          <cell r="K292">
            <v>57800</v>
          </cell>
          <cell r="L292">
            <v>80</v>
          </cell>
          <cell r="M292">
            <v>57800</v>
          </cell>
          <cell r="N292">
            <v>2600</v>
          </cell>
        </row>
        <row r="293">
          <cell r="A293" t="str">
            <v>72.0401</v>
          </cell>
          <cell r="B293" t="str">
            <v>72.0401.0-347</v>
          </cell>
          <cell r="C293" t="str">
            <v>312C</v>
          </cell>
          <cell r="D293" t="str">
            <v>MECHANICAL CONSTRUCTION</v>
          </cell>
          <cell r="F293" t="str">
            <v>DAMPERS-SCRUBBER</v>
          </cell>
          <cell r="G293" t="str">
            <v>OUTLET</v>
          </cell>
          <cell r="H293">
            <v>7</v>
          </cell>
          <cell r="I293" t="str">
            <v>EA</v>
          </cell>
          <cell r="J293">
            <v>132.85714285714286</v>
          </cell>
          <cell r="K293">
            <v>0</v>
          </cell>
          <cell r="L293">
            <v>930</v>
          </cell>
          <cell r="M293">
            <v>0</v>
          </cell>
          <cell r="N293">
            <v>33200</v>
          </cell>
        </row>
        <row r="294">
          <cell r="A294" t="str">
            <v>72.0401</v>
          </cell>
          <cell r="B294" t="str">
            <v>72.0401.0-004</v>
          </cell>
          <cell r="C294" t="str">
            <v>312C</v>
          </cell>
          <cell r="D294" t="str">
            <v>MECHANICAL CONSTRUCTION</v>
          </cell>
          <cell r="F294" t="str">
            <v>ASA-BOTTOM ASH</v>
          </cell>
          <cell r="G294" t="str">
            <v>OVERFLOW TANK</v>
          </cell>
          <cell r="H294">
            <v>1</v>
          </cell>
          <cell r="I294" t="str">
            <v>LT</v>
          </cell>
          <cell r="J294">
            <v>300</v>
          </cell>
          <cell r="K294">
            <v>0</v>
          </cell>
          <cell r="L294">
            <v>300</v>
          </cell>
          <cell r="M294">
            <v>0</v>
          </cell>
          <cell r="N294">
            <v>10000</v>
          </cell>
        </row>
        <row r="295">
          <cell r="A295" t="str">
            <v>72.0401</v>
          </cell>
          <cell r="B295" t="str">
            <v>72.0401.0-238</v>
          </cell>
          <cell r="C295" t="str">
            <v>312C</v>
          </cell>
          <cell r="D295" t="str">
            <v>MECHANICAL CONSTRUCTION</v>
          </cell>
          <cell r="F295" t="str">
            <v>SGG-MAIN STEAM</v>
          </cell>
          <cell r="G295" t="str">
            <v>PIPE SUPPORTS</v>
          </cell>
          <cell r="H295">
            <v>58</v>
          </cell>
          <cell r="I295" t="str">
            <v>EA</v>
          </cell>
          <cell r="J295">
            <v>23.96551724137931</v>
          </cell>
          <cell r="K295">
            <v>0</v>
          </cell>
          <cell r="L295">
            <v>1390</v>
          </cell>
          <cell r="M295">
            <v>0</v>
          </cell>
          <cell r="N295">
            <v>45300</v>
          </cell>
        </row>
        <row r="296">
          <cell r="A296" t="str">
            <v>72.0401</v>
          </cell>
          <cell r="B296" t="str">
            <v>72.0401.0-057</v>
          </cell>
          <cell r="C296" t="str">
            <v>311B</v>
          </cell>
          <cell r="D296" t="str">
            <v>MECHANICAL CONSTRUCTION</v>
          </cell>
          <cell r="F296" t="str">
            <v>DPD-ROOF DRAINS</v>
          </cell>
          <cell r="G296" t="str">
            <v>PLANT SERVICES BLDG</v>
          </cell>
          <cell r="H296">
            <v>564</v>
          </cell>
          <cell r="I296" t="str">
            <v>LF</v>
          </cell>
          <cell r="J296">
            <v>2.6773049645390072</v>
          </cell>
          <cell r="K296">
            <v>4.6099290780141846</v>
          </cell>
          <cell r="L296">
            <v>1510</v>
          </cell>
          <cell r="M296">
            <v>2600</v>
          </cell>
          <cell r="N296">
            <v>49200</v>
          </cell>
        </row>
        <row r="297">
          <cell r="A297" t="str">
            <v>72.0401</v>
          </cell>
          <cell r="B297" t="str">
            <v>72.0401.0-356</v>
          </cell>
          <cell r="C297" t="str">
            <v>312C</v>
          </cell>
          <cell r="D297" t="str">
            <v>MECHANICAL CONSTRUCTION</v>
          </cell>
          <cell r="F297" t="str">
            <v>CHEMICAL CLEANING-</v>
          </cell>
          <cell r="G297" t="str">
            <v>PREBOILER</v>
          </cell>
          <cell r="H297">
            <v>1</v>
          </cell>
          <cell r="I297" t="str">
            <v>LT</v>
          </cell>
          <cell r="J297">
            <v>60</v>
          </cell>
          <cell r="K297">
            <v>0</v>
          </cell>
          <cell r="L297">
            <v>60</v>
          </cell>
          <cell r="M297">
            <v>0</v>
          </cell>
          <cell r="N297">
            <v>5300</v>
          </cell>
        </row>
        <row r="298">
          <cell r="A298" t="str">
            <v>72.0401</v>
          </cell>
          <cell r="B298" t="str">
            <v>72.0401.0-339</v>
          </cell>
          <cell r="C298" t="str">
            <v>312C</v>
          </cell>
          <cell r="D298" t="str">
            <v>MECHANICAL CONSTRUCTION</v>
          </cell>
          <cell r="F298" t="str">
            <v>DUCT-AIR HEATER TO</v>
          </cell>
          <cell r="G298" t="str">
            <v>PRECIP</v>
          </cell>
          <cell r="H298">
            <v>1</v>
          </cell>
          <cell r="I298" t="str">
            <v>LT</v>
          </cell>
          <cell r="J298">
            <v>6430</v>
          </cell>
          <cell r="K298">
            <v>0</v>
          </cell>
          <cell r="L298">
            <v>6430</v>
          </cell>
          <cell r="M298">
            <v>0</v>
          </cell>
          <cell r="N298">
            <v>229900</v>
          </cell>
        </row>
        <row r="299">
          <cell r="A299" t="str">
            <v>72.0401</v>
          </cell>
          <cell r="B299" t="str">
            <v>72.0401.0-014</v>
          </cell>
          <cell r="C299" t="str">
            <v>312C</v>
          </cell>
          <cell r="D299" t="str">
            <v>MECHANICAL CONSTRUCTION</v>
          </cell>
          <cell r="E299" t="str">
            <v>AIR BLOW &amp; HEATERS</v>
          </cell>
          <cell r="F299" t="str">
            <v>ASB-FLY ASH</v>
          </cell>
          <cell r="G299" t="str">
            <v>PRECIP FLUIDIZING</v>
          </cell>
          <cell r="H299">
            <v>2</v>
          </cell>
          <cell r="I299" t="str">
            <v>EA</v>
          </cell>
          <cell r="J299">
            <v>95</v>
          </cell>
          <cell r="K299">
            <v>0</v>
          </cell>
          <cell r="L299">
            <v>190</v>
          </cell>
          <cell r="M299">
            <v>0</v>
          </cell>
          <cell r="N299">
            <v>6500</v>
          </cell>
        </row>
        <row r="300">
          <cell r="A300" t="str">
            <v>72.0401</v>
          </cell>
          <cell r="B300" t="str">
            <v>72.0401.0-190</v>
          </cell>
          <cell r="C300" t="str">
            <v>312C</v>
          </cell>
          <cell r="D300" t="str">
            <v>MECHANICAL CONSTRUCTION</v>
          </cell>
          <cell r="E300" t="str">
            <v>FLUSHES</v>
          </cell>
          <cell r="F300" t="str">
            <v>PMA-CHEM. CLEANING</v>
          </cell>
          <cell r="G300" t="str">
            <v>PREPARATION &amp;</v>
          </cell>
          <cell r="H300">
            <v>1</v>
          </cell>
          <cell r="I300" t="str">
            <v>LT</v>
          </cell>
          <cell r="J300">
            <v>500</v>
          </cell>
          <cell r="K300">
            <v>0</v>
          </cell>
          <cell r="L300">
            <v>500</v>
          </cell>
          <cell r="M300">
            <v>0</v>
          </cell>
          <cell r="N300">
            <v>17500</v>
          </cell>
        </row>
        <row r="301">
          <cell r="A301" t="str">
            <v>72.0401</v>
          </cell>
          <cell r="B301" t="str">
            <v>72.0401.0-325</v>
          </cell>
          <cell r="C301" t="str">
            <v>311B</v>
          </cell>
          <cell r="D301" t="str">
            <v>MECHANICAL CONSTRUCTION</v>
          </cell>
          <cell r="F301" t="str">
            <v>WTB-SERV WTR TRMT</v>
          </cell>
          <cell r="G301" t="str">
            <v>PRETREATMENT EQUIP</v>
          </cell>
          <cell r="H301">
            <v>1</v>
          </cell>
          <cell r="I301" t="str">
            <v>LT</v>
          </cell>
          <cell r="J301">
            <v>500</v>
          </cell>
          <cell r="K301">
            <v>0</v>
          </cell>
          <cell r="L301">
            <v>500</v>
          </cell>
          <cell r="M301">
            <v>0</v>
          </cell>
          <cell r="N301">
            <v>16900</v>
          </cell>
        </row>
        <row r="302">
          <cell r="A302" t="str">
            <v>72.0401</v>
          </cell>
          <cell r="B302" t="str">
            <v>72.0401.0-326</v>
          </cell>
          <cell r="C302" t="str">
            <v>311B</v>
          </cell>
          <cell r="D302" t="str">
            <v>MECHANICAL CONSTRUCTION</v>
          </cell>
          <cell r="E302" t="str">
            <v>STORAGE EQUIPMENT</v>
          </cell>
          <cell r="F302" t="str">
            <v>WTB-SERV WTR TRMT</v>
          </cell>
          <cell r="G302" t="str">
            <v>PRETREATMENT LIME</v>
          </cell>
          <cell r="H302">
            <v>1</v>
          </cell>
          <cell r="I302" t="str">
            <v>LT</v>
          </cell>
          <cell r="J302">
            <v>240</v>
          </cell>
          <cell r="K302">
            <v>0</v>
          </cell>
          <cell r="L302">
            <v>240</v>
          </cell>
          <cell r="M302">
            <v>0</v>
          </cell>
          <cell r="N302">
            <v>8100</v>
          </cell>
        </row>
        <row r="303">
          <cell r="A303" t="str">
            <v>72.0401</v>
          </cell>
          <cell r="B303" t="str">
            <v>72.0401.0-095</v>
          </cell>
          <cell r="C303" t="str">
            <v>316C</v>
          </cell>
          <cell r="D303" t="str">
            <v>MECHANICAL CONSTRUCTION</v>
          </cell>
          <cell r="E303" t="str">
            <v>EQUIPMENT</v>
          </cell>
          <cell r="F303" t="str">
            <v>CG-PROPANE GAS</v>
          </cell>
          <cell r="G303" t="str">
            <v>PROPANE GAS</v>
          </cell>
          <cell r="H303">
            <v>2</v>
          </cell>
          <cell r="I303" t="str">
            <v>EA</v>
          </cell>
          <cell r="J303">
            <v>35</v>
          </cell>
          <cell r="K303">
            <v>0</v>
          </cell>
          <cell r="L303">
            <v>70</v>
          </cell>
          <cell r="M303">
            <v>0</v>
          </cell>
          <cell r="N303">
            <v>2300</v>
          </cell>
        </row>
        <row r="304">
          <cell r="A304" t="str">
            <v>72.0401</v>
          </cell>
          <cell r="B304" t="str">
            <v>72.0401.0-129</v>
          </cell>
          <cell r="C304" t="str">
            <v>314C</v>
          </cell>
          <cell r="D304" t="str">
            <v>MECHANICAL CONSTRUCTION</v>
          </cell>
          <cell r="F304" t="str">
            <v>ECA-AUX. CLG. WTR.</v>
          </cell>
          <cell r="G304" t="str">
            <v>PUMP</v>
          </cell>
          <cell r="H304">
            <v>1</v>
          </cell>
          <cell r="I304" t="str">
            <v>EA</v>
          </cell>
          <cell r="J304">
            <v>40</v>
          </cell>
          <cell r="K304">
            <v>0</v>
          </cell>
          <cell r="L304">
            <v>40</v>
          </cell>
          <cell r="M304">
            <v>0</v>
          </cell>
          <cell r="N304">
            <v>1400</v>
          </cell>
        </row>
        <row r="305">
          <cell r="A305" t="str">
            <v>72.0401</v>
          </cell>
          <cell r="B305" t="str">
            <v>72.0401.0-139</v>
          </cell>
          <cell r="C305" t="str">
            <v>312C</v>
          </cell>
          <cell r="D305" t="str">
            <v>MECHANICAL CONSTRUCTION</v>
          </cell>
          <cell r="F305" t="str">
            <v>FWA-BOILER FEED WTR</v>
          </cell>
          <cell r="G305" t="str">
            <v>PUMP AND BOOSTER</v>
          </cell>
          <cell r="H305">
            <v>1</v>
          </cell>
          <cell r="I305" t="str">
            <v>LT</v>
          </cell>
          <cell r="J305">
            <v>2920</v>
          </cell>
          <cell r="K305">
            <v>0</v>
          </cell>
          <cell r="L305">
            <v>2920</v>
          </cell>
          <cell r="M305">
            <v>0</v>
          </cell>
          <cell r="N305">
            <v>102100</v>
          </cell>
        </row>
        <row r="306">
          <cell r="A306" t="str">
            <v>72.0401</v>
          </cell>
          <cell r="B306" t="str">
            <v>72.0401.0-143</v>
          </cell>
          <cell r="C306" t="str">
            <v>312C</v>
          </cell>
          <cell r="D306" t="str">
            <v>MECHANICAL CONSTRUCTION</v>
          </cell>
          <cell r="F306" t="str">
            <v>FWA-BOILER FEED WTR</v>
          </cell>
          <cell r="G306" t="str">
            <v>PUMP OIL FLUSHES</v>
          </cell>
          <cell r="H306">
            <v>1</v>
          </cell>
          <cell r="I306" t="str">
            <v>LT</v>
          </cell>
          <cell r="J306">
            <v>200</v>
          </cell>
          <cell r="K306">
            <v>0</v>
          </cell>
          <cell r="L306">
            <v>200</v>
          </cell>
          <cell r="M306">
            <v>0</v>
          </cell>
          <cell r="N306">
            <v>6500</v>
          </cell>
        </row>
        <row r="307">
          <cell r="A307" t="str">
            <v>72.0401</v>
          </cell>
          <cell r="B307" t="str">
            <v>72.0401.0-134</v>
          </cell>
          <cell r="C307" t="str">
            <v>314C</v>
          </cell>
          <cell r="D307" t="str">
            <v>MECHANICAL CONSTRUCTION</v>
          </cell>
          <cell r="F307" t="str">
            <v>ECB-CLSD.CYC.CLG.WTR</v>
          </cell>
          <cell r="G307" t="str">
            <v>PUMPS</v>
          </cell>
          <cell r="H307">
            <v>2</v>
          </cell>
          <cell r="I307" t="str">
            <v>EA</v>
          </cell>
          <cell r="J307">
            <v>50</v>
          </cell>
          <cell r="K307">
            <v>0</v>
          </cell>
          <cell r="L307">
            <v>100</v>
          </cell>
          <cell r="M307">
            <v>0</v>
          </cell>
          <cell r="N307">
            <v>3400</v>
          </cell>
        </row>
        <row r="308">
          <cell r="A308" t="str">
            <v>72.0401</v>
          </cell>
          <cell r="B308" t="str">
            <v>72.0401.0-110</v>
          </cell>
          <cell r="C308" t="str">
            <v>314C</v>
          </cell>
          <cell r="D308" t="str">
            <v>MECHANICAL CONSTRUCTION</v>
          </cell>
          <cell r="F308" t="str">
            <v>HRC-CIRC WATER</v>
          </cell>
          <cell r="G308" t="str">
            <v>PUMPS</v>
          </cell>
          <cell r="H308">
            <v>3</v>
          </cell>
          <cell r="I308" t="str">
            <v>EA</v>
          </cell>
          <cell r="J308">
            <v>200</v>
          </cell>
          <cell r="K308">
            <v>0</v>
          </cell>
          <cell r="L308">
            <v>600</v>
          </cell>
          <cell r="M308">
            <v>0</v>
          </cell>
          <cell r="N308">
            <v>20900</v>
          </cell>
        </row>
        <row r="309">
          <cell r="A309" t="str">
            <v>72.0401</v>
          </cell>
          <cell r="B309" t="str">
            <v>72.0401.0-114</v>
          </cell>
          <cell r="C309" t="str">
            <v>314C</v>
          </cell>
          <cell r="D309" t="str">
            <v>MECHANICAL CONSTRUCTION</v>
          </cell>
          <cell r="F309" t="str">
            <v>HRD-CIRC.WTR.MAKEUP</v>
          </cell>
          <cell r="G309" t="str">
            <v>PUMPS</v>
          </cell>
          <cell r="H309">
            <v>2</v>
          </cell>
          <cell r="I309" t="str">
            <v>EA</v>
          </cell>
          <cell r="J309">
            <v>50</v>
          </cell>
          <cell r="K309">
            <v>0</v>
          </cell>
          <cell r="L309">
            <v>100</v>
          </cell>
          <cell r="M309">
            <v>0</v>
          </cell>
          <cell r="N309">
            <v>3400</v>
          </cell>
        </row>
        <row r="310">
          <cell r="A310" t="str">
            <v>72.0401</v>
          </cell>
          <cell r="B310" t="str">
            <v>72.0401.0-304</v>
          </cell>
          <cell r="C310" t="str">
            <v>311B</v>
          </cell>
          <cell r="D310" t="str">
            <v>MECHANICAL CONSTRUCTION</v>
          </cell>
          <cell r="F310" t="str">
            <v>WSC-SERVICE WATER</v>
          </cell>
          <cell r="G310" t="str">
            <v>PUMPS</v>
          </cell>
          <cell r="H310">
            <v>2</v>
          </cell>
          <cell r="I310" t="str">
            <v>EA</v>
          </cell>
          <cell r="J310">
            <v>50</v>
          </cell>
          <cell r="K310">
            <v>0</v>
          </cell>
          <cell r="L310">
            <v>100</v>
          </cell>
          <cell r="M310">
            <v>0</v>
          </cell>
          <cell r="N310">
            <v>3400</v>
          </cell>
        </row>
        <row r="311">
          <cell r="A311" t="str">
            <v>72.0401</v>
          </cell>
          <cell r="B311" t="str">
            <v>72.0401.0-310</v>
          </cell>
          <cell r="C311" t="str">
            <v>312C</v>
          </cell>
          <cell r="D311" t="str">
            <v>MECHANICAL CONSTRUCTION</v>
          </cell>
          <cell r="F311" t="str">
            <v>WSF-ASH SLUICE WATER</v>
          </cell>
          <cell r="G311" t="str">
            <v>PUMPS</v>
          </cell>
          <cell r="H311">
            <v>2</v>
          </cell>
          <cell r="I311" t="str">
            <v>EA</v>
          </cell>
          <cell r="J311">
            <v>40</v>
          </cell>
          <cell r="K311">
            <v>0</v>
          </cell>
          <cell r="L311">
            <v>80</v>
          </cell>
          <cell r="M311">
            <v>0</v>
          </cell>
          <cell r="N311">
            <v>2800</v>
          </cell>
        </row>
        <row r="312">
          <cell r="A312" t="str">
            <v>72.0401</v>
          </cell>
          <cell r="B312" t="str">
            <v>72.0401.0-319</v>
          </cell>
          <cell r="C312" t="str">
            <v>312A</v>
          </cell>
          <cell r="D312" t="str">
            <v>MECHANICAL CONSTRUCTION</v>
          </cell>
          <cell r="F312" t="str">
            <v>WSG-SCRUBBER MU WTR</v>
          </cell>
          <cell r="G312" t="str">
            <v>PUMPS</v>
          </cell>
          <cell r="H312">
            <v>2</v>
          </cell>
          <cell r="I312" t="str">
            <v>EA</v>
          </cell>
          <cell r="J312">
            <v>50</v>
          </cell>
          <cell r="K312">
            <v>0</v>
          </cell>
          <cell r="L312">
            <v>100</v>
          </cell>
          <cell r="M312">
            <v>0</v>
          </cell>
          <cell r="N312">
            <v>3400</v>
          </cell>
        </row>
        <row r="313">
          <cell r="A313" t="str">
            <v>72.0401</v>
          </cell>
          <cell r="B313" t="str">
            <v>72.0401.0-174</v>
          </cell>
          <cell r="C313" t="str">
            <v>316C</v>
          </cell>
          <cell r="D313" t="str">
            <v>MECHANICAL CONSTRUCTION</v>
          </cell>
          <cell r="F313" t="str">
            <v>FP--FIRE PROTECTION</v>
          </cell>
          <cell r="G313" t="str">
            <v>PUMPS &amp; CONTROLLERS</v>
          </cell>
          <cell r="H313">
            <v>3</v>
          </cell>
          <cell r="I313" t="str">
            <v>EA</v>
          </cell>
          <cell r="J313">
            <v>36.666666666666664</v>
          </cell>
          <cell r="K313">
            <v>0</v>
          </cell>
          <cell r="L313">
            <v>110</v>
          </cell>
          <cell r="M313">
            <v>0</v>
          </cell>
          <cell r="N313">
            <v>3700</v>
          </cell>
        </row>
        <row r="314">
          <cell r="A314" t="str">
            <v>72.0401</v>
          </cell>
          <cell r="B314" t="str">
            <v>72.0401.0-081</v>
          </cell>
          <cell r="C314" t="str">
            <v>316C</v>
          </cell>
          <cell r="D314" t="str">
            <v>MECHANICAL CONSTRUCTION</v>
          </cell>
          <cell r="F314" t="str">
            <v>CAA-STATION AIR</v>
          </cell>
          <cell r="G314" t="str">
            <v>RECEIVERS</v>
          </cell>
          <cell r="H314">
            <v>6</v>
          </cell>
          <cell r="I314" t="str">
            <v>EA</v>
          </cell>
          <cell r="J314">
            <v>25</v>
          </cell>
          <cell r="K314">
            <v>0</v>
          </cell>
          <cell r="L314">
            <v>150</v>
          </cell>
          <cell r="M314">
            <v>0</v>
          </cell>
          <cell r="N314">
            <v>5200</v>
          </cell>
        </row>
        <row r="315">
          <cell r="A315" t="str">
            <v>72.0401</v>
          </cell>
          <cell r="B315" t="str">
            <v>72.0401.0-086</v>
          </cell>
          <cell r="C315" t="str">
            <v>316C</v>
          </cell>
          <cell r="D315" t="str">
            <v>MECHANICAL CONSTRUCTION</v>
          </cell>
          <cell r="F315" t="str">
            <v>CAB-CONTROL AIR</v>
          </cell>
          <cell r="G315" t="str">
            <v>RECEIVERS</v>
          </cell>
          <cell r="H315">
            <v>4</v>
          </cell>
          <cell r="I315" t="str">
            <v>EA</v>
          </cell>
          <cell r="J315">
            <v>25</v>
          </cell>
          <cell r="K315">
            <v>0</v>
          </cell>
          <cell r="L315">
            <v>100</v>
          </cell>
          <cell r="M315">
            <v>0</v>
          </cell>
          <cell r="N315">
            <v>3400</v>
          </cell>
        </row>
        <row r="316">
          <cell r="A316" t="str">
            <v>72.0401</v>
          </cell>
          <cell r="B316" t="str">
            <v>72.0401.0-158</v>
          </cell>
          <cell r="C316" t="str">
            <v>312C</v>
          </cell>
          <cell r="D316" t="str">
            <v>MECHANICAL CONSTRUCTION</v>
          </cell>
          <cell r="F316" t="str">
            <v>FWD-COND. POLISHING</v>
          </cell>
          <cell r="G316" t="str">
            <v>RECYCLE PUMPS</v>
          </cell>
          <cell r="H316">
            <v>2</v>
          </cell>
          <cell r="I316" t="str">
            <v>EA</v>
          </cell>
          <cell r="J316">
            <v>40</v>
          </cell>
          <cell r="K316">
            <v>0</v>
          </cell>
          <cell r="L316">
            <v>80</v>
          </cell>
          <cell r="M316">
            <v>0</v>
          </cell>
          <cell r="N316">
            <v>2800</v>
          </cell>
        </row>
        <row r="317">
          <cell r="A317" t="str">
            <v>72.0401</v>
          </cell>
          <cell r="B317" t="str">
            <v>72.0401.0-226</v>
          </cell>
          <cell r="C317" t="str">
            <v>312C</v>
          </cell>
          <cell r="D317" t="str">
            <v>MECHANICAL CONSTRUCTION</v>
          </cell>
          <cell r="F317" t="str">
            <v>SGD-AIR PREHEAT</v>
          </cell>
          <cell r="G317" t="str">
            <v>RETURN PUMPS (2)</v>
          </cell>
          <cell r="H317">
            <v>2</v>
          </cell>
          <cell r="I317" t="str">
            <v>EA</v>
          </cell>
          <cell r="J317">
            <v>40</v>
          </cell>
          <cell r="K317">
            <v>0</v>
          </cell>
          <cell r="L317">
            <v>80</v>
          </cell>
          <cell r="M317">
            <v>0</v>
          </cell>
          <cell r="N317">
            <v>2800</v>
          </cell>
        </row>
        <row r="318">
          <cell r="A318" t="str">
            <v>72.0401</v>
          </cell>
          <cell r="B318" t="str">
            <v>72.0401.0-315</v>
          </cell>
          <cell r="C318" t="str">
            <v>312C</v>
          </cell>
          <cell r="D318" t="str">
            <v>MECHANICAL CONSTRUCTION</v>
          </cell>
          <cell r="F318" t="str">
            <v>WSF-ASH SLUICE WATER</v>
          </cell>
          <cell r="G318" t="str">
            <v>SEAL WATER FILTER</v>
          </cell>
          <cell r="H318">
            <v>1</v>
          </cell>
          <cell r="I318" t="str">
            <v>EA</v>
          </cell>
          <cell r="J318">
            <v>30</v>
          </cell>
          <cell r="K318">
            <v>57300</v>
          </cell>
          <cell r="L318">
            <v>30</v>
          </cell>
          <cell r="M318">
            <v>57300</v>
          </cell>
          <cell r="N318">
            <v>1000</v>
          </cell>
        </row>
        <row r="319">
          <cell r="A319" t="str">
            <v>72.0401</v>
          </cell>
          <cell r="B319" t="str">
            <v>72.0401.0-034</v>
          </cell>
          <cell r="C319" t="str">
            <v>312C</v>
          </cell>
          <cell r="D319" t="str">
            <v>MECHANICAL CONSTRUCTION</v>
          </cell>
          <cell r="F319" t="str">
            <v>ASE-SCRUBBER SOLIDS</v>
          </cell>
          <cell r="G319" t="str">
            <v>SEAL WATER PUMPS</v>
          </cell>
          <cell r="H319">
            <v>2</v>
          </cell>
          <cell r="I319" t="str">
            <v>EA</v>
          </cell>
          <cell r="J319">
            <v>40</v>
          </cell>
          <cell r="K319">
            <v>0</v>
          </cell>
          <cell r="L319">
            <v>80</v>
          </cell>
          <cell r="M319">
            <v>0</v>
          </cell>
          <cell r="N319">
            <v>2800</v>
          </cell>
        </row>
        <row r="320">
          <cell r="A320" t="str">
            <v>72.0401</v>
          </cell>
          <cell r="B320" t="str">
            <v>72.0401.0-314</v>
          </cell>
          <cell r="C320" t="str">
            <v>312C</v>
          </cell>
          <cell r="D320" t="str">
            <v>MECHANICAL CONSTRUCTION</v>
          </cell>
          <cell r="F320" t="str">
            <v>WSF-ASH SLUICE WATER</v>
          </cell>
          <cell r="G320" t="str">
            <v>SEAL WATER PUMPS (2)</v>
          </cell>
          <cell r="H320">
            <v>2</v>
          </cell>
          <cell r="I320" t="str">
            <v>EA</v>
          </cell>
          <cell r="J320">
            <v>40</v>
          </cell>
          <cell r="K320">
            <v>0</v>
          </cell>
          <cell r="L320">
            <v>80</v>
          </cell>
          <cell r="M320">
            <v>0</v>
          </cell>
          <cell r="N320">
            <v>2800</v>
          </cell>
        </row>
        <row r="321">
          <cell r="A321" t="str">
            <v>72.0401</v>
          </cell>
          <cell r="B321" t="str">
            <v>72.0401.0-035</v>
          </cell>
          <cell r="C321" t="str">
            <v>312C</v>
          </cell>
          <cell r="D321" t="str">
            <v>MECHANICAL CONSTRUCTION</v>
          </cell>
          <cell r="F321" t="str">
            <v>ASE-SCRUBBER SOLIDS</v>
          </cell>
          <cell r="G321" t="str">
            <v>SEAL WATER TANK</v>
          </cell>
          <cell r="H321">
            <v>1</v>
          </cell>
          <cell r="I321" t="str">
            <v>EA</v>
          </cell>
          <cell r="J321">
            <v>40</v>
          </cell>
          <cell r="K321">
            <v>0</v>
          </cell>
          <cell r="L321">
            <v>40</v>
          </cell>
          <cell r="M321">
            <v>0</v>
          </cell>
          <cell r="N321">
            <v>1300</v>
          </cell>
        </row>
        <row r="322">
          <cell r="A322" t="str">
            <v>72.0401</v>
          </cell>
          <cell r="B322" t="str">
            <v>72.0401.0-016</v>
          </cell>
          <cell r="C322" t="str">
            <v>312A</v>
          </cell>
          <cell r="D322" t="str">
            <v>MECHANICAL CONSTRUCTION</v>
          </cell>
          <cell r="F322" t="str">
            <v>ASB-FLY ASH</v>
          </cell>
          <cell r="G322" t="str">
            <v>SEPARATORS (4)</v>
          </cell>
          <cell r="H322">
            <v>4</v>
          </cell>
          <cell r="I322" t="str">
            <v>EA</v>
          </cell>
          <cell r="J322">
            <v>37.5</v>
          </cell>
          <cell r="K322">
            <v>0</v>
          </cell>
          <cell r="L322">
            <v>150</v>
          </cell>
          <cell r="M322">
            <v>0</v>
          </cell>
          <cell r="N322">
            <v>4900</v>
          </cell>
        </row>
        <row r="323">
          <cell r="A323" t="str">
            <v>72.0401</v>
          </cell>
          <cell r="B323" t="str">
            <v>72.0401.0-213</v>
          </cell>
          <cell r="C323" t="str">
            <v>316B</v>
          </cell>
          <cell r="D323" t="str">
            <v>MECHANICAL CONSTRUCTION</v>
          </cell>
          <cell r="E323" t="str">
            <v>MAJOR PIPING</v>
          </cell>
          <cell r="F323" t="str">
            <v>SCD-ADMIN &amp; PLANT</v>
          </cell>
          <cell r="G323" t="str">
            <v>SERV.BLDG.SP.COND.</v>
          </cell>
          <cell r="H323">
            <v>324</v>
          </cell>
          <cell r="I323" t="str">
            <v>LF</v>
          </cell>
          <cell r="J323">
            <v>1.1111111111111112</v>
          </cell>
          <cell r="K323">
            <v>21.913580246913579</v>
          </cell>
          <cell r="L323">
            <v>360</v>
          </cell>
          <cell r="M323">
            <v>7100</v>
          </cell>
          <cell r="N323">
            <v>11600</v>
          </cell>
        </row>
        <row r="324">
          <cell r="A324" t="str">
            <v>72.0401</v>
          </cell>
          <cell r="B324" t="str">
            <v>72.0401.0-214</v>
          </cell>
          <cell r="C324" t="str">
            <v>316B</v>
          </cell>
          <cell r="D324" t="str">
            <v>MECHANICAL CONSTRUCTION</v>
          </cell>
          <cell r="E324" t="str">
            <v>MISC PIPING</v>
          </cell>
          <cell r="F324" t="str">
            <v>SCD-ADMIN &amp; PLANT</v>
          </cell>
          <cell r="G324" t="str">
            <v>SERV.BLDG.SP.COND.</v>
          </cell>
          <cell r="H324">
            <v>300</v>
          </cell>
          <cell r="I324" t="str">
            <v>LF</v>
          </cell>
          <cell r="J324">
            <v>0.83333333333333337</v>
          </cell>
          <cell r="K324">
            <v>28.666666666666668</v>
          </cell>
          <cell r="L324">
            <v>250</v>
          </cell>
          <cell r="M324">
            <v>8600</v>
          </cell>
          <cell r="N324">
            <v>8200</v>
          </cell>
        </row>
        <row r="325">
          <cell r="A325" t="str">
            <v>72.0401</v>
          </cell>
          <cell r="B325" t="str">
            <v>72.0401.0-215</v>
          </cell>
          <cell r="C325" t="str">
            <v>316A</v>
          </cell>
          <cell r="D325" t="str">
            <v>MECHANICAL CONSTRUCTION</v>
          </cell>
          <cell r="E325" t="str">
            <v>C &amp; I</v>
          </cell>
          <cell r="F325" t="str">
            <v>SCD-ADMIN &amp; PLANT</v>
          </cell>
          <cell r="G325" t="str">
            <v>SERV.BLDG.SP.COND.</v>
          </cell>
          <cell r="H325">
            <v>1</v>
          </cell>
          <cell r="I325" t="str">
            <v>LT</v>
          </cell>
          <cell r="J325">
            <v>180</v>
          </cell>
          <cell r="K325">
            <v>5200</v>
          </cell>
          <cell r="L325">
            <v>180</v>
          </cell>
          <cell r="M325">
            <v>5200</v>
          </cell>
          <cell r="N325">
            <v>6600</v>
          </cell>
        </row>
        <row r="326">
          <cell r="A326" t="str">
            <v>72.0401</v>
          </cell>
          <cell r="B326" t="str">
            <v>72.0401.0-212</v>
          </cell>
          <cell r="C326" t="str">
            <v>316B</v>
          </cell>
          <cell r="D326" t="str">
            <v>MECHANICAL CONSTRUCTION</v>
          </cell>
          <cell r="E326" t="str">
            <v>CHILLED LIQUID PUMP</v>
          </cell>
          <cell r="F326" t="str">
            <v>SCD-ADMIN &amp; PLANT</v>
          </cell>
          <cell r="G326" t="str">
            <v>SERVICES BLDG</v>
          </cell>
          <cell r="H326">
            <v>1</v>
          </cell>
          <cell r="I326" t="str">
            <v>EA</v>
          </cell>
          <cell r="J326">
            <v>40</v>
          </cell>
          <cell r="K326">
            <v>0</v>
          </cell>
          <cell r="L326">
            <v>40</v>
          </cell>
          <cell r="M326">
            <v>0</v>
          </cell>
          <cell r="N326">
            <v>1400</v>
          </cell>
        </row>
        <row r="327">
          <cell r="A327" t="str">
            <v>72.0401</v>
          </cell>
          <cell r="B327" t="str">
            <v>72.0401.0-253</v>
          </cell>
          <cell r="C327" t="str">
            <v>312C</v>
          </cell>
          <cell r="D327" t="str">
            <v>MECHANICAL CONSTRUCTION</v>
          </cell>
          <cell r="F327" t="str">
            <v>SGK-TEMP. BLOWOUT</v>
          </cell>
          <cell r="G327" t="str">
            <v>SILENCERS</v>
          </cell>
          <cell r="H327">
            <v>1</v>
          </cell>
          <cell r="I327" t="str">
            <v>LT</v>
          </cell>
          <cell r="J327">
            <v>0</v>
          </cell>
          <cell r="K327">
            <v>30800</v>
          </cell>
          <cell r="L327">
            <v>0</v>
          </cell>
          <cell r="M327">
            <v>30800</v>
          </cell>
          <cell r="N327">
            <v>3900</v>
          </cell>
        </row>
        <row r="328">
          <cell r="A328" t="str">
            <v>72.0401</v>
          </cell>
          <cell r="B328" t="str">
            <v>72.0401.0-019</v>
          </cell>
          <cell r="C328" t="str">
            <v>312A</v>
          </cell>
          <cell r="D328" t="str">
            <v>MECHANICAL CONSTRUCTION</v>
          </cell>
          <cell r="F328" t="str">
            <v>ASB-FLY ASH</v>
          </cell>
          <cell r="G328" t="str">
            <v>SILO</v>
          </cell>
          <cell r="H328">
            <v>1</v>
          </cell>
          <cell r="I328" t="str">
            <v>EA</v>
          </cell>
          <cell r="J328">
            <v>2140</v>
          </cell>
          <cell r="K328">
            <v>0</v>
          </cell>
          <cell r="L328">
            <v>2140</v>
          </cell>
          <cell r="M328">
            <v>0</v>
          </cell>
          <cell r="N328">
            <v>76500</v>
          </cell>
        </row>
        <row r="329">
          <cell r="A329" t="str">
            <v>72.0401</v>
          </cell>
          <cell r="B329" t="str">
            <v>72.0401.0-017</v>
          </cell>
          <cell r="C329" t="str">
            <v>312A</v>
          </cell>
          <cell r="D329" t="str">
            <v>MECHANICAL CONSTRUCTION</v>
          </cell>
          <cell r="E329" t="str">
            <v>AIR BLOWERS (2)</v>
          </cell>
          <cell r="F329" t="str">
            <v>ASB-FLY ASH</v>
          </cell>
          <cell r="G329" t="str">
            <v>SILO FLUIDIZING</v>
          </cell>
          <cell r="H329">
            <v>2</v>
          </cell>
          <cell r="I329" t="str">
            <v>EA</v>
          </cell>
          <cell r="J329">
            <v>50</v>
          </cell>
          <cell r="K329">
            <v>0</v>
          </cell>
          <cell r="L329">
            <v>100</v>
          </cell>
          <cell r="M329">
            <v>0</v>
          </cell>
          <cell r="N329">
            <v>3400</v>
          </cell>
        </row>
        <row r="330">
          <cell r="A330" t="str">
            <v>72.0401</v>
          </cell>
          <cell r="B330" t="str">
            <v>72.0401.0-018</v>
          </cell>
          <cell r="C330" t="str">
            <v>312A</v>
          </cell>
          <cell r="D330" t="str">
            <v>MECHANICAL CONSTRUCTION</v>
          </cell>
          <cell r="E330" t="str">
            <v>STEEL</v>
          </cell>
          <cell r="F330" t="str">
            <v>ASB-FLY ASH</v>
          </cell>
          <cell r="G330" t="str">
            <v>SILO STRUCTURAL</v>
          </cell>
          <cell r="H330">
            <v>1</v>
          </cell>
          <cell r="I330" t="str">
            <v>LT</v>
          </cell>
          <cell r="J330">
            <v>2770</v>
          </cell>
          <cell r="K330">
            <v>0</v>
          </cell>
          <cell r="L330">
            <v>2770</v>
          </cell>
          <cell r="M330">
            <v>0</v>
          </cell>
          <cell r="N330">
            <v>93500</v>
          </cell>
        </row>
        <row r="331">
          <cell r="A331" t="str">
            <v>72.0401</v>
          </cell>
          <cell r="B331" t="str">
            <v>72.0401.0-059</v>
          </cell>
          <cell r="C331" t="str">
            <v>311A</v>
          </cell>
          <cell r="D331" t="str">
            <v>MECHANICAL CONSTRUCTION</v>
          </cell>
          <cell r="F331" t="str">
            <v>BSJ-ROOF DRAINS</v>
          </cell>
          <cell r="G331" t="str">
            <v>SLUDGE COND BLDG</v>
          </cell>
          <cell r="H331">
            <v>702</v>
          </cell>
          <cell r="I331" t="str">
            <v>LF</v>
          </cell>
          <cell r="J331">
            <v>1.4957264957264957</v>
          </cell>
          <cell r="K331">
            <v>36.039886039886042</v>
          </cell>
          <cell r="L331">
            <v>1050</v>
          </cell>
          <cell r="M331">
            <v>25300</v>
          </cell>
          <cell r="N331">
            <v>34400</v>
          </cell>
        </row>
        <row r="332">
          <cell r="A332" t="str">
            <v>72.0401</v>
          </cell>
          <cell r="B332" t="str">
            <v>72.0401.0-324</v>
          </cell>
          <cell r="C332" t="str">
            <v>311B</v>
          </cell>
          <cell r="D332" t="str">
            <v>MECHANICAL CONSTRUCTION</v>
          </cell>
          <cell r="F332" t="str">
            <v>WTB-SERV WTR TRMT</v>
          </cell>
          <cell r="G332" t="str">
            <v>SOLIDS CONTACT BASIN</v>
          </cell>
          <cell r="H332">
            <v>1</v>
          </cell>
          <cell r="I332" t="str">
            <v>EA</v>
          </cell>
          <cell r="J332">
            <v>1000</v>
          </cell>
          <cell r="K332">
            <v>0</v>
          </cell>
          <cell r="L332">
            <v>1000</v>
          </cell>
          <cell r="M332">
            <v>0</v>
          </cell>
          <cell r="N332">
            <v>34100</v>
          </cell>
        </row>
        <row r="333">
          <cell r="A333" t="str">
            <v>72.0401</v>
          </cell>
          <cell r="B333" t="str">
            <v>72.0401.0-209</v>
          </cell>
          <cell r="C333" t="str">
            <v>316A</v>
          </cell>
          <cell r="D333" t="str">
            <v>MECHANICAL CONSTRUCTION</v>
          </cell>
          <cell r="E333" t="str">
            <v>MAJOR PIPING</v>
          </cell>
          <cell r="F333" t="str">
            <v>SCC-CONT CENTER BLDG</v>
          </cell>
          <cell r="G333" t="str">
            <v>SPACE CONDITIONING</v>
          </cell>
          <cell r="H333">
            <v>780</v>
          </cell>
          <cell r="I333" t="str">
            <v>LF</v>
          </cell>
          <cell r="J333">
            <v>0.9358974358974359</v>
          </cell>
          <cell r="K333">
            <v>34.487179487179489</v>
          </cell>
          <cell r="L333">
            <v>730</v>
          </cell>
          <cell r="M333">
            <v>26900</v>
          </cell>
          <cell r="N333">
            <v>24000</v>
          </cell>
        </row>
        <row r="334">
          <cell r="A334" t="str">
            <v>72.0401</v>
          </cell>
          <cell r="B334" t="str">
            <v>72.0401.0-210</v>
          </cell>
          <cell r="C334" t="str">
            <v>316A</v>
          </cell>
          <cell r="D334" t="str">
            <v>MECHANICAL CONSTRUCTION</v>
          </cell>
          <cell r="E334" t="str">
            <v>MISC PIPING</v>
          </cell>
          <cell r="F334" t="str">
            <v>SCC-CONT CENTER BLDG</v>
          </cell>
          <cell r="G334" t="str">
            <v>SPACE CONDITIONING</v>
          </cell>
          <cell r="H334">
            <v>600</v>
          </cell>
          <cell r="I334" t="str">
            <v>LF</v>
          </cell>
          <cell r="J334">
            <v>0.81666666666666665</v>
          </cell>
          <cell r="K334">
            <v>27.166666666666668</v>
          </cell>
          <cell r="L334">
            <v>490</v>
          </cell>
          <cell r="M334">
            <v>16300</v>
          </cell>
          <cell r="N334">
            <v>16100</v>
          </cell>
        </row>
        <row r="335">
          <cell r="A335" t="str">
            <v>72.0401</v>
          </cell>
          <cell r="B335" t="str">
            <v>72.0401.0-211</v>
          </cell>
          <cell r="C335" t="str">
            <v>316A</v>
          </cell>
          <cell r="D335" t="str">
            <v>MECHANICAL CONSTRUCTION</v>
          </cell>
          <cell r="E335" t="str">
            <v>C &amp; I</v>
          </cell>
          <cell r="F335" t="str">
            <v>SCC-CONT CENTER BLDG</v>
          </cell>
          <cell r="G335" t="str">
            <v>SPACE CONDITIONING</v>
          </cell>
          <cell r="H335">
            <v>1</v>
          </cell>
          <cell r="I335" t="str">
            <v>LT</v>
          </cell>
          <cell r="J335">
            <v>370</v>
          </cell>
          <cell r="K335">
            <v>10500</v>
          </cell>
          <cell r="L335">
            <v>370</v>
          </cell>
          <cell r="M335">
            <v>10500</v>
          </cell>
          <cell r="N335">
            <v>13100</v>
          </cell>
        </row>
        <row r="336">
          <cell r="A336" t="str">
            <v>72.0401</v>
          </cell>
          <cell r="B336" t="str">
            <v>72.0401.0-290</v>
          </cell>
          <cell r="C336" t="str">
            <v>314C</v>
          </cell>
          <cell r="D336" t="str">
            <v>MECHANICAL CONSTRUCTION</v>
          </cell>
          <cell r="E336" t="str">
            <v>TURBLUBE OIL FLUSH</v>
          </cell>
          <cell r="F336" t="str">
            <v>TGD-</v>
          </cell>
          <cell r="G336" t="str">
            <v>SPECIAL QC FOR</v>
          </cell>
          <cell r="H336">
            <v>1</v>
          </cell>
          <cell r="I336" t="str">
            <v>LT</v>
          </cell>
          <cell r="J336">
            <v>0</v>
          </cell>
          <cell r="K336">
            <v>0</v>
          </cell>
          <cell r="L336">
            <v>0</v>
          </cell>
          <cell r="M336">
            <v>0</v>
          </cell>
          <cell r="N336">
            <v>5500</v>
          </cell>
        </row>
        <row r="337">
          <cell r="A337" t="str">
            <v>72.0401</v>
          </cell>
          <cell r="B337" t="str">
            <v>72.0401.0-010</v>
          </cell>
          <cell r="C337" t="str">
            <v>312C</v>
          </cell>
          <cell r="D337" t="str">
            <v>MECHANICAL CONSTRUCTION</v>
          </cell>
          <cell r="E337" t="str">
            <v>PIPE</v>
          </cell>
          <cell r="F337" t="str">
            <v>ASA-BOTTOM ASH</v>
          </cell>
          <cell r="G337" t="str">
            <v>SPECIAL SLUICE</v>
          </cell>
          <cell r="H337">
            <v>2200</v>
          </cell>
          <cell r="I337" t="str">
            <v>LF</v>
          </cell>
          <cell r="J337">
            <v>1.9181818181818182</v>
          </cell>
          <cell r="K337">
            <v>4.8636363636363633</v>
          </cell>
          <cell r="L337">
            <v>4220</v>
          </cell>
          <cell r="M337">
            <v>10700</v>
          </cell>
          <cell r="N337">
            <v>137100</v>
          </cell>
        </row>
        <row r="338">
          <cell r="A338" t="str">
            <v>72.0401</v>
          </cell>
          <cell r="B338" t="str">
            <v>72.0401.0-140</v>
          </cell>
          <cell r="C338" t="str">
            <v>312C</v>
          </cell>
          <cell r="D338" t="str">
            <v>MECHANICAL CONSTRUCTION</v>
          </cell>
          <cell r="F338" t="str">
            <v>FWA-BOILER FEED WTR</v>
          </cell>
          <cell r="G338" t="str">
            <v>STARTUP PUMP</v>
          </cell>
          <cell r="H338">
            <v>1</v>
          </cell>
          <cell r="I338" t="str">
            <v>EA</v>
          </cell>
          <cell r="J338">
            <v>750</v>
          </cell>
          <cell r="K338">
            <v>0</v>
          </cell>
          <cell r="L338">
            <v>750</v>
          </cell>
          <cell r="M338">
            <v>0</v>
          </cell>
          <cell r="N338">
            <v>26200</v>
          </cell>
        </row>
        <row r="339">
          <cell r="A339" t="str">
            <v>72.0401</v>
          </cell>
          <cell r="B339" t="str">
            <v>72.0401.0-280</v>
          </cell>
          <cell r="C339" t="str">
            <v>314C</v>
          </cell>
          <cell r="D339" t="str">
            <v>MECHANICAL CONSTRUCTION</v>
          </cell>
          <cell r="F339" t="str">
            <v>TGD-TURBINE LUBE OIL</v>
          </cell>
          <cell r="G339" t="str">
            <v>STORAGE TANK</v>
          </cell>
          <cell r="H339">
            <v>1</v>
          </cell>
          <cell r="I339" t="str">
            <v>EA</v>
          </cell>
          <cell r="J339">
            <v>40</v>
          </cell>
          <cell r="K339">
            <v>0</v>
          </cell>
          <cell r="L339">
            <v>40</v>
          </cell>
          <cell r="M339">
            <v>0</v>
          </cell>
          <cell r="N339">
            <v>1300</v>
          </cell>
        </row>
        <row r="340">
          <cell r="A340" t="str">
            <v>72.0401</v>
          </cell>
          <cell r="B340" t="str">
            <v>72.0401.0-320</v>
          </cell>
          <cell r="C340" t="str">
            <v>312A</v>
          </cell>
          <cell r="D340" t="str">
            <v>MECHANICAL CONSTRUCTION</v>
          </cell>
          <cell r="F340" t="str">
            <v>WSG-SCRUBBER MU WTR</v>
          </cell>
          <cell r="G340" t="str">
            <v>STRAINER</v>
          </cell>
          <cell r="H340">
            <v>1</v>
          </cell>
          <cell r="I340" t="str">
            <v>EA</v>
          </cell>
          <cell r="J340">
            <v>40</v>
          </cell>
          <cell r="K340">
            <v>0</v>
          </cell>
          <cell r="L340">
            <v>40</v>
          </cell>
          <cell r="M340">
            <v>0</v>
          </cell>
          <cell r="N340">
            <v>1300</v>
          </cell>
        </row>
        <row r="341">
          <cell r="A341" t="str">
            <v>72.0401</v>
          </cell>
          <cell r="B341" t="str">
            <v>72.0401.0-006</v>
          </cell>
          <cell r="C341" t="str">
            <v>312C</v>
          </cell>
          <cell r="D341" t="str">
            <v>MECHANICAL CONSTRUCTION</v>
          </cell>
          <cell r="F341" t="str">
            <v>ASA-BOTTOM ASH</v>
          </cell>
          <cell r="G341" t="str">
            <v>SUMP WATER PUMPS</v>
          </cell>
          <cell r="H341">
            <v>2</v>
          </cell>
          <cell r="I341" t="str">
            <v>EA</v>
          </cell>
          <cell r="J341">
            <v>20</v>
          </cell>
          <cell r="K341">
            <v>0</v>
          </cell>
          <cell r="L341">
            <v>40</v>
          </cell>
          <cell r="M341">
            <v>0</v>
          </cell>
          <cell r="N341">
            <v>1400</v>
          </cell>
        </row>
        <row r="342">
          <cell r="A342" t="str">
            <v>72.0401</v>
          </cell>
          <cell r="B342" t="str">
            <v>72.0401.0-352</v>
          </cell>
          <cell r="C342" t="str">
            <v>312C</v>
          </cell>
          <cell r="D342" t="str">
            <v>MECHANICAL CONSTRUCTION</v>
          </cell>
          <cell r="F342" t="str">
            <v>LIME STORAGE SILO-</v>
          </cell>
          <cell r="G342" t="str">
            <v>SUPPORT STEEL</v>
          </cell>
          <cell r="H342">
            <v>1</v>
          </cell>
          <cell r="I342" t="str">
            <v>LT</v>
          </cell>
          <cell r="J342">
            <v>2260</v>
          </cell>
          <cell r="K342">
            <v>0</v>
          </cell>
          <cell r="L342">
            <v>2260</v>
          </cell>
          <cell r="M342">
            <v>0</v>
          </cell>
          <cell r="N342">
            <v>76300</v>
          </cell>
        </row>
        <row r="343">
          <cell r="A343" t="str">
            <v>72.0401</v>
          </cell>
          <cell r="B343" t="str">
            <v>72.0401.0-348</v>
          </cell>
          <cell r="C343" t="str">
            <v>312C</v>
          </cell>
          <cell r="D343" t="str">
            <v>MECHANICAL CONSTRUCTION</v>
          </cell>
          <cell r="F343" t="str">
            <v>DUST COLLECTION</v>
          </cell>
          <cell r="G343" t="str">
            <v>SYSTEM-EQUIPMENT</v>
          </cell>
          <cell r="H343">
            <v>5</v>
          </cell>
          <cell r="I343" t="str">
            <v>LT</v>
          </cell>
          <cell r="J343">
            <v>252</v>
          </cell>
          <cell r="K343">
            <v>0</v>
          </cell>
          <cell r="L343">
            <v>1260</v>
          </cell>
          <cell r="M343">
            <v>0</v>
          </cell>
          <cell r="N343">
            <v>44200</v>
          </cell>
        </row>
        <row r="344">
          <cell r="A344" t="str">
            <v>72.0401</v>
          </cell>
          <cell r="B344" t="str">
            <v>72.0401.0-027</v>
          </cell>
          <cell r="C344" t="str">
            <v>312C</v>
          </cell>
          <cell r="D344" t="str">
            <v>MECHANICAL CONSTRUCTION</v>
          </cell>
          <cell r="F344" t="str">
            <v>ASD-PULVERIZER REJ</v>
          </cell>
          <cell r="G344" t="str">
            <v>TANKS (5) &amp; PUMPS</v>
          </cell>
          <cell r="H344">
            <v>1</v>
          </cell>
          <cell r="I344" t="str">
            <v>LT</v>
          </cell>
          <cell r="J344">
            <v>240</v>
          </cell>
          <cell r="K344">
            <v>0</v>
          </cell>
          <cell r="L344">
            <v>240</v>
          </cell>
          <cell r="M344">
            <v>0</v>
          </cell>
          <cell r="N344">
            <v>8300</v>
          </cell>
        </row>
        <row r="345">
          <cell r="A345" t="str">
            <v>72.0401</v>
          </cell>
          <cell r="B345" t="str">
            <v>72.0401.0-033</v>
          </cell>
          <cell r="C345" t="str">
            <v>312C</v>
          </cell>
          <cell r="D345" t="str">
            <v>MECHANICAL CONSTRUCTION</v>
          </cell>
          <cell r="E345" t="str">
            <v>BUILDG SUMP PUMPS</v>
          </cell>
          <cell r="F345" t="str">
            <v>ASE-SCRUBBER SOLIDS</v>
          </cell>
          <cell r="G345" t="str">
            <v>THICKENER PUMP</v>
          </cell>
          <cell r="H345">
            <v>2</v>
          </cell>
          <cell r="I345" t="str">
            <v>EA</v>
          </cell>
          <cell r="J345">
            <v>30</v>
          </cell>
          <cell r="K345">
            <v>0</v>
          </cell>
          <cell r="L345">
            <v>60</v>
          </cell>
          <cell r="M345">
            <v>0</v>
          </cell>
          <cell r="N345">
            <v>2100</v>
          </cell>
        </row>
        <row r="346">
          <cell r="A346" t="str">
            <v>72.0401</v>
          </cell>
          <cell r="B346" t="str">
            <v>72.0401.0-284</v>
          </cell>
          <cell r="C346" t="str">
            <v>314C</v>
          </cell>
          <cell r="D346" t="str">
            <v>MECHANICAL CONSTRUCTION</v>
          </cell>
          <cell r="F346" t="str">
            <v>TGD-TURBINE LUBE OIL</v>
          </cell>
          <cell r="G346" t="str">
            <v>TRANSFER PUMP</v>
          </cell>
          <cell r="H346">
            <v>1</v>
          </cell>
          <cell r="I346" t="str">
            <v>EA</v>
          </cell>
          <cell r="J346">
            <v>30</v>
          </cell>
          <cell r="K346">
            <v>0</v>
          </cell>
          <cell r="L346">
            <v>30</v>
          </cell>
          <cell r="M346">
            <v>0</v>
          </cell>
          <cell r="N346">
            <v>1000</v>
          </cell>
        </row>
        <row r="347">
          <cell r="A347" t="str">
            <v>72.0401</v>
          </cell>
          <cell r="B347" t="str">
            <v>72.0401.0-003</v>
          </cell>
          <cell r="C347" t="str">
            <v>312C</v>
          </cell>
          <cell r="D347" t="str">
            <v>MECHANICAL CONSTRUCTION</v>
          </cell>
          <cell r="F347" t="str">
            <v>ASA-BOTTOM ASH</v>
          </cell>
          <cell r="G347" t="str">
            <v>TRANSFER TANK</v>
          </cell>
          <cell r="H347">
            <v>1</v>
          </cell>
          <cell r="I347" t="str">
            <v>LT</v>
          </cell>
          <cell r="J347">
            <v>300</v>
          </cell>
          <cell r="K347">
            <v>0</v>
          </cell>
          <cell r="L347">
            <v>300</v>
          </cell>
          <cell r="M347">
            <v>0</v>
          </cell>
          <cell r="N347">
            <v>10000</v>
          </cell>
        </row>
        <row r="348">
          <cell r="A348" t="str">
            <v>72.0401</v>
          </cell>
          <cell r="B348" t="str">
            <v>72.0401.0-306</v>
          </cell>
          <cell r="C348" t="str">
            <v>311B</v>
          </cell>
          <cell r="D348" t="str">
            <v>MECHANICAL CONSTRUCTION</v>
          </cell>
          <cell r="F348" t="str">
            <v>WSC-SERVICE WATER</v>
          </cell>
          <cell r="G348" t="str">
            <v>TRNSFER PUMPS</v>
          </cell>
          <cell r="H348">
            <v>2</v>
          </cell>
          <cell r="I348" t="str">
            <v>EA</v>
          </cell>
          <cell r="J348">
            <v>50</v>
          </cell>
          <cell r="K348">
            <v>0</v>
          </cell>
          <cell r="L348">
            <v>100</v>
          </cell>
          <cell r="M348">
            <v>0</v>
          </cell>
          <cell r="N348">
            <v>3400</v>
          </cell>
        </row>
        <row r="349">
          <cell r="A349" t="str">
            <v>72.0401</v>
          </cell>
          <cell r="B349" t="str">
            <v>72.0401.0-009</v>
          </cell>
          <cell r="C349" t="str">
            <v>312C</v>
          </cell>
          <cell r="D349" t="str">
            <v>MECHANICAL CONSTRUCTION</v>
          </cell>
          <cell r="F349" t="str">
            <v>ASA-BOTTOM ASH</v>
          </cell>
          <cell r="G349" t="str">
            <v>UCC PIPING</v>
          </cell>
          <cell r="H349">
            <v>1182</v>
          </cell>
          <cell r="I349" t="str">
            <v>LF</v>
          </cell>
          <cell r="J349">
            <v>1.1505922165820643</v>
          </cell>
          <cell r="K349">
            <v>5.0761421319796955</v>
          </cell>
          <cell r="L349">
            <v>1360</v>
          </cell>
          <cell r="M349">
            <v>6000</v>
          </cell>
          <cell r="N349">
            <v>44200</v>
          </cell>
        </row>
        <row r="350">
          <cell r="A350" t="str">
            <v>72.0401</v>
          </cell>
          <cell r="B350" t="str">
            <v>72.0401.0-020</v>
          </cell>
          <cell r="C350" t="str">
            <v>312C</v>
          </cell>
          <cell r="D350" t="str">
            <v>MECHANICAL CONSTRUCTION</v>
          </cell>
          <cell r="F350" t="str">
            <v>ASB-FLY ASH</v>
          </cell>
          <cell r="G350" t="str">
            <v>UCC PIPING</v>
          </cell>
          <cell r="H350">
            <v>1979</v>
          </cell>
          <cell r="I350" t="str">
            <v>LF</v>
          </cell>
          <cell r="J350">
            <v>1.2885295603840323</v>
          </cell>
          <cell r="K350">
            <v>3.6887316826680143</v>
          </cell>
          <cell r="L350">
            <v>2550</v>
          </cell>
          <cell r="M350">
            <v>7300</v>
          </cell>
          <cell r="N350">
            <v>67000</v>
          </cell>
        </row>
        <row r="351">
          <cell r="A351" t="str">
            <v>72.0401</v>
          </cell>
          <cell r="B351" t="str">
            <v>72.0401.0-025</v>
          </cell>
          <cell r="C351" t="str">
            <v>312C</v>
          </cell>
          <cell r="D351" t="str">
            <v>MECHANICAL CONSTRUCTION</v>
          </cell>
          <cell r="F351" t="str">
            <v>ASC-ECONOMIZER ASH</v>
          </cell>
          <cell r="G351" t="str">
            <v>UCC PIPING</v>
          </cell>
          <cell r="H351">
            <v>1</v>
          </cell>
          <cell r="I351" t="str">
            <v>LT</v>
          </cell>
          <cell r="J351">
            <v>0</v>
          </cell>
          <cell r="K351">
            <v>1700</v>
          </cell>
          <cell r="L351">
            <v>0</v>
          </cell>
          <cell r="M351">
            <v>1700</v>
          </cell>
          <cell r="N351">
            <v>15600</v>
          </cell>
        </row>
        <row r="352">
          <cell r="A352" t="str">
            <v>72.0401</v>
          </cell>
          <cell r="B352" t="str">
            <v>72.0401.0-028</v>
          </cell>
          <cell r="C352" t="str">
            <v>312C</v>
          </cell>
          <cell r="D352" t="str">
            <v>MECHANICAL CONSTRUCTION</v>
          </cell>
          <cell r="F352" t="str">
            <v>ASD-PULVERIZER REJ</v>
          </cell>
          <cell r="G352" t="str">
            <v>UCC PIPING</v>
          </cell>
          <cell r="H352">
            <v>611</v>
          </cell>
          <cell r="I352" t="str">
            <v>LF</v>
          </cell>
          <cell r="J352">
            <v>0.70376432078559736</v>
          </cell>
          <cell r="K352">
            <v>5.0736497545008179</v>
          </cell>
          <cell r="L352">
            <v>430</v>
          </cell>
          <cell r="M352">
            <v>3100</v>
          </cell>
          <cell r="N352">
            <v>14000</v>
          </cell>
        </row>
        <row r="353">
          <cell r="A353" t="str">
            <v>72.0401</v>
          </cell>
          <cell r="B353" t="str">
            <v>72.0401.0-008</v>
          </cell>
          <cell r="C353" t="str">
            <v>312C</v>
          </cell>
          <cell r="D353" t="str">
            <v>MECHANICAL CONSTRUCTION</v>
          </cell>
          <cell r="F353" t="str">
            <v>ASA-BOTTOM ASH</v>
          </cell>
          <cell r="G353" t="str">
            <v>UCC PUMPS &amp; CRUSHERS</v>
          </cell>
          <cell r="H353">
            <v>1</v>
          </cell>
          <cell r="I353" t="str">
            <v>LT</v>
          </cell>
          <cell r="J353">
            <v>1700</v>
          </cell>
          <cell r="K353">
            <v>0</v>
          </cell>
          <cell r="L353">
            <v>1700</v>
          </cell>
          <cell r="M353">
            <v>0</v>
          </cell>
          <cell r="N353">
            <v>58400</v>
          </cell>
        </row>
        <row r="354">
          <cell r="A354" t="str">
            <v>72.0401</v>
          </cell>
          <cell r="B354" t="str">
            <v>72.0401.0-178</v>
          </cell>
          <cell r="C354" t="str">
            <v>312B</v>
          </cell>
          <cell r="D354" t="str">
            <v>MECHANICAL CONSTRUCTION</v>
          </cell>
          <cell r="F354" t="str">
            <v>FOA-FO REC &amp; STORAGE</v>
          </cell>
          <cell r="G354" t="str">
            <v>UNLOADING PUMPS</v>
          </cell>
          <cell r="H354">
            <v>2</v>
          </cell>
          <cell r="I354" t="str">
            <v>EA</v>
          </cell>
          <cell r="J354">
            <v>30</v>
          </cell>
          <cell r="K354">
            <v>0</v>
          </cell>
          <cell r="L354">
            <v>60</v>
          </cell>
          <cell r="M354">
            <v>0</v>
          </cell>
          <cell r="N354">
            <v>2100</v>
          </cell>
        </row>
        <row r="355">
          <cell r="A355" t="str">
            <v>72.0401</v>
          </cell>
          <cell r="B355" t="str">
            <v>72.0401.0-060</v>
          </cell>
          <cell r="C355" t="str">
            <v>311B</v>
          </cell>
          <cell r="D355" t="str">
            <v>MECHANICAL CONSTRUCTION</v>
          </cell>
          <cell r="F355" t="str">
            <v>BSK-ROOF DRAINS</v>
          </cell>
          <cell r="G355" t="str">
            <v>WATER MANAGEMENT BDG</v>
          </cell>
          <cell r="H355">
            <v>110</v>
          </cell>
          <cell r="I355" t="str">
            <v>LF</v>
          </cell>
          <cell r="J355">
            <v>1.1818181818181819</v>
          </cell>
          <cell r="K355">
            <v>9.0909090909090917</v>
          </cell>
          <cell r="L355">
            <v>130</v>
          </cell>
          <cell r="M355">
            <v>1000</v>
          </cell>
          <cell r="N355">
            <v>4200</v>
          </cell>
        </row>
        <row r="356">
          <cell r="A356" t="str">
            <v>72.0401</v>
          </cell>
          <cell r="B356" t="str">
            <v>72.0401.0-200</v>
          </cell>
          <cell r="C356" t="str">
            <v>312C</v>
          </cell>
          <cell r="D356" t="str">
            <v>MECHANICAL CONSTRUCTION</v>
          </cell>
          <cell r="E356" t="str">
            <v>SYSTEM EQUIPMENT</v>
          </cell>
          <cell r="F356" t="str">
            <v>SAC-ST CYC SAMPLING</v>
          </cell>
          <cell r="G356" t="str">
            <v>WATER QUALITY CONTRL</v>
          </cell>
          <cell r="H356">
            <v>1</v>
          </cell>
          <cell r="I356" t="str">
            <v>LT</v>
          </cell>
          <cell r="J356">
            <v>360</v>
          </cell>
          <cell r="K356">
            <v>0</v>
          </cell>
          <cell r="L356">
            <v>360</v>
          </cell>
          <cell r="M356">
            <v>0</v>
          </cell>
          <cell r="N356">
            <v>11900</v>
          </cell>
        </row>
        <row r="357">
          <cell r="A357" t="str">
            <v>72.0401</v>
          </cell>
          <cell r="B357" t="str">
            <v>72.0401.0-179</v>
          </cell>
          <cell r="C357" t="str">
            <v>312B</v>
          </cell>
          <cell r="D357" t="str">
            <v>MECHANICAL CONSTRUCTION</v>
          </cell>
          <cell r="F357" t="str">
            <v>FOA-FO REC &amp; STORAGE</v>
          </cell>
          <cell r="G357" t="str">
            <v>YARD FUEL PUMPS</v>
          </cell>
          <cell r="H357">
            <v>2</v>
          </cell>
          <cell r="I357" t="str">
            <v>EA</v>
          </cell>
          <cell r="J357">
            <v>15</v>
          </cell>
          <cell r="K357">
            <v>8850</v>
          </cell>
          <cell r="L357">
            <v>30</v>
          </cell>
          <cell r="M357">
            <v>17700</v>
          </cell>
          <cell r="N357">
            <v>1000</v>
          </cell>
        </row>
        <row r="358">
          <cell r="A358" t="str">
            <v>72.0401</v>
          </cell>
          <cell r="B358" t="str">
            <v>72.0401.0-058</v>
          </cell>
          <cell r="C358" t="str">
            <v>311B</v>
          </cell>
          <cell r="D358" t="str">
            <v>MECHANICAL CONSTRUCTION</v>
          </cell>
          <cell r="F358" t="str">
            <v>BSF-ROOF DRAINS</v>
          </cell>
          <cell r="G358" t="str">
            <v>YARD SERVICES BLDG</v>
          </cell>
          <cell r="H358">
            <v>213</v>
          </cell>
          <cell r="I358" t="str">
            <v>LF</v>
          </cell>
          <cell r="J358">
            <v>0.9859154929577465</v>
          </cell>
          <cell r="K358">
            <v>9.3896713615023479</v>
          </cell>
          <cell r="L358">
            <v>210</v>
          </cell>
          <cell r="M358">
            <v>2000</v>
          </cell>
          <cell r="N358">
            <v>6800</v>
          </cell>
        </row>
        <row r="359">
          <cell r="A359" t="str">
            <v>72.0401</v>
          </cell>
          <cell r="B359" t="str">
            <v>72.0401.0-363</v>
          </cell>
          <cell r="C359" t="str">
            <v>312</v>
          </cell>
          <cell r="D359" t="str">
            <v>MECHANICAL CONSTRUCTION</v>
          </cell>
          <cell r="F359" t="str">
            <v>DEMOBILIZATION</v>
          </cell>
          <cell r="H359">
            <v>1</v>
          </cell>
          <cell r="I359" t="str">
            <v>LT</v>
          </cell>
          <cell r="J359">
            <v>500</v>
          </cell>
          <cell r="K359">
            <v>0</v>
          </cell>
          <cell r="L359">
            <v>500</v>
          </cell>
          <cell r="M359">
            <v>0</v>
          </cell>
          <cell r="N359">
            <v>31500</v>
          </cell>
        </row>
        <row r="360">
          <cell r="A360" t="str">
            <v>72.0401</v>
          </cell>
          <cell r="B360" t="str">
            <v>72.0401.0-342</v>
          </cell>
          <cell r="C360" t="str">
            <v>312B</v>
          </cell>
          <cell r="D360" t="str">
            <v>MECHANICAL CONSTRUCTION</v>
          </cell>
          <cell r="F360" t="str">
            <v>DUCT-GUNITE</v>
          </cell>
          <cell r="H360">
            <v>1</v>
          </cell>
          <cell r="I360" t="str">
            <v>LT</v>
          </cell>
          <cell r="J360">
            <v>12050</v>
          </cell>
          <cell r="K360">
            <v>780000</v>
          </cell>
          <cell r="L360">
            <v>12050</v>
          </cell>
          <cell r="M360">
            <v>780000</v>
          </cell>
          <cell r="N360">
            <v>399600</v>
          </cell>
        </row>
        <row r="361">
          <cell r="A361" t="str">
            <v>72.0401</v>
          </cell>
          <cell r="B361" t="str">
            <v>72.0401.0-343</v>
          </cell>
          <cell r="C361" t="str">
            <v>312C</v>
          </cell>
          <cell r="D361" t="str">
            <v>MECHANICAL CONSTRUCTION</v>
          </cell>
          <cell r="F361" t="str">
            <v>DUCT-LEAK TESTING</v>
          </cell>
          <cell r="H361">
            <v>1</v>
          </cell>
          <cell r="I361" t="str">
            <v>LT</v>
          </cell>
          <cell r="J361">
            <v>130</v>
          </cell>
          <cell r="K361">
            <v>0</v>
          </cell>
          <cell r="L361">
            <v>130</v>
          </cell>
          <cell r="M361">
            <v>0</v>
          </cell>
          <cell r="N361">
            <v>4900</v>
          </cell>
        </row>
        <row r="362">
          <cell r="A362" t="str">
            <v>72.0401</v>
          </cell>
          <cell r="B362" t="str">
            <v>72.0401.0-341</v>
          </cell>
          <cell r="C362" t="str">
            <v>312C</v>
          </cell>
          <cell r="D362" t="str">
            <v>MECHANICAL CONSTRUCTION</v>
          </cell>
          <cell r="F362" t="str">
            <v>DUCT-SCRUBBER BYPASS</v>
          </cell>
          <cell r="H362">
            <v>1</v>
          </cell>
          <cell r="I362" t="str">
            <v>LT</v>
          </cell>
          <cell r="J362">
            <v>1960</v>
          </cell>
          <cell r="K362">
            <v>0</v>
          </cell>
          <cell r="L362">
            <v>1960</v>
          </cell>
          <cell r="M362">
            <v>0</v>
          </cell>
          <cell r="N362">
            <v>70300</v>
          </cell>
        </row>
        <row r="363">
          <cell r="A363" t="str">
            <v>72.0401</v>
          </cell>
          <cell r="B363" t="str">
            <v>72.0401.0-362</v>
          </cell>
          <cell r="C363" t="str">
            <v>312C</v>
          </cell>
          <cell r="D363" t="str">
            <v>MECHANICAL CONSTRUCTION</v>
          </cell>
          <cell r="F363" t="str">
            <v>GAS MONITORING</v>
          </cell>
          <cell r="H363">
            <v>1</v>
          </cell>
          <cell r="I363" t="str">
            <v>LT</v>
          </cell>
          <cell r="J363">
            <v>30</v>
          </cell>
          <cell r="K363">
            <v>400</v>
          </cell>
          <cell r="L363">
            <v>30</v>
          </cell>
          <cell r="M363">
            <v>400</v>
          </cell>
          <cell r="N363">
            <v>1000</v>
          </cell>
        </row>
        <row r="364">
          <cell r="A364" t="str">
            <v>72.0401</v>
          </cell>
          <cell r="B364" t="str">
            <v>72.0401.0-361</v>
          </cell>
          <cell r="C364" t="str">
            <v>312C</v>
          </cell>
          <cell r="D364" t="str">
            <v>MECHANICAL CONSTRUCTION</v>
          </cell>
          <cell r="F364" t="str">
            <v>INSTRUMENT RACKS</v>
          </cell>
          <cell r="H364">
            <v>44</v>
          </cell>
          <cell r="I364" t="str">
            <v>EA</v>
          </cell>
          <cell r="J364">
            <v>9.7727272727272734</v>
          </cell>
          <cell r="K364">
            <v>36.363636363636367</v>
          </cell>
          <cell r="L364">
            <v>430</v>
          </cell>
          <cell r="M364">
            <v>1600</v>
          </cell>
          <cell r="N364">
            <v>11100</v>
          </cell>
        </row>
        <row r="365">
          <cell r="A365" t="str">
            <v>72.0401</v>
          </cell>
          <cell r="B365" t="str">
            <v>72.0401.0-353</v>
          </cell>
          <cell r="C365" t="str">
            <v>312C</v>
          </cell>
          <cell r="D365" t="str">
            <v>MECHANICAL CONSTRUCTION</v>
          </cell>
          <cell r="F365" t="str">
            <v>LIME STORAGE SILO</v>
          </cell>
          <cell r="H365">
            <v>1</v>
          </cell>
          <cell r="I365" t="str">
            <v>LT</v>
          </cell>
          <cell r="J365">
            <v>2520</v>
          </cell>
          <cell r="K365">
            <v>600</v>
          </cell>
          <cell r="L365">
            <v>2520</v>
          </cell>
          <cell r="M365">
            <v>600</v>
          </cell>
          <cell r="N365">
            <v>90100</v>
          </cell>
        </row>
        <row r="366">
          <cell r="A366" t="str">
            <v>72.0401</v>
          </cell>
          <cell r="B366" t="str">
            <v>72.0401.0-001</v>
          </cell>
          <cell r="C366" t="str">
            <v>312</v>
          </cell>
          <cell r="D366" t="str">
            <v>MECHANICAL CONSTRUCTION</v>
          </cell>
          <cell r="F366" t="str">
            <v>MOBILIZATION</v>
          </cell>
          <cell r="H366">
            <v>1</v>
          </cell>
          <cell r="I366" t="str">
            <v>LT</v>
          </cell>
          <cell r="J366">
            <v>500</v>
          </cell>
          <cell r="K366">
            <v>0</v>
          </cell>
          <cell r="L366">
            <v>500</v>
          </cell>
          <cell r="M366">
            <v>0</v>
          </cell>
          <cell r="N366">
            <v>868000</v>
          </cell>
        </row>
        <row r="367">
          <cell r="A367" t="str">
            <v>72.0401</v>
          </cell>
          <cell r="B367" t="str">
            <v>72.0401.0-360</v>
          </cell>
          <cell r="C367" t="str">
            <v>312C</v>
          </cell>
          <cell r="D367" t="str">
            <v>MECHANICAL CONSTRUCTION</v>
          </cell>
          <cell r="F367" t="str">
            <v>PIPELINE ID SIGNS</v>
          </cell>
          <cell r="H367">
            <v>1</v>
          </cell>
          <cell r="I367" t="str">
            <v>LT</v>
          </cell>
          <cell r="J367">
            <v>200</v>
          </cell>
          <cell r="K367">
            <v>3000</v>
          </cell>
          <cell r="L367">
            <v>200</v>
          </cell>
          <cell r="M367">
            <v>3000</v>
          </cell>
          <cell r="N367">
            <v>6500</v>
          </cell>
        </row>
        <row r="368">
          <cell r="A368" t="str">
            <v>72.0401</v>
          </cell>
          <cell r="B368" t="str">
            <v>72.0401.0-359</v>
          </cell>
          <cell r="C368" t="str">
            <v>312C</v>
          </cell>
          <cell r="D368" t="str">
            <v>MECHANICAL CONSTRUCTION</v>
          </cell>
          <cell r="F368" t="str">
            <v>STARTUP</v>
          </cell>
          <cell r="H368">
            <v>1</v>
          </cell>
          <cell r="I368" t="str">
            <v>LT</v>
          </cell>
          <cell r="J368">
            <v>0</v>
          </cell>
          <cell r="K368">
            <v>0</v>
          </cell>
          <cell r="L368">
            <v>0</v>
          </cell>
          <cell r="M368">
            <v>0</v>
          </cell>
          <cell r="N368">
            <v>20000</v>
          </cell>
        </row>
        <row r="369">
          <cell r="A369" t="str">
            <v>72.0401</v>
          </cell>
          <cell r="B369" t="str">
            <v>72.0401.0-358</v>
          </cell>
          <cell r="C369" t="str">
            <v>312C</v>
          </cell>
          <cell r="D369" t="str">
            <v>MECHANICAL CONSTRUCTION</v>
          </cell>
          <cell r="F369" t="str">
            <v>STEAM BLOW</v>
          </cell>
          <cell r="H369">
            <v>1</v>
          </cell>
          <cell r="I369" t="str">
            <v>LT</v>
          </cell>
          <cell r="J369">
            <v>0</v>
          </cell>
          <cell r="K369">
            <v>0</v>
          </cell>
          <cell r="L369">
            <v>0</v>
          </cell>
          <cell r="M369">
            <v>0</v>
          </cell>
          <cell r="N369">
            <v>9500</v>
          </cell>
        </row>
        <row r="370">
          <cell r="L370" t="str">
            <v>-</v>
          </cell>
          <cell r="M370" t="str">
            <v>-</v>
          </cell>
          <cell r="N370" t="str">
            <v>-</v>
          </cell>
        </row>
        <row r="371">
          <cell r="L371">
            <v>326120</v>
          </cell>
          <cell r="M371">
            <v>5378000</v>
          </cell>
          <cell r="N371">
            <v>11798900</v>
          </cell>
        </row>
      </sheetData>
      <sheetData sheetId="27"/>
      <sheetData sheetId="28"/>
      <sheetData sheetId="29"/>
      <sheetData sheetId="30"/>
      <sheetData sheetId="31"/>
      <sheetData sheetId="3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Hierarchy"/>
      <sheetName val="Model Design"/>
      <sheetName val="FRONTSHEET"/>
      <sheetName val="Summary4"/>
      <sheetName val="Summary5"/>
      <sheetName val="Summary45"/>
      <sheetName val="SD4"/>
      <sheetName val="SD5"/>
      <sheetName val="Mine"/>
      <sheetName val="SPC4"/>
      <sheetName val="SPC5"/>
      <sheetName val="SPC45"/>
      <sheetName val="Debt4"/>
      <sheetName val="Debt5"/>
      <sheetName val="Debt45"/>
      <sheetName val="Equity4"/>
      <sheetName val="Equity5"/>
      <sheetName val="Equity45"/>
      <sheetName val="GenAssumptions"/>
      <sheetName val="AssumptionsSD4"/>
      <sheetName val="AssumptionsSD5"/>
      <sheetName val="Curves"/>
      <sheetName val="Assumptions and Inputs"/>
      <sheetName val="Sandow 4 and Contract Inputs"/>
      <sheetName val="Sandow 5 Inputs"/>
      <sheetName val="EXHIBITS --&gt;"/>
      <sheetName val="Summary of Values"/>
      <sheetName val="Fixed Asset Summary"/>
      <sheetName val="Sandow 4 Cost"/>
      <sheetName val="Sandow 4 Valuation"/>
      <sheetName val="Unfavorable Contract"/>
      <sheetName val="Emission Credit Analysis"/>
      <sheetName val="WACC"/>
      <sheetName val="WORKPAPER --&gt;"/>
      <sheetName val="Summary of Values WP"/>
      <sheetName val="Sandow 4 BVal"/>
      <sheetName val="Sandow 5 Valuation"/>
      <sheetName val="Lignite Contract"/>
      <sheetName val="WACC and WARA"/>
      <sheetName val="Depreciation - Sandow 4"/>
      <sheetName val="Depreciation - Sandow 5"/>
      <sheetName val="Gen Assumptions"/>
      <sheetName val="Field Assumptions"/>
      <sheetName val="MP 61 Pod A PDP"/>
      <sheetName val="MP 61 Pod B  PDP"/>
      <sheetName val="MP 61 BA-4AA   PDP"/>
      <sheetName val="MP 61 E,F,G   PDP"/>
      <sheetName val="MP 61   PDBP"/>
      <sheetName val="MP 61   PUD"/>
      <sheetName val="MP 72 PDSI"/>
      <sheetName val="MP 72 PDBP"/>
      <sheetName val="MP 72 PUD"/>
      <sheetName val="Scenario"/>
      <sheetName val="Total Cal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1">
          <cell r="C11" t="str">
            <v>Perennial Power Holding, Inc.</v>
          </cell>
        </row>
        <row r="17">
          <cell r="C17" t="str">
            <v>this border defines a print range… do NOT remove the shading…</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Hierarchy"/>
      <sheetName val="Model Design"/>
      <sheetName val="FRONTSHEET"/>
      <sheetName val="Summary4"/>
      <sheetName val="Summary5"/>
      <sheetName val="Summary45"/>
      <sheetName val="SD4"/>
      <sheetName val="SD5"/>
      <sheetName val="Mine"/>
      <sheetName val="SPC4"/>
      <sheetName val="SPC5"/>
      <sheetName val="SPC45"/>
      <sheetName val="Debt4"/>
      <sheetName val="Debt5"/>
      <sheetName val="Debt45"/>
      <sheetName val="Equity4"/>
      <sheetName val="Equity5"/>
      <sheetName val="Equity45"/>
      <sheetName val="GenAssumptions"/>
      <sheetName val="AssumptionsSD4"/>
      <sheetName val="AssumptionsSD5"/>
      <sheetName val="Curves"/>
      <sheetName val="Assumptions and Inputs"/>
      <sheetName val="Sandow 4 and Contract Inputs"/>
      <sheetName val="Sandow 5 Inputs"/>
      <sheetName val="EXHIBITS --&gt;"/>
      <sheetName val="Summary of Values"/>
      <sheetName val="Fixed Asset Summary"/>
      <sheetName val="Sandow 4 Cost"/>
      <sheetName val="Sandow 4 Valuation"/>
      <sheetName val="Unfavorable Contract"/>
      <sheetName val="Emission Credit Analysis"/>
      <sheetName val="WACC"/>
      <sheetName val="WORKPAPER --&gt;"/>
      <sheetName val="Summary of Values WP"/>
      <sheetName val="Sandow 4 BVal"/>
      <sheetName val="Sandow 5 Valuation"/>
      <sheetName val="Lignite Contract"/>
      <sheetName val="WACC and WARA"/>
      <sheetName val="Depreciation - Sandow 4"/>
      <sheetName val="Depreciation - Sandow 5"/>
      <sheetName val="Gen Assumptions"/>
      <sheetName val="Field Assumptions"/>
      <sheetName val="MP 61 Pod A PDP"/>
      <sheetName val="MP 61 Pod B  PDP"/>
      <sheetName val="MP 61 BA-4AA   PDP"/>
      <sheetName val="MP 61 E,F,G   PDP"/>
      <sheetName val="MP 61   PDBP"/>
      <sheetName val="MP 61   PUD"/>
      <sheetName val="MP 72 PDSI"/>
      <sheetName val="MP 72 PDBP"/>
      <sheetName val="MP 72 PUD"/>
      <sheetName val="Scenario"/>
      <sheetName val="Total Cal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1">
          <cell r="C11" t="str">
            <v>Perennial Power Holding, Inc.</v>
          </cell>
        </row>
        <row r="17">
          <cell r="C17" t="str">
            <v>this border defines a print range… do NOT remove the shading…</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RR1295A"/>
      <sheetName val="Consol C-4a by Ptn"/>
      <sheetName val="Assumptions and Inputs"/>
      <sheetName val="Sandy Actual 9-30"/>
      <sheetName val="SC Swaps Hypo 9-30-07"/>
      <sheetName val="Sheet1"/>
      <sheetName val="WGA Fund II cost-distri"/>
      <sheetName val="OH Exp Fund II "/>
      <sheetName val="Journal Entry"/>
      <sheetName val="Ptn2 I-1 Profit Int"/>
      <sheetName val="tb 12-31-09"/>
      <sheetName val="Interest Expense 910020"/>
      <sheetName val="Reconcile to Assoc"/>
      <sheetName va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 Depr Apex &amp; WGA"/>
      <sheetName val="Input Tab"/>
      <sheetName val="Pending"/>
      <sheetName val="Check Total"/>
      <sheetName val="Broadway P-1 Patn Info"/>
      <sheetName val="Consolidated"/>
      <sheetName val="Consol A-1 M-1"/>
      <sheetName val="Consol A-2a Bk format"/>
      <sheetName val="Consol A-2b Tax Format"/>
      <sheetName val="Consol A-2c tax Bridge"/>
      <sheetName val="Consol C-1a Equity"/>
      <sheetName val="Consol C-1aa PROJ"/>
      <sheetName val="Consol C-1b Test"/>
      <sheetName val="Consol C-2 Contri"/>
      <sheetName val="Consol C-2a Contri"/>
      <sheetName val="Consol C-3 - Upper Tier"/>
      <sheetName val="Consol C-3a Distri"/>
      <sheetName val="Consol C-3b distr adj"/>
      <sheetName val="Consol C-4a by Ptn"/>
      <sheetName val="Consol C-4b"/>
      <sheetName val="Consol D-1 Equity by Entity"/>
      <sheetName val="Consol D-2 Calc by Project"/>
      <sheetName val="Consol D-3 Alloc to Proj"/>
      <sheetName val="Consol D-4 Total by Proj"/>
      <sheetName val="Consol F-1 Prepaid"/>
      <sheetName val="Consol G-1 Summ"/>
      <sheetName val="Consol G-2 DFC Amort"/>
      <sheetName val="Consol J-1 ST TX Accr"/>
      <sheetName val="Consol J-1a MI SBT"/>
      <sheetName val="Consol J-1a-1 MI SBT"/>
      <sheetName val="Consol J-1b-1 TX GM Tax"/>
      <sheetName val="Consol J-1b-2 TX GM Tax- CGS"/>
      <sheetName val="Consol L-1 ARO Review"/>
      <sheetName val="Consol L-2 Liability Review"/>
      <sheetName val="Consol M-3 Q's"/>
      <sheetName val="Upper Tier DPGR"/>
      <sheetName val="Consol R-1a DPGR"/>
      <sheetName val="Consol R-1b DPGR"/>
      <sheetName val="Consol R-1c Adj"/>
      <sheetName val="Upper Tier S Factors &amp; Inc"/>
      <sheetName val="Consol S-1a Sum"/>
      <sheetName val="Consol S-1a-1 Blocker NJ Income"/>
      <sheetName val="Consol S-1b by Entity"/>
      <sheetName val="Consol S-1c Pty by Entity"/>
      <sheetName val="BGC"/>
      <sheetName val="BGC A-1 M-1"/>
      <sheetName val="BGC A-2 BS &amp; IS"/>
      <sheetName val="BGC C-1 Equity"/>
      <sheetName val="BGC C-2 Equity Roll"/>
      <sheetName val="BGC G-1 Fixed"/>
      <sheetName val="BGH"/>
      <sheetName val="BGH A-1 M-1"/>
      <sheetName val="BGH A-2 BS &amp; IS"/>
      <sheetName val="BGH C-1 Equity"/>
      <sheetName val="BGH G-1 Fixed"/>
      <sheetName val="BGF"/>
      <sheetName val="BGF A-1 M-1"/>
      <sheetName val="BGF A-2 BS&amp;IS"/>
      <sheetName val="Consol - Book FS"/>
      <sheetName val="BGF C-1 Equity"/>
      <sheetName val="BGF C-1a Distribs"/>
      <sheetName val="BGF D-1 Proj"/>
      <sheetName val="BGF F-1 Sugar Gain"/>
      <sheetName val="BGF F-1 Zeeland Gain"/>
      <sheetName val="BGF G-1 Depr-Amort"/>
      <sheetName val="BGF H-1 Unrealized"/>
      <sheetName val="Procurement II"/>
      <sheetName val="Procurement II A-1 M-1"/>
      <sheetName val="Procurement II A-2 BS&amp;IS"/>
      <sheetName val="Procurement II C-1 Capital"/>
      <sheetName val="Procurement II D-1 Proj"/>
      <sheetName val="Procurement II H-1 Cap Cost"/>
      <sheetName val="Procurement I"/>
      <sheetName val="Procurement I A-1 M-1"/>
      <sheetName val="Procurement I A-2 BS &amp; IS"/>
      <sheetName val="Procurement I C-1 Equity"/>
      <sheetName val="Procurement I H-1 Cap Cost"/>
      <sheetName val="Procurement I T-2 TN Frch"/>
      <sheetName val="Sugar Creek"/>
      <sheetName val="Sugar A-1 M-1"/>
      <sheetName val="Sugar A-2 BS&amp;IS"/>
      <sheetName val="Sugar A-2a book gain"/>
      <sheetName val="Sugar C-1 Capital"/>
      <sheetName val="Sugar D-1 Proj"/>
      <sheetName val="Sugar G-1 Fixed"/>
      <sheetName val="Sugar G-1a Fixed addi 07"/>
      <sheetName val="Sugar H-1 Unrealized"/>
      <sheetName val="Sugar H-2 ARO"/>
      <sheetName val="Zeeland"/>
      <sheetName val="Zeeland A-1 M-1"/>
      <sheetName val="Zeeland A-2 BS &amp; IS"/>
      <sheetName val="Zeeland A-2a Bk Gain  Dec 21 TB"/>
      <sheetName val="Zeeland C-1 Equity"/>
      <sheetName val="Zeeland G-1 fixed"/>
      <sheetName val="Zeeland H-1 Unreal Hedge"/>
      <sheetName val="Zeeland H-2 ARO"/>
      <sheetName val="Apex"/>
      <sheetName val="Apex A-1 M-1"/>
      <sheetName val="Apex A-2 BS&amp;IS"/>
      <sheetName val="Apex C-1 Capital"/>
      <sheetName val="Apex D-1 Proj"/>
      <sheetName val="Apex G-1"/>
      <sheetName val="Apex G-1a Add 07"/>
      <sheetName val="Apex H-1 Unrealized"/>
      <sheetName val="Bosque"/>
      <sheetName val="Bosque A-1 M-1"/>
      <sheetName val="Bosque A-2 BS &amp; IS"/>
      <sheetName val="Bosque C-1 Equity"/>
      <sheetName val="Bosque BS &quot;1 second&quot; return "/>
      <sheetName val="Bosque C-1 &quot;1 second&quot; return"/>
      <sheetName val="Bosque &quot;1 second&quot; Supporting sc"/>
      <sheetName val="Bosque G-1Fixed"/>
      <sheetName val="Bosque H-1 Unrealized"/>
      <sheetName val="West GA"/>
      <sheetName val="WGA A-1 M-1"/>
      <sheetName val="WGA A-2 BS &amp; IS"/>
      <sheetName val="WGA C-1 Equity"/>
      <sheetName val="WGA D-1 Proj"/>
      <sheetName val="WGA G-1 Fixed"/>
      <sheetName val="WGA G-1a Addi 07"/>
      <sheetName val="WGA H-1 Unrealized"/>
      <sheetName val="WGA H-2 ARO"/>
      <sheetName val="Shady Hills Holding"/>
      <sheetName val="Shady Hold A-1 M-1"/>
      <sheetName val="Shady Hold A-2 BS&amp;IS"/>
      <sheetName val="Shady Hold C-1 Capital"/>
      <sheetName val="Shady Hills"/>
      <sheetName val="Shady A-1 M-1"/>
      <sheetName val="Shady A-2 BS&amp;IS"/>
      <sheetName val="Shady C-1 Capital"/>
      <sheetName val="Shady BS &quot;1 second &quot; return"/>
      <sheetName val="Shady &quot;1 second&quot; Supportin"/>
      <sheetName val="Shady C-1 &quot;1 second&quot; return"/>
      <sheetName val="Shady G-1 Fixed"/>
      <sheetName val="Shady H-2 ARO "/>
      <sheetName val="Source data---&gt;"/>
      <sheetName val="Z-1 Depr Est %"/>
      <sheetName val="Z-2 Plant Structure Breakout"/>
      <sheetName val="Z-3 1060 Tax basis adj "/>
      <sheetName val="Consol C-3c - do we still need"/>
      <sheetName val="Trial Balance - Review Log"/>
      <sheetName val="Sirona"/>
      <sheetName val="Sandy Actual 9-30"/>
      <sheetName val="SC Swaps Hypo 9-30-07"/>
      <sheetName val="fuelbudg"/>
      <sheetName val="Index Sht1"/>
      <sheetName val="Cash"/>
      <sheetName val="Dynegy Partial Sale summary"/>
      <sheetName val="TB 12-31-09 Updated 2-2-10"/>
      <sheetName val="TB 11 30 09"/>
      <sheetName val="Sheet1"/>
      <sheetName val="Detail"/>
      <sheetName val="Journal Entry"/>
      <sheetName val="BGC Ref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1">
          <cell r="A1" t="str">
            <v>Broadway Generating Company LLC - Equity -  2008</v>
          </cell>
        </row>
        <row r="5">
          <cell r="A5" t="str">
            <v>Roll of Capital (for Book)</v>
          </cell>
        </row>
        <row r="6">
          <cell r="C6" t="str">
            <v>Contri</v>
          </cell>
        </row>
        <row r="7">
          <cell r="C7" t="str">
            <v>Contri Change</v>
          </cell>
        </row>
        <row r="8">
          <cell r="C8" t="str">
            <v>Distri</v>
          </cell>
        </row>
        <row r="9">
          <cell r="C9" t="str">
            <v>SWAP</v>
          </cell>
        </row>
        <row r="10">
          <cell r="C10" t="str">
            <v>SWAP Change</v>
          </cell>
        </row>
        <row r="11">
          <cell r="C11" t="str">
            <v>Portfolio - Unrealized</v>
          </cell>
        </row>
        <row r="12">
          <cell r="C12" t="str">
            <v>Portfolio - Net inv inc</v>
          </cell>
        </row>
        <row r="13">
          <cell r="C13" t="str">
            <v>Portfolio - Net Realized</v>
          </cell>
        </row>
        <row r="15">
          <cell r="C15" t="str">
            <v>Capital @  December 31, 2007</v>
          </cell>
        </row>
        <row r="16">
          <cell r="C16" t="str">
            <v xml:space="preserve">Capital  w/o swap in p / y </v>
          </cell>
        </row>
        <row r="18">
          <cell r="C18" t="str">
            <v>Rate based on Contribution to allocate SWAP</v>
          </cell>
        </row>
        <row r="19">
          <cell r="C19" t="str">
            <v>Contri</v>
          </cell>
        </row>
        <row r="20">
          <cell r="C20" t="str">
            <v>Contri Change</v>
          </cell>
        </row>
        <row r="21">
          <cell r="C21" t="str">
            <v xml:space="preserve">Distri </v>
          </cell>
        </row>
        <row r="22">
          <cell r="C22" t="str">
            <v>Distri - Change</v>
          </cell>
        </row>
        <row r="23">
          <cell r="C23" t="str">
            <v>SWAP</v>
          </cell>
        </row>
        <row r="24">
          <cell r="C24" t="str">
            <v>SWAP Change</v>
          </cell>
        </row>
        <row r="25">
          <cell r="C25" t="str">
            <v>Portfolio - Unrealized</v>
          </cell>
        </row>
        <row r="26">
          <cell r="C26" t="str">
            <v>Portfolio - Net inv inc</v>
          </cell>
        </row>
        <row r="27">
          <cell r="C27" t="str">
            <v>Portfolio - Net Realized</v>
          </cell>
        </row>
        <row r="29">
          <cell r="C29" t="str">
            <v>Capital @  May 31, 2008</v>
          </cell>
        </row>
        <row r="30">
          <cell r="C30" t="str">
            <v>Check Total</v>
          </cell>
        </row>
        <row r="31">
          <cell r="C31" t="str">
            <v>Dif</v>
          </cell>
        </row>
        <row r="33">
          <cell r="C33" t="str">
            <v xml:space="preserve">Capital w/out Swap </v>
          </cell>
        </row>
        <row r="35">
          <cell r="A35" t="str">
            <v>Roll of Capital (for Tax)</v>
          </cell>
        </row>
        <row r="36">
          <cell r="C36" t="str">
            <v>Contri change</v>
          </cell>
        </row>
        <row r="37">
          <cell r="C37" t="str">
            <v>Distri</v>
          </cell>
        </row>
        <row r="38">
          <cell r="C38" t="str">
            <v>Taxable Income</v>
          </cell>
        </row>
        <row r="39">
          <cell r="C39" t="str">
            <v>M&amp;E</v>
          </cell>
        </row>
        <row r="41">
          <cell r="C41" t="str">
            <v>Capital @ December 31, 2007</v>
          </cell>
        </row>
        <row r="43">
          <cell r="C43" t="str">
            <v>Contri change</v>
          </cell>
        </row>
        <row r="44">
          <cell r="C44" t="str">
            <v>Distri-change</v>
          </cell>
        </row>
        <row r="45">
          <cell r="C45" t="str">
            <v>Distri-Adj</v>
          </cell>
        </row>
        <row r="46">
          <cell r="C46" t="str">
            <v>Taxable Income</v>
          </cell>
        </row>
        <row r="47">
          <cell r="C47" t="str">
            <v>M&amp;E</v>
          </cell>
        </row>
        <row r="49">
          <cell r="C49" t="str">
            <v>Capital @ May 31, 2008</v>
          </cell>
        </row>
        <row r="50">
          <cell r="C50" t="str">
            <v>Total Tax basis from Consol C-1a</v>
          </cell>
          <cell r="D50">
            <v>0.11000001430511475</v>
          </cell>
        </row>
        <row r="51">
          <cell r="C51" t="str">
            <v>Additional Distri</v>
          </cell>
        </row>
        <row r="52">
          <cell r="C52" t="str">
            <v>Remaining Capital</v>
          </cell>
        </row>
        <row r="54">
          <cell r="C54" t="str">
            <v>Current Year Schedule K Info</v>
          </cell>
        </row>
        <row r="55">
          <cell r="C55" t="str">
            <v>Ordinary Income</v>
          </cell>
        </row>
        <row r="56">
          <cell r="C56" t="str">
            <v>Interest</v>
          </cell>
        </row>
        <row r="57">
          <cell r="C57" t="str">
            <v>US Gov Int</v>
          </cell>
        </row>
        <row r="58">
          <cell r="C58" t="str">
            <v>Dividends - Other</v>
          </cell>
        </row>
        <row r="59">
          <cell r="C59" t="str">
            <v>Dividends - Qualified</v>
          </cell>
        </row>
        <row r="60">
          <cell r="C60" t="str">
            <v>ST Capital Gain</v>
          </cell>
        </row>
        <row r="61">
          <cell r="C61" t="str">
            <v>LT Capital Gain</v>
          </cell>
        </row>
        <row r="62">
          <cell r="C62" t="str">
            <v>Section 1231 Gain</v>
          </cell>
        </row>
        <row r="63">
          <cell r="C63" t="str">
            <v>Other Inv Inc/Loss</v>
          </cell>
        </row>
        <row r="64">
          <cell r="C64" t="str">
            <v>Sec 179 Depre</v>
          </cell>
        </row>
        <row r="65">
          <cell r="C65" t="str">
            <v>Charitable Contributions</v>
          </cell>
        </row>
        <row r="66">
          <cell r="C66" t="str">
            <v>Investment Interest Exp</v>
          </cell>
        </row>
        <row r="67">
          <cell r="C67" t="str">
            <v>M&amp;E Adj</v>
          </cell>
        </row>
        <row r="69">
          <cell r="C69" t="str">
            <v xml:space="preserve">     Total </v>
          </cell>
        </row>
        <row r="72">
          <cell r="A72" t="str">
            <v>Reconciliation to GAAP - Approach 1 (based upon lower tiers):</v>
          </cell>
        </row>
        <row r="73">
          <cell r="C73" t="str">
            <v>Tax @ EOY</v>
          </cell>
        </row>
        <row r="74">
          <cell r="C74" t="str">
            <v>Difference</v>
          </cell>
        </row>
        <row r="75">
          <cell r="C75" t="str">
            <v>Gaap @ EOY</v>
          </cell>
        </row>
        <row r="77">
          <cell r="A77" t="str">
            <v>Schedule K - Line 17 Information</v>
          </cell>
        </row>
        <row r="78">
          <cell r="B78" t="str">
            <v>a</v>
          </cell>
          <cell r="C78" t="str">
            <v>ATM Post 1986 Depre adj</v>
          </cell>
        </row>
        <row r="79">
          <cell r="B79" t="str">
            <v>b</v>
          </cell>
          <cell r="C79" t="str">
            <v>AMT Adjusted Gain or Loss</v>
          </cell>
        </row>
        <row r="81">
          <cell r="C81" t="str">
            <v>Check Total</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ML Investment WP"/>
      <sheetName val="IC GL 2Q-1019"/>
      <sheetName val="IC GL 2Q"/>
      <sheetName val="Cost Rollfwd"/>
      <sheetName val="BSPEOF I "/>
      <sheetName val="Mgmt fee Cal"/>
      <sheetName val="BSPEOF I"/>
      <sheetName val="GL US$"/>
      <sheetName val="GL EM"/>
      <sheetName val="Summary of Invest"/>
      <sheetName val="Summary of Invest EM"/>
      <sheetName val="TB"/>
      <sheetName val="Bal Sheet"/>
      <sheetName val="Inc Stmt"/>
      <sheetName val="Euro JEs"/>
      <sheetName val="Sched of Invest"/>
      <sheetName val="Chgs in Ptrs Cap"/>
      <sheetName val="Cash Flows"/>
      <sheetName val="Capital Accounts"/>
      <sheetName val="Mgmt Fee WP"/>
      <sheetName val="Inv Analysis"/>
      <sheetName val="Inv Cost"/>
      <sheetName val="Inc Statement Analysis"/>
      <sheetName val="Starwood 6.26.03 dist"/>
      <sheetName val="TH Lee 12.23.03 dist"/>
      <sheetName val="Fund level P&amp;L for k-1 est"/>
      <sheetName val="WH Tax"/>
      <sheetName val="00103586"/>
      <sheetName val="Pickwick Report"/>
      <sheetName val="Capital Rollforward "/>
      <sheetName val="Model"/>
      <sheetName val="//er15.deloitteonline.com/Docs/"/>
      <sheetName val="Platform"/>
      <sheetName val="data-1999"/>
      <sheetName val="Strength"/>
      <sheetName val="Email"/>
      <sheetName val="Bond Fund BBG Data"/>
      <sheetName val="[00103586.XLS]__er15_deloitt_11"/>
      <sheetName val="[00103586.XLS]__er15_deloitte_2"/>
      <sheetName val="[00103586.XLS]__er24_deloitte_8"/>
      <sheetName val="Sheet2"/>
      <sheetName val="Total Company"/>
      <sheetName val="Front - Link"/>
      <sheetName val="QInterim"/>
      <sheetName val="[00103586.XLS]__er24_deloitte_2"/>
      <sheetName val="[00103586.XLS]__er24_deloitte_3"/>
      <sheetName val="[00103586.XLS]__er24_deloitte_4"/>
      <sheetName val="[00103586.XLS]__er24_deloitte_5"/>
      <sheetName val="[00103586.XLS]__er24_deloitte_6"/>
      <sheetName val="[00103586.XLS]__er24_deloitte_7"/>
      <sheetName val="[00103586.XLS]__er24_deloitt_11"/>
      <sheetName val="[00103586.XLS]__er15_deloitte_5"/>
      <sheetName val="[00103586.XLS]__er15_deloitte_3"/>
      <sheetName val="[00103586.XLS]__er15_deloitte_4"/>
      <sheetName val="[00103586.XLS]__er15_deloitte_6"/>
      <sheetName val="[00103586.XLS]__er15_deloitte_7"/>
      <sheetName val="[00103586.XLS]__er15_deloitte_8"/>
      <sheetName val="[00103586.XLS]__er24_deloitte_9"/>
      <sheetName val="[00103586.XLS]__er15_deloitte_9"/>
      <sheetName val="[00103586.XLS]__er15_deloitt_10"/>
      <sheetName val="[00103586.XLS]__er24_deloitt_10"/>
      <sheetName val="//er24.deloitteonline.com/Docs/"/>
      <sheetName val="[00103586.XLS]__er15_deloitt_12"/>
      <sheetName val="[00103586.XLS]__er24_deloitt_12"/>
      <sheetName val="[00103586.XLS]__er15_deloitt_14"/>
      <sheetName val="[00103586.XLS]__er24_deloitt_14"/>
      <sheetName val="[00103586.XLS]__er15_deloitt_13"/>
      <sheetName val="[00103586.XLS]__er24_deloitt_13"/>
      <sheetName val="[00103586.XLS]__er15_deloitt_22"/>
      <sheetName val="[00103586.XLS]__er24_deloitt_22"/>
      <sheetName val="[00103586.XLS]__er15_deloitt_15"/>
      <sheetName val="[00103586.XLS]__er24_deloitt_15"/>
      <sheetName val="[00103586.XLS]__er15_deloitt_16"/>
      <sheetName val="[00103586.XLS]__er24_deloitt_16"/>
      <sheetName val="[00103586.XLS]__er15_deloitt_17"/>
      <sheetName val="[00103586.XLS]__er24_deloitt_17"/>
      <sheetName val="[00103586.XLS]__er15_deloitt_18"/>
      <sheetName val="[00103586.XLS]__er24_deloitt_18"/>
      <sheetName val="[00103586.XLS]__er15_deloitt_19"/>
      <sheetName val="[00103586.XLS]__er24_deloitt_19"/>
      <sheetName val="[00103586.XLS]__er15_deloitt_20"/>
      <sheetName val="[00103586.XLS]__er24_deloitt_20"/>
      <sheetName val="[00103586.XLS]__er15_deloitt_21"/>
      <sheetName val="[00103586.XLS]__er24_deloitt_21"/>
      <sheetName val="[00103586.XLS]__er24_deloitt_23"/>
      <sheetName val="[00103586.XLS]__er15_deloitt_23"/>
      <sheetName val="[00103586.XLS]__er15_deloitt_24"/>
      <sheetName val="[00103586.XLS]__er24_deloitt_24"/>
      <sheetName val="[00103586.XLS]__er15_deloitt_25"/>
      <sheetName val="[00103586.XLS]__er24_deloitt_25"/>
      <sheetName val="[00103586.XLS]__er15_deloitt_26"/>
      <sheetName val="[00103586.XLS]__er24_deloitt_26"/>
      <sheetName val="[00103586.XLS]__er15_deloitt_27"/>
      <sheetName val="[00103586.XLS]__er24_deloitt_27"/>
      <sheetName val="[00103586.XLS]__er15_deloitt_28"/>
      <sheetName val="[00103586.XLS]__er24_deloitt_28"/>
      <sheetName val="[00103586.XLS]__er15_deloitt_30"/>
      <sheetName val="[00103586.XLS]__er24_deloitt_30"/>
      <sheetName val="[00103586.XLS]__er15_deloitt_29"/>
      <sheetName val="[00103586.XLS]__er24_deloitt_29"/>
      <sheetName val="[00103586.XLS]__er15_deloitt_32"/>
      <sheetName val="[00103586.XLS]__er24_deloitt_32"/>
      <sheetName val="[00103586.XLS]__er15_deloitt_31"/>
      <sheetName val="[00103586.XLS]__er24_deloitt_31"/>
      <sheetName val="[00103586.XLS]__er24_deloitt_34"/>
      <sheetName val="[00103586.XLS]__er15_deloitt_34"/>
      <sheetName val="[00103586.XLS]__er24_deloitt_33"/>
      <sheetName val="[00103586.XLS]__er15_deloitt_33"/>
      <sheetName val="[00103586.XLS]__er15_deloitt_35"/>
      <sheetName val="[00103586.XLS]__er24_deloitt_35"/>
      <sheetName val="[00103586.XLS]__er15_deloitt_47"/>
      <sheetName val="[00103586.XLS]__er24_deloitt_47"/>
      <sheetName val="[00103586.XLS]__er24_deloitt_37"/>
      <sheetName val="[00103586.XLS]__er15_deloitt_37"/>
      <sheetName val="[00103586.XLS]__er24_deloitt_36"/>
      <sheetName val="[00103586.XLS]__er15_deloitt_36"/>
      <sheetName val="[00103586.XLS]__er15_deloitt_38"/>
      <sheetName val="[00103586.XLS]__er24_deloitt_38"/>
      <sheetName val="[00103586.XLS]__er24_deloitt_39"/>
      <sheetName val="[00103586.XLS]__er15_deloitt_39"/>
      <sheetName val="[00103586.XLS]__er15_deloitt_41"/>
      <sheetName val="[00103586.XLS]__er24_deloitt_41"/>
      <sheetName val="[00103586.XLS]__er15_deloitt_40"/>
      <sheetName val="[00103586.XLS]__er24_deloitt_40"/>
      <sheetName val="[00103586.XLS]__er15_deloitt_42"/>
      <sheetName val="[00103586.XLS]__er24_deloitt_42"/>
      <sheetName val="[00103586.XLS]__er15_deloitt_43"/>
      <sheetName val="[00103586.XLS]__er24_deloitt_43"/>
      <sheetName val="[00103586.XLS]__er15_deloitt_46"/>
      <sheetName val="[00103586.XLS]__er24_deloitt_46"/>
      <sheetName val="[00103586.XLS]__er15_deloitt_44"/>
      <sheetName val="[00103586.XLS]__er24_deloitt_44"/>
      <sheetName val="[00103586.XLS]__er15_deloitt_45"/>
      <sheetName val="[00103586.XLS]__er24_deloitt_45"/>
      <sheetName val="[00103586.XLS]__er15_deloitt_69"/>
      <sheetName val="[00103586.XLS]__er24_deloitt_69"/>
      <sheetName val="[00103586.XLS]__er15_deloitt_48"/>
      <sheetName val="[00103586.XLS]__er24_deloitt_48"/>
      <sheetName val="[00103586.XLS]__er15_deloitt_49"/>
      <sheetName val="[00103586.XLS]__er24_deloitt_49"/>
      <sheetName val="[00103586.XLS]__er15_deloitt_50"/>
      <sheetName val="[00103586.XLS]__er24_deloitt_50"/>
      <sheetName val="[00103586.XLS]__er15_deloitt_51"/>
      <sheetName val="[00103586.XLS]__er24_deloitt_51"/>
      <sheetName val="[00103586.XLS]__er15_deloitt_52"/>
      <sheetName val="[00103586.XLS]__er24_deloitt_52"/>
      <sheetName val="[00103586.XLS]__er15_deloitt_53"/>
      <sheetName val="[00103586.XLS]__er24_deloitt_53"/>
      <sheetName val="[00103586.XLS]__er24_deloitt_55"/>
      <sheetName val="[00103586.XLS]__er15_deloitt_55"/>
      <sheetName val="[00103586.XLS]__er24_deloitt_54"/>
      <sheetName val="[00103586.XLS]__er15_deloitt_54"/>
      <sheetName val="[00103586.XLS]__er15_deloitt_56"/>
      <sheetName val="[00103586.XLS]__er24_deloitt_56"/>
      <sheetName val="[00103586.XLS]__er24_deloitt_57"/>
      <sheetName val="[00103586.XLS]__er15_deloitt_57"/>
      <sheetName val="[00103586.XLS]__er15_deloitt_60"/>
      <sheetName val="[00103586.XLS]__er24_deloitt_60"/>
      <sheetName val="[00103586.XLS]__er15_deloitt_58"/>
      <sheetName val="[00103586.XLS]__er24_deloitt_58"/>
      <sheetName val="[00103586.XLS]__er24_deloitt_59"/>
      <sheetName val="[00103586.XLS]__er15_deloitt_59"/>
      <sheetName val="[00103586.XLS]__er15_deloitt_63"/>
      <sheetName val="[00103586.XLS]__er24_deloitt_63"/>
      <sheetName val="[00103586.XLS]__er15_deloitt_61"/>
      <sheetName val="[00103586.XLS]__er24_deloitt_61"/>
      <sheetName val="[00103586.XLS]__er15_deloitt_62"/>
      <sheetName val="[00103586.XLS]__er24_deloitt_62"/>
      <sheetName val="[00103586.XLS]__er24_deloitt_64"/>
      <sheetName val="[00103586.XLS]__er15_deloitt_64"/>
      <sheetName val="[00103586.XLS]__er15_deloitt_67"/>
      <sheetName val="[00103586.XLS]__er24_deloitt_67"/>
      <sheetName val="[00103586.XLS]__er15_deloitt_65"/>
      <sheetName val="[00103586.XLS]__er24_deloitt_65"/>
      <sheetName val="[00103586.XLS]__er15_deloitt_66"/>
      <sheetName val="[00103586.XLS]__er24_deloitt_66"/>
      <sheetName val="[00103586.XLS]__er15_deloitt_68"/>
      <sheetName val="[00103586.XLS]__er24_deloitt_68"/>
      <sheetName val="[00103586.XLS]__er15_deloit_190"/>
      <sheetName val="[00103586.XLS]__er24_deloit_185"/>
      <sheetName val="[00103586.XLS]__er15_deloitt_71"/>
      <sheetName val="[00103586.XLS]__er24_deloitt_71"/>
      <sheetName val="[00103586.XLS]__er15_deloitt_70"/>
      <sheetName val="[00103586.XLS]__er24_deloitt_70"/>
      <sheetName val="[00103586.XLS]__er24_deloit_129"/>
      <sheetName val="[00103586.XLS]__er15_deloit_114"/>
      <sheetName val="PortVal123102"/>
      <sheetName val="JDE Contribution Data"/>
      <sheetName val="XAG Inputs &amp; Log"/>
      <sheetName val="Azeo Report"/>
      <sheetName val="Lookup"/>
      <sheetName val="__er15_deloitte_3"/>
      <sheetName val="__er24_deloitte_3"/>
      <sheetName val="__er15_deloitte_2"/>
      <sheetName val="__er24_deloitte_2"/>
      <sheetName val="__er15_deloitte_4"/>
      <sheetName val="__er24_deloitte_4"/>
      <sheetName val="__er15_deloitte_5"/>
      <sheetName val="__er24_deloitte_5"/>
      <sheetName val="__er15_deloitte_6"/>
      <sheetName val="__er24_deloitte_6"/>
      <sheetName val="__er15_deloitte_7"/>
      <sheetName val="__er24_deloitte_7"/>
      <sheetName val="__er15_deloitte_8"/>
      <sheetName val="__er24_deloitte_8"/>
      <sheetName val="Markets"/>
      <sheetName val="__er15_deloitt_11"/>
      <sheetName val="__er24_deloitt_10"/>
      <sheetName val="__er15_deloitte_9"/>
      <sheetName val="__er15_deloitt_10"/>
      <sheetName val="__er24_deloitte_9"/>
      <sheetName val="__er15_deloitt_12"/>
      <sheetName val="__er24_deloitt_11"/>
      <sheetName val="__er15_deloitt_32"/>
      <sheetName val="__er24_deloitt_31"/>
      <sheetName val="__er15_deloitt_31"/>
      <sheetName val="__er24_deloitt_30"/>
      <sheetName val="__er15_deloitt_25"/>
      <sheetName val="__er24_deloitt_24"/>
      <sheetName val="__er15_deloitt_14"/>
      <sheetName val="__er24_deloitt_13"/>
      <sheetName val="__er15_deloitt_13"/>
      <sheetName val="__er24_deloitt_12"/>
      <sheetName val="__er15_deloitt_15"/>
      <sheetName val="__er24_deloitt_14"/>
      <sheetName val="__er15_deloitt_19"/>
      <sheetName val="__er24_deloitt_18"/>
      <sheetName val="__er15_deloitt_16"/>
      <sheetName val="__er24_deloitt_15"/>
      <sheetName val="__er15_deloitt_17"/>
      <sheetName val="__er24_deloitt_16"/>
      <sheetName val="__er15_deloitt_18"/>
      <sheetName val="__er24_deloitt_17"/>
      <sheetName val="__er15_deloitt_22"/>
      <sheetName val="__er24_deloitt_21"/>
      <sheetName val="__er15_deloitt_21"/>
      <sheetName val="__er24_deloitt_20"/>
      <sheetName val="__er15_deloitt_20"/>
      <sheetName val="__er24_deloitt_19"/>
      <sheetName val="__er15_deloitt_23"/>
      <sheetName val="__er24_deloitt_22"/>
      <sheetName val="__er15_deloitt_24"/>
      <sheetName val="__er24_deloitt_23"/>
      <sheetName val="__er15_deloitt_26"/>
      <sheetName val="__er24_deloitt_25"/>
      <sheetName val="__er15_deloitt_27"/>
      <sheetName val="__er24_deloitt_26"/>
      <sheetName val="__er15_deloitt_28"/>
      <sheetName val="__er24_deloitt_27"/>
      <sheetName val="__er15_deloitt_30"/>
      <sheetName val="__er24_deloitt_29"/>
      <sheetName val="__er15_deloitt_29"/>
      <sheetName val="__er24_deloitt_28"/>
      <sheetName val="__er15_deloitt_33"/>
      <sheetName val="__er24_deloitt_32"/>
      <sheetName val="__er15_deloitt_34"/>
      <sheetName val="__er24_deloitt_33"/>
      <sheetName val="__er24_deloitt_34"/>
      <sheetName val="__er15_deloitt_35"/>
      <sheetName val="[00103586.XLS]__er24_deloit_114"/>
      <sheetName val="[00103586.XLS]__er15_deloitt_99"/>
      <sheetName val="[00103586.XLS]__er24_deloit_109"/>
      <sheetName val="[00103586.XLS]__er15_deloitt_94"/>
      <sheetName val="[00103586.XLS]__er24_deloit_108"/>
      <sheetName val="[00103586.XLS]__er15_deloitt_93"/>
      <sheetName val="[00103586.XLS]__er24_deloitt_75"/>
      <sheetName val="[00103586.XLS]__er24_deloitt_72"/>
      <sheetName val="[00103586.XLS]__er24_deloitt_73"/>
      <sheetName val="[00103586.XLS]__er24_deloitt_74"/>
      <sheetName val="[00103586.XLS]__er24_deloitt_97"/>
      <sheetName val="[00103586.XLS]__er15_deloitt_82"/>
      <sheetName val="[00103586.XLS]__er24_deloitt_76"/>
      <sheetName val="[00103586.XLS]__er24_deloitt_80"/>
      <sheetName val="[00103586.XLS]__er24_deloitt_77"/>
      <sheetName val="[00103586.XLS]__er24_deloitt_78"/>
      <sheetName val="[00103586.XLS]__er24_deloitt_79"/>
      <sheetName val="[00103586.XLS]__er24_deloitt_82"/>
      <sheetName val="[00103586.XLS]__er24_deloitt_81"/>
      <sheetName val="[00103586.XLS]__er24_deloitt_90"/>
      <sheetName val="[00103586.XLS]__er15_deloitt_75"/>
      <sheetName val="[00103586.XLS]__er24_deloitt_83"/>
      <sheetName val="[00103586.XLS]__er24_deloitt_84"/>
      <sheetName val="[00103586.XLS]__er24_deloitt_85"/>
      <sheetName val="[00103586.XLS]__er24_deloitt_86"/>
      <sheetName val="[00103586.XLS]__er24_deloitt_87"/>
      <sheetName val="[00103586.XLS]__er15_deloitt_72"/>
      <sheetName val="[00103586.XLS]__er24_deloitt_88"/>
      <sheetName val="[00103586.XLS]__er15_deloitt_73"/>
      <sheetName val="[00103586.XLS]__er24_deloitt_89"/>
      <sheetName val="[00103586.XLS]__er15_deloitt_74"/>
      <sheetName val="[00103586.XLS]__er24_deloitt_91"/>
      <sheetName val="[00103586.XLS]__er15_deloitt_76"/>
      <sheetName val="[00103586.XLS]__er24_deloitt_94"/>
      <sheetName val="[00103586.XLS]__er15_deloitt_79"/>
      <sheetName val="[00103586.XLS]__er24_deloitt_92"/>
      <sheetName val="[00103586.XLS]__er15_deloitt_77"/>
      <sheetName val="[00103586.XLS]__er24_deloitt_93"/>
      <sheetName val="[00103586.XLS]__er15_deloitt_78"/>
      <sheetName val="[00103586.XLS]__er24_deloitt_96"/>
      <sheetName val="[00103586.XLS]__er15_deloitt_81"/>
      <sheetName val="[00103586.XLS]__er24_deloitt_95"/>
      <sheetName val="[00103586.XLS]__er15_deloitt_80"/>
      <sheetName val="[00103586.XLS]__er24_deloit_103"/>
      <sheetName val="[00103586.XLS]__er15_deloitt_88"/>
      <sheetName val="[00103586.XLS]__er24_deloitt_98"/>
      <sheetName val="[00103586.XLS]__er15_deloitt_83"/>
      <sheetName val="[00103586.XLS]__er24_deloit_100"/>
      <sheetName val="[00103586.XLS]__er15_deloitt_85"/>
      <sheetName val="[00103586.XLS]__er24_deloitt_99"/>
      <sheetName val="[00103586.XLS]__er15_deloitt_84"/>
      <sheetName val="[00103586.XLS]__er24_deloit_101"/>
      <sheetName val="[00103586.XLS]__er15_deloitt_86"/>
      <sheetName val="[00103586.XLS]__er24_deloit_102"/>
      <sheetName val="[00103586.XLS]__er15_deloitt_87"/>
      <sheetName val="[00103586.XLS]__er24_deloit_107"/>
      <sheetName val="[00103586.XLS]__er15_deloitt_92"/>
      <sheetName val="[00103586.XLS]__er24_deloit_105"/>
      <sheetName val="[00103586.XLS]__er15_deloitt_90"/>
      <sheetName val="[00103586.XLS]__er24_deloit_104"/>
      <sheetName val="[00103586.XLS]__er15_deloitt_89"/>
      <sheetName val="[00103586.XLS]__er24_deloit_106"/>
      <sheetName val="[00103586.XLS]__er15_deloitt_91"/>
      <sheetName val="[00103586.XLS]__er24_deloit_110"/>
      <sheetName val="[00103586.XLS]__er15_deloitt_95"/>
      <sheetName val="[00103586.XLS]__er24_deloit_111"/>
      <sheetName val="[00103586.XLS]__er15_deloitt_96"/>
      <sheetName val="[00103586.XLS]__er24_deloit_112"/>
      <sheetName val="[00103586.XLS]__er15_deloitt_97"/>
      <sheetName val="[00103586.XLS]__er24_deloit_113"/>
      <sheetName val="[00103586.XLS]__er15_deloitt_98"/>
      <sheetName val="[00103586.XLS]__er24_deloit_115"/>
      <sheetName val="[00103586.XLS]__er15_deloit_100"/>
      <sheetName val="[00103586.XLS]__er24_deloit_124"/>
      <sheetName val="[00103586.XLS]__er24_deloit_122"/>
      <sheetName val="[00103586.XLS]__er15_deloit_107"/>
      <sheetName val="[00103586.XLS]__er24_deloit_116"/>
      <sheetName val="[00103586.XLS]__er15_deloit_101"/>
      <sheetName val="[00103586.XLS]__er24_deloit_117"/>
      <sheetName val="[00103586.XLS]__er15_deloit_102"/>
      <sheetName val="[00103586.XLS]__er24_deloit_119"/>
      <sheetName val="[00103586.XLS]__er15_deloit_104"/>
      <sheetName val="[00103586.XLS]__er24_deloit_118"/>
      <sheetName val="[00103586.XLS]__er15_deloit_103"/>
      <sheetName val="[00103586.XLS]__er24_deloit_121"/>
      <sheetName val="[00103586.XLS]__er15_deloit_106"/>
      <sheetName val="[00103586.XLS]__er24_deloit_120"/>
      <sheetName val="[00103586.XLS]__er15_deloit_105"/>
      <sheetName val="[00103586.XLS]__er15_deloit_109"/>
      <sheetName val="[00103586.XLS]__er24_deloit_123"/>
      <sheetName val="[00103586.XLS]__er15_deloit_108"/>
      <sheetName val="[00103586.XLS]__er24_deloit_127"/>
      <sheetName val="[00103586.XLS]__er15_deloit_112"/>
      <sheetName val="[00103586.XLS]__er24_deloit_125"/>
      <sheetName val="[00103586.XLS]__er15_deloit_110"/>
      <sheetName val="[00103586.XLS]__er24_deloit_126"/>
      <sheetName val="[00103586.XLS]__er15_deloit_111"/>
      <sheetName val="__er24_deloitt_35"/>
      <sheetName val="__er24_deloitt_36"/>
      <sheetName val="__er24_deloitt_37"/>
      <sheetName val="__er24_deloitt_39"/>
      <sheetName val="__er24_deloitt_38"/>
      <sheetName val="__er24_deloitt_41"/>
      <sheetName val="__er24_deloitt_40"/>
      <sheetName val="__er15_deloitt_38"/>
      <sheetName val="__er15_deloitt_37"/>
      <sheetName val="__er15_deloitt_36"/>
      <sheetName val="__er24_deloitt_42"/>
      <sheetName val="__er15_deloitt_39"/>
      <sheetName val="__er24_deloitt_43"/>
      <sheetName val="__er24_deloitt_44"/>
      <sheetName val="__er24_deloitt_45"/>
      <sheetName val="__er15_deloitt_40"/>
      <sheetName val="__er24_deloitt_46"/>
      <sheetName val="__er15_deloitt_41"/>
      <sheetName val="__er24_deloitt_47"/>
      <sheetName val="__er15_deloitt_42"/>
      <sheetName val="__er24_deloitt_48"/>
      <sheetName val="__er24_deloitt_50"/>
      <sheetName val="__er24_deloitt_49"/>
      <sheetName val="__er24_deloitt_51"/>
      <sheetName val="__er24_deloitt_55"/>
      <sheetName val="__er24_deloitt_52"/>
      <sheetName val="__er24_deloitt_53"/>
      <sheetName val="__er24_deloitt_54"/>
      <sheetName val="__er24_deloitt_60"/>
      <sheetName val="__er15_deloitt_45"/>
      <sheetName val="__er24_deloitt_56"/>
      <sheetName val="__er24_deloitt_57"/>
      <sheetName val="__er24_deloitt_58"/>
      <sheetName val="__er15_deloitt_43"/>
      <sheetName val="__er24_deloitt_59"/>
      <sheetName val="__er15_deloitt_44"/>
      <sheetName val="__er24_deloitt_62"/>
      <sheetName val="__er15_deloitt_47"/>
      <sheetName val="__er24_deloitt_61"/>
      <sheetName val="__er15_deloitt_46"/>
      <sheetName val="__er24_deloitt_75"/>
      <sheetName val="__er15_deloitt_60"/>
      <sheetName val="__er24_deloitt_63"/>
      <sheetName val="__er15_deloitt_48"/>
      <sheetName val="__er24_deloitt_64"/>
      <sheetName val="__er15_deloitt_49"/>
      <sheetName val="__er24_deloitt_65"/>
      <sheetName val="__er15_deloitt_50"/>
      <sheetName val="__er24_deloitt_66"/>
      <sheetName val="__er15_deloitt_51"/>
      <sheetName val="__er24_deloitt_67"/>
      <sheetName val="__er15_deloitt_52"/>
      <sheetName val="__er24_deloitt_68"/>
      <sheetName val="__er15_deloitt_53"/>
      <sheetName val="__er24_deloitt_69"/>
      <sheetName val="__er15_deloitt_54"/>
      <sheetName val="__er24_deloitt_70"/>
      <sheetName val="__er15_deloitt_55"/>
      <sheetName val="__er24_deloitt_71"/>
      <sheetName val="__er15_deloitt_56"/>
      <sheetName val="__er24_deloitt_72"/>
      <sheetName val="__er15_deloitt_57"/>
      <sheetName val="__er24_deloitt_73"/>
      <sheetName val="__er15_deloitt_58"/>
      <sheetName val="__er24_deloitt_74"/>
      <sheetName val="__er15_deloitt_59"/>
      <sheetName val="__er24_deloitt_97"/>
      <sheetName val="__er15_deloitt_82"/>
      <sheetName val="__er24_deloitt_76"/>
      <sheetName val="__er15_deloitt_61"/>
      <sheetName val="__er24_deloitt_80"/>
      <sheetName val="__er15_deloitt_65"/>
      <sheetName val="__er24_deloitt_77"/>
      <sheetName val="__er15_deloitt_62"/>
      <sheetName val="__er24_deloitt_78"/>
      <sheetName val="__er15_deloitt_63"/>
      <sheetName val="__er24_deloitt_79"/>
      <sheetName val="__er15_deloitt_64"/>
      <sheetName val="__er24_deloitt_82"/>
      <sheetName val="__er15_deloitt_67"/>
      <sheetName val="__er24_deloitt_81"/>
      <sheetName val="__er15_deloitt_66"/>
      <sheetName val="__er24_deloitt_90"/>
      <sheetName val="__er15_deloitt_75"/>
      <sheetName val="__er24_deloitt_83"/>
      <sheetName val="__er15_deloitt_68"/>
      <sheetName val="__er24_deloitt_84"/>
      <sheetName val="__er15_deloitt_69"/>
      <sheetName val="__er24_deloitt_85"/>
      <sheetName val="__er15_deloitt_70"/>
      <sheetName val="__er24_deloitt_86"/>
      <sheetName val="__er15_deloitt_71"/>
      <sheetName val="__er24_deloitt_87"/>
      <sheetName val="__er15_deloitt_72"/>
      <sheetName val="__er24_deloitt_88"/>
      <sheetName val="__er15_deloitt_73"/>
      <sheetName val="__er24_deloitt_89"/>
      <sheetName val="__er15_deloitt_74"/>
      <sheetName val="__er24_deloitt_91"/>
      <sheetName val="__er15_deloitt_76"/>
      <sheetName val="__er24_deloitt_94"/>
      <sheetName val="__er15_deloitt_79"/>
      <sheetName val="__er24_deloitt_92"/>
      <sheetName val="__er15_deloitt_77"/>
      <sheetName val="__er24_deloitt_93"/>
      <sheetName val="__er15_deloitt_78"/>
      <sheetName val="__er24_deloitt_96"/>
      <sheetName val="__er15_deloitt_81"/>
      <sheetName val="__er24_deloitt_95"/>
      <sheetName val="__er15_deloitt_80"/>
      <sheetName val="__er24_deloit_103"/>
      <sheetName val="__er15_deloitt_88"/>
      <sheetName val="__er24_deloitt_98"/>
      <sheetName val="__er15_deloitt_83"/>
      <sheetName val="__er24_deloit_100"/>
      <sheetName val="__er15_deloitt_85"/>
      <sheetName val="__er24_deloitt_99"/>
      <sheetName val="__er15_deloitt_84"/>
      <sheetName val="__er24_deloit_101"/>
      <sheetName val="__er15_deloitt_86"/>
      <sheetName val="__er24_deloit_102"/>
      <sheetName val="__er15_deloitt_87"/>
      <sheetName val="__er24_deloit_107"/>
      <sheetName val="__er15_deloitt_92"/>
      <sheetName val="__er24_deloit_105"/>
      <sheetName val="__er15_deloitt_90"/>
      <sheetName val="__er24_deloit_104"/>
      <sheetName val="__er15_deloitt_89"/>
      <sheetName val="__er24_deloit_106"/>
      <sheetName val="__er15_deloitt_91"/>
      <sheetName val="__er24_deloit_108"/>
      <sheetName val="__er15_deloitt_93"/>
      <sheetName val="__er24_deloit_109"/>
      <sheetName val="__er15_deloitt_94"/>
      <sheetName val="__er24_deloit_110"/>
      <sheetName val="__er15_deloitt_95"/>
      <sheetName val="[00103586.XLS]__er24_deloit_128"/>
      <sheetName val="[00103586.XLS]__er15_deloit_113"/>
      <sheetName val="[00103586.XLS]__er24_deloit_132"/>
      <sheetName val="[00103586.XLS]__er15_deloit_117"/>
      <sheetName val="[00103586.XLS]__er24_deloit_130"/>
      <sheetName val="[00103586.XLS]__er15_deloit_115"/>
      <sheetName val="[00103586.XLS]__er24_deloit_131"/>
      <sheetName val="[00103586.XLS]__er15_deloit_116"/>
      <sheetName val="[00103586.XLS]__er24_deloit_134"/>
      <sheetName val="[00103586.XLS]__er15_deloit_119"/>
      <sheetName val="[00103586.XLS]__er24_deloit_133"/>
      <sheetName val="[00103586.XLS]__er15_deloit_118"/>
      <sheetName val="[00103586.XLS]__er24_deloit_152"/>
      <sheetName val="[00103586.XLS]__er15_deloit_159"/>
      <sheetName val="[00103586.XLS]__er24_deloit_144"/>
      <sheetName val="[00103586.XLS]__er15_deloit_151"/>
      <sheetName val="[00103586.XLS]__er24_deloit_137"/>
      <sheetName val="[00103586.XLS]__er15_deloit_144"/>
      <sheetName val="__er15_deloitt_99"/>
      <sheetName val="__er15_deloitt_96"/>
      <sheetName val="__er15_deloitt_97"/>
      <sheetName val="__er15_deloitt_98"/>
      <sheetName val="__er15_deloit_100"/>
      <sheetName val="__er15_deloit_101"/>
      <sheetName val="__er15_deloit_102"/>
      <sheetName val="[00103586.XLS]__er15_deloit_123"/>
      <sheetName val="[00103586.XLS]__er15_deloit_120"/>
      <sheetName val="[00103586.XLS]__er15_deloit_121"/>
      <sheetName val="[00103586.XLS]__er15_deloit_122"/>
      <sheetName val="[00103586.XLS]__er15_deloit_134"/>
      <sheetName val="[00103586.XLS]__er15_deloit_127"/>
      <sheetName val="[00103586.XLS]__er15_deloit_124"/>
      <sheetName val="[00103586.XLS]__er15_deloit_125"/>
      <sheetName val="[00103586.XLS]__er15_deloit_126"/>
      <sheetName val="[00103586.XLS]__er15_deloit_128"/>
      <sheetName val="[00103586.XLS]__er15_deloit_132"/>
      <sheetName val="[00103586.XLS]__er15_deloit_129"/>
      <sheetName val="[00103586.XLS]__er15_deloit_130"/>
      <sheetName val="[00103586.XLS]__er15_deloit_131"/>
      <sheetName val="[00103586.XLS]__er15_deloit_133"/>
      <sheetName val="[00103586.XLS]__er15_deloit_135"/>
      <sheetName val="[00103586.XLS]__er15_deloit_136"/>
      <sheetName val="[00103586.XLS]__er15_deloit_137"/>
      <sheetName val="[00103586.XLS]__er15_deloit_138"/>
      <sheetName val="[00103586.XLS]__er15_deloit_139"/>
      <sheetName val="[00103586.XLS]__er15_deloit_140"/>
      <sheetName val="[00103586.XLS]__er15_deloit_141"/>
      <sheetName val="[00103586.XLS]__er15_deloit_142"/>
      <sheetName val="[00103586.XLS]__er24_deloit_135"/>
      <sheetName val="[00103586.XLS]__er15_deloit_143"/>
      <sheetName val="[00103586.XLS]__er24_deloit_136"/>
      <sheetName val="[00103586.XLS]__er24_deloit_138"/>
      <sheetName val="[00103586.XLS]__er15_deloit_145"/>
      <sheetName val="[00103586.XLS]__er24_deloit_139"/>
      <sheetName val="[00103586.XLS]__er15_deloit_146"/>
      <sheetName val="[00103586.XLS]__er24_deloit_141"/>
      <sheetName val="[00103586.XLS]__er15_deloit_148"/>
      <sheetName val="[00103586.XLS]__er24_deloit_140"/>
      <sheetName val="[00103586.XLS]__er15_deloit_147"/>
      <sheetName val="[00103586.XLS]__er15_deloit_149"/>
      <sheetName val="[00103586.XLS]__er24_deloit_142"/>
      <sheetName val="[00103586.XLS]__er15_deloit_150"/>
      <sheetName val="[00103586.XLS]__er24_deloit_143"/>
      <sheetName val="[00103586.XLS]__er24_deloit_145"/>
      <sheetName val="[00103586.XLS]__er15_deloit_152"/>
      <sheetName val="[00103586.XLS]__er24_deloit_147"/>
      <sheetName val="[00103586.XLS]__er15_deloit_154"/>
      <sheetName val="[00103586.XLS]__er24_deloit_146"/>
      <sheetName val="[00103586.XLS]__er15_deloit_153"/>
      <sheetName val="[00103586.XLS]__er24_deloit_148"/>
      <sheetName val="[00103586.XLS]__er15_deloit_155"/>
      <sheetName val="[00103586.XLS]__er24_deloit_150"/>
      <sheetName val="[00103586.XLS]__er15_deloit_157"/>
      <sheetName val="[00103586.XLS]__er24_deloit_149"/>
      <sheetName val="[00103586.XLS]__er15_deloit_156"/>
      <sheetName val="[00103586.XLS]__er24_deloit_151"/>
      <sheetName val="[00103586.XLS]__er15_deloit_158"/>
      <sheetName val="[00103586.XLS]__er24_deloit_153"/>
      <sheetName val="[00103586.XLS]__er15_deloit_160"/>
      <sheetName val="[00103586.XLS]__er24_deloit_154"/>
      <sheetName val="[00103586.XLS]__er15_deloit_161"/>
      <sheetName val="[00103586.XLS]__er24_deloit_156"/>
      <sheetName val="[00103586.XLS]__er24_deloit_155"/>
      <sheetName val="[00103586.XLS]__er24_deloit_157"/>
      <sheetName val="[00103586.XLS]__er15_deloit_162"/>
      <sheetName val="[00103586.XLS]__er24_deloit_158"/>
      <sheetName val="[00103586.XLS]__er15_deloit_163"/>
      <sheetName val="[00103586.XLS]__er24_deloit_159"/>
      <sheetName val="[00103586.XLS]__er15_deloit_164"/>
      <sheetName val="[00103586.XLS]__er24_deloit_160"/>
      <sheetName val="[00103586.XLS]__er15_deloit_165"/>
      <sheetName val="[00103586.XLS]__er24_deloit_166"/>
      <sheetName val="[00103586.XLS]__er15_deloit_171"/>
      <sheetName val="[00103586.XLS]__er24_deloit_162"/>
      <sheetName val="[00103586.XLS]__er15_deloit_167"/>
      <sheetName val="[00103586.XLS]__er24_deloit_161"/>
      <sheetName val="[00103586.XLS]__er15_deloit_166"/>
      <sheetName val="[00103586.XLS]__er24_deloit_164"/>
      <sheetName val="[00103586.XLS]__er15_deloit_169"/>
      <sheetName val="[00103586.XLS]__er24_deloit_163"/>
      <sheetName val="[00103586.XLS]__er15_deloit_168"/>
      <sheetName val="[00103586.XLS]__er24_deloit_165"/>
      <sheetName val="[00103586.XLS]__er15_deloit_170"/>
      <sheetName val="[00103586.XLS]__er24_deloit_168"/>
      <sheetName val="[00103586.XLS]__er15_deloit_173"/>
      <sheetName val="[00103586.XLS]__er24_deloit_167"/>
      <sheetName val="[00103586.XLS]__er15_deloit_172"/>
      <sheetName val="[00103586.XLS]__er24_deloit_169"/>
      <sheetName val="[00103586.XLS]__er15_deloit_174"/>
      <sheetName val="[00103586.XLS]__er24_deloit_173"/>
      <sheetName val="[00103586.XLS]__er15_deloit_178"/>
      <sheetName val="[00103586.XLS]__er24_deloit_170"/>
      <sheetName val="[00103586.XLS]__er15_deloit_175"/>
      <sheetName val="[00103586.XLS]__er24_deloit_171"/>
      <sheetName val="[00103586.XLS]__er15_deloit_176"/>
      <sheetName val="[00103586.XLS]__er24_deloit_172"/>
      <sheetName val="[00103586.XLS]__er15_deloit_177"/>
      <sheetName val="[00103586.XLS]__er24_deloit_174"/>
      <sheetName val="[00103586.XLS]__er15_deloit_179"/>
      <sheetName val="[00103586.XLS]__er24_deloit_175"/>
      <sheetName val="[00103586.XLS]__er15_deloit_180"/>
      <sheetName val="[00103586.XLS]__er15_deloit_181"/>
      <sheetName val="[00103586.XLS]__er24_deloit_176"/>
      <sheetName val="[00103586.XLS]__er15_deloit_186"/>
      <sheetName val="[00103586.XLS]__er24_deloit_181"/>
      <sheetName val="[00103586.XLS]__er15_deloit_182"/>
      <sheetName val="[00103586.XLS]__er24_deloit_177"/>
      <sheetName val="[00103586.XLS]__er15_deloit_183"/>
      <sheetName val="[00103586.XLS]__er24_deloit_178"/>
      <sheetName val="[00103586.XLS]__er15_deloit_184"/>
      <sheetName val="[00103586.XLS]__er24_deloit_179"/>
      <sheetName val="[00103586.XLS]__er15_deloit_185"/>
      <sheetName val="[00103586.XLS]__er24_deloit_180"/>
      <sheetName val="[00103586.XLS]__er15_deloit_188"/>
      <sheetName val="[00103586.XLS]__er24_deloit_183"/>
      <sheetName val="[00103586.XLS]__er15_deloit_187"/>
      <sheetName val="[00103586.XLS]__er24_deloit_182"/>
      <sheetName val="[00103586.XLS]__er15_deloit_189"/>
      <sheetName val="[00103586.XLS]__er24_deloit_184"/>
      <sheetName val="[00103586.XLS]__er15_deloit_202"/>
      <sheetName val="[00103586.XLS]__er24_deloit_197"/>
      <sheetName val="[00103586.XLS]__er15_deloit_196"/>
      <sheetName val="[00103586.XLS]__er24_deloit_191"/>
      <sheetName val="[00103586.XLS]__er15_deloit_194"/>
      <sheetName val="[00103586.XLS]__er24_deloit_189"/>
      <sheetName val="[00103586.XLS]__er15_deloit_192"/>
      <sheetName val="[00103586.XLS]__er24_deloit_187"/>
      <sheetName val="[00103586.XLS]__er15_deloit_191"/>
      <sheetName val="[00103586.XLS]__er24_deloit_186"/>
      <sheetName val="[00103586.XLS]__er15_deloit_193"/>
      <sheetName val="[00103586.XLS]__er24_deloit_188"/>
      <sheetName val="[00103586.XLS]__er15_deloit_195"/>
      <sheetName val="[00103586.XLS]__er24_deloit_190"/>
      <sheetName val="[00103586.XLS]__er15_deloit_197"/>
      <sheetName val="[00103586.XLS]__er24_deloit_192"/>
      <sheetName val="[00103586.XLS]__er15_deloit_198"/>
      <sheetName val="[00103586.XLS]__er24_deloit_193"/>
      <sheetName val="[00103586.XLS]__er15_deloit_199"/>
      <sheetName val="[00103586.XLS]__er24_deloit_194"/>
      <sheetName val="[00103586.XLS]__er15_deloit_200"/>
      <sheetName val="[00103586.XLS]__er24_deloit_195"/>
      <sheetName val="[00103586.XLS]__er15_deloit_201"/>
      <sheetName val="[00103586.XLS]__er24_deloit_196"/>
      <sheetName val="[00103586.XLS]__er15_deloit_203"/>
      <sheetName val="[00103586.XLS]__er24_deloit_198"/>
      <sheetName val="[00103586.XLS]__er15_deloit_204"/>
      <sheetName val="[00103586.XLS]__er24_deloit_199"/>
      <sheetName val="[00103586.XLS]__er15_deloit_205"/>
      <sheetName val="[00103586.XLS]__er24_deloit_200"/>
    </sheetNames>
    <definedNames>
      <definedName name="rngFirstUserDefCol"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refreshError="1"/>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sheetData sheetId="261" refreshError="1"/>
      <sheetData sheetId="262"/>
      <sheetData sheetId="263" refreshError="1"/>
      <sheetData sheetId="264"/>
      <sheetData sheetId="265" refreshError="1"/>
      <sheetData sheetId="266" refreshError="1"/>
      <sheetData sheetId="267" refreshError="1"/>
      <sheetData sheetId="268" refreshError="1"/>
      <sheetData sheetId="269" refreshError="1"/>
      <sheetData sheetId="270"/>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refreshError="1"/>
      <sheetData sheetId="281" refreshError="1"/>
      <sheetData sheetId="282" refreshError="1"/>
      <sheetData sheetId="283" refreshError="1"/>
      <sheetData sheetId="284" refreshError="1"/>
      <sheetData sheetId="285"/>
      <sheetData sheetId="286" refreshError="1"/>
      <sheetData sheetId="287"/>
      <sheetData sheetId="288" refreshError="1"/>
      <sheetData sheetId="289"/>
      <sheetData sheetId="290" refreshError="1"/>
      <sheetData sheetId="291"/>
      <sheetData sheetId="292" refreshError="1"/>
      <sheetData sheetId="293"/>
      <sheetData sheetId="294" refreshError="1"/>
      <sheetData sheetId="295"/>
      <sheetData sheetId="296" refreshError="1"/>
      <sheetData sheetId="297"/>
      <sheetData sheetId="298" refreshError="1"/>
      <sheetData sheetId="299"/>
      <sheetData sheetId="300" refreshError="1"/>
      <sheetData sheetId="301"/>
      <sheetData sheetId="302" refreshError="1"/>
      <sheetData sheetId="303"/>
      <sheetData sheetId="304" refreshError="1"/>
      <sheetData sheetId="305"/>
      <sheetData sheetId="306" refreshError="1"/>
      <sheetData sheetId="307"/>
      <sheetData sheetId="308" refreshError="1"/>
      <sheetData sheetId="309"/>
      <sheetData sheetId="310" refreshError="1"/>
      <sheetData sheetId="311"/>
      <sheetData sheetId="312" refreshError="1"/>
      <sheetData sheetId="313"/>
      <sheetData sheetId="314" refreshError="1"/>
      <sheetData sheetId="315"/>
      <sheetData sheetId="316" refreshError="1"/>
      <sheetData sheetId="317"/>
      <sheetData sheetId="318" refreshError="1"/>
      <sheetData sheetId="319"/>
      <sheetData sheetId="320" refreshError="1"/>
      <sheetData sheetId="321"/>
      <sheetData sheetId="322" refreshError="1"/>
      <sheetData sheetId="323"/>
      <sheetData sheetId="324" refreshError="1"/>
      <sheetData sheetId="325"/>
      <sheetData sheetId="326" refreshError="1"/>
      <sheetData sheetId="327"/>
      <sheetData sheetId="328" refreshError="1"/>
      <sheetData sheetId="329"/>
      <sheetData sheetId="330" refreshError="1"/>
      <sheetData sheetId="331"/>
      <sheetData sheetId="332" refreshError="1"/>
      <sheetData sheetId="333" refreshError="1"/>
      <sheetData sheetId="334"/>
      <sheetData sheetId="335" refreshError="1"/>
      <sheetData sheetId="336"/>
      <sheetData sheetId="337" refreshError="1"/>
      <sheetData sheetId="338"/>
      <sheetData sheetId="339" refreshError="1"/>
      <sheetData sheetId="340"/>
      <sheetData sheetId="341" refreshError="1"/>
      <sheetData sheetId="342"/>
      <sheetData sheetId="343" refreshError="1"/>
      <sheetData sheetId="344"/>
      <sheetData sheetId="345" refreshError="1"/>
      <sheetData sheetId="346"/>
      <sheetData sheetId="347"/>
      <sheetData sheetId="348" refreshError="1"/>
      <sheetData sheetId="349"/>
      <sheetData sheetId="350" refreshError="1"/>
      <sheetData sheetId="351"/>
      <sheetData sheetId="352" refreshError="1"/>
      <sheetData sheetId="353"/>
      <sheetData sheetId="354" refreshError="1"/>
      <sheetData sheetId="355" refreshError="1"/>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refreshError="1"/>
      <sheetData sheetId="493"/>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sheetData sheetId="507"/>
      <sheetData sheetId="508" refreshError="1"/>
      <sheetData sheetId="509"/>
      <sheetData sheetId="510"/>
      <sheetData sheetId="511"/>
      <sheetData sheetId="512"/>
      <sheetData sheetId="513"/>
      <sheetData sheetId="514"/>
      <sheetData sheetId="515"/>
      <sheetData sheetId="516"/>
      <sheetData sheetId="517" refreshError="1"/>
      <sheetData sheetId="518" refreshError="1"/>
      <sheetData sheetId="519" refreshError="1"/>
      <sheetData sheetId="520" refreshError="1"/>
      <sheetData sheetId="521" refreshError="1"/>
      <sheetData sheetId="522" refreshError="1"/>
      <sheetData sheetId="523"/>
      <sheetData sheetId="524" refreshError="1"/>
      <sheetData sheetId="525" refreshError="1"/>
      <sheetData sheetId="526" refreshError="1"/>
      <sheetData sheetId="527"/>
      <sheetData sheetId="528" refreshError="1"/>
      <sheetData sheetId="529" refreshError="1"/>
      <sheetData sheetId="530"/>
      <sheetData sheetId="531"/>
      <sheetData sheetId="532" refreshError="1"/>
      <sheetData sheetId="533" refreshError="1"/>
      <sheetData sheetId="534" refreshError="1"/>
      <sheetData sheetId="535"/>
      <sheetData sheetId="536"/>
      <sheetData sheetId="537"/>
      <sheetData sheetId="538"/>
      <sheetData sheetId="539"/>
      <sheetData sheetId="540" refreshError="1"/>
      <sheetData sheetId="541"/>
      <sheetData sheetId="542" refreshError="1"/>
      <sheetData sheetId="543" refreshError="1"/>
      <sheetData sheetId="544"/>
      <sheetData sheetId="545" refreshError="1"/>
      <sheetData sheetId="546"/>
      <sheetData sheetId="547" refreshError="1"/>
      <sheetData sheetId="548"/>
      <sheetData sheetId="549" refreshError="1"/>
      <sheetData sheetId="550"/>
      <sheetData sheetId="55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N-11"/>
      <sheetName val="CIN-13"/>
      <sheetName val="CIN-14"/>
      <sheetName val="CIN-16"/>
      <sheetName val="CIN-17"/>
      <sheetName val="CIN-18"/>
      <sheetName val="Energy Merchant - 2"/>
      <sheetName val="Energy Merchant - 3"/>
      <sheetName val="Energy Merchant - 4"/>
      <sheetName val="Energy Merchant - 5"/>
      <sheetName val="Energy Merchant - 6"/>
      <sheetName val="Energy Merchant - 7"/>
      <sheetName val="Regulated Business - 2"/>
      <sheetName val="Regulated Business - 3"/>
      <sheetName val="Regulated Business - 4"/>
      <sheetName val="Regulated Business - 5"/>
      <sheetName val="Regulated Business - 6"/>
      <sheetName val="Regulated Business - 7"/>
      <sheetName val="Power Tech &amp; Infra Serv - 2"/>
      <sheetName val="Power Tech &amp; Infra Serv - 3"/>
      <sheetName val="Power Tech &amp; Infra Serv - 4"/>
      <sheetName val="Power Tech &amp; Infra Serv - 5"/>
      <sheetName val="Power Tech &amp; Infra Serv - 6"/>
      <sheetName val="Power Tech &amp; Infra Serv - 7"/>
      <sheetName val="CGR - 2"/>
      <sheetName val="CGR - 3"/>
      <sheetName val="CGR - 4"/>
      <sheetName val="CGR - 5"/>
      <sheetName val="CGR - 6"/>
      <sheetName val="CGR - 7"/>
      <sheetName val="ULHP-2"/>
      <sheetName val="ULHP-3"/>
      <sheetName val="ULHP-4"/>
      <sheetName val="ULHP-5"/>
      <sheetName val="ULHP-6"/>
      <sheetName val="ULHP-7"/>
      <sheetName val="NREC-2"/>
      <sheetName val="NREC-3"/>
      <sheetName val="NREC-4"/>
      <sheetName val="NREC-5"/>
      <sheetName val="NREC-6"/>
      <sheetName val="NREC-7"/>
      <sheetName val="HLM-2"/>
      <sheetName val="HLM-3"/>
      <sheetName val="HLM-4"/>
      <sheetName val="Ratios Summary"/>
      <sheetName val="Sheet1"/>
      <sheetName val="Cinergy Ratios"/>
      <sheetName val="ULHP Financial Ratios"/>
      <sheetName val="NREC Financial Ratios"/>
      <sheetName val="Energy Merchant - Ratios"/>
      <sheetName val="Regulated Business - Ratios"/>
      <sheetName val="Power Tech - Ratios"/>
      <sheetName val="CGR - Ratios"/>
      <sheetName val="CIN-IS"/>
      <sheetName val="CIN-BS"/>
      <sheetName val="CIN-CF"/>
      <sheetName val="Energy Merchant - IS"/>
      <sheetName val="Energy Merchant - BS"/>
      <sheetName val="Energy Merchant - CF"/>
      <sheetName val="ULHP-IS"/>
      <sheetName val="ULHP-BS"/>
      <sheetName val="ULHP-CS"/>
      <sheetName val="NREC-IS"/>
      <sheetName val="NREC-BS"/>
      <sheetName val="NREC-CS"/>
      <sheetName val="Regulated Business - IS"/>
      <sheetName val="Regulated Business - BS"/>
      <sheetName val="Regulated Business - CF"/>
      <sheetName val="Power Tech &amp; Infra Serv - IS"/>
      <sheetName val="Power Tech &amp; Infra Serv - BS"/>
      <sheetName val="Power Tech &amp; Infra Serv - CF"/>
      <sheetName val="CGR - IS"/>
      <sheetName val="CGR - BS"/>
      <sheetName val="CGR - CF"/>
      <sheetName val="Sheet2"/>
      <sheetName val="ULHP-3 Other"/>
      <sheetName val="NREC-3 Other"/>
      <sheetName val="QtrRev 98-99"/>
      <sheetName val="Promos 10"/>
      <sheetName val=""/>
      <sheetName val="RatingAgencyBU12-05 Cin Curve 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K-1 Summary"/>
      <sheetName val="SALT Sourcing"/>
      <sheetName val="Foreign Taxes"/>
      <sheetName val="State Adjustments"/>
      <sheetName val="UBTI"/>
      <sheetName val="wsLookup"/>
    </sheetNames>
    <sheetDataSet>
      <sheetData sheetId="0">
        <row r="6">
          <cell r="G6" t="str">
            <v>CHAMPIONS GLEN, L.P.</v>
          </cell>
        </row>
        <row r="7">
          <cell r="G7" t="str">
            <v>76-0492902</v>
          </cell>
        </row>
        <row r="8">
          <cell r="G8">
            <v>37986</v>
          </cell>
        </row>
      </sheetData>
      <sheetData sheetId="1"/>
      <sheetData sheetId="2"/>
      <sheetData sheetId="3"/>
      <sheetData sheetId="4"/>
      <sheetData sheetId="5"/>
      <sheetData sheetId="6"/>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1)"/>
      <sheetName val="Links"/>
      <sheetName val="Delivery Testing (2)"/>
      <sheetName val="Rental Income (3)"/>
      <sheetName val="Rental Expenses (4)"/>
      <sheetName val="XREF"/>
      <sheetName val="Tickmarks "/>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Overview"/>
      <sheetName val="2. Global spend by region"/>
      <sheetName val="3. European spend by prod. grou"/>
      <sheetName val="4. European spend by country"/>
      <sheetName val="5. Supplier pareto"/>
      <sheetName val="6. Product group vs country sp."/>
      <sheetName val="8. Database - pruchased items"/>
      <sheetName val="9. Product goup list"/>
      <sheetName val="Appendix 1 - Reference Fields A"/>
      <sheetName val="49 IND Including Losses"/>
      <sheetName val="6223 10-1"/>
      <sheetName val="Appendix 5-Allocation Codes"/>
      <sheetName val="Appendix 2 - Reference Fields B"/>
      <sheetName val="Appendix 1 - Reference Fiel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As-Fin"/>
      <sheetName val="F9_Hidden_Lists"/>
      <sheetName val="1994"/>
      <sheetName val="Constr Drawdown"/>
      <sheetName val="Compliance Bridge"/>
      <sheetName val="File Mgmt"/>
      <sheetName val="Grand Ridge Splits"/>
      <sheetName val="2020 Budget Details"/>
      <sheetName val="2016 Budget"/>
      <sheetName val="2016 Actual"/>
      <sheetName val="Pivot"/>
      <sheetName val="Grand Ridge I- OpEx"/>
      <sheetName val="Grand Ridge EXP - OpEx"/>
      <sheetName val="Grand Ridge IV - OpEx"/>
      <sheetName val="0. Budget Summary &amp; Inputs"/>
      <sheetName val="1. Budget Summary"/>
      <sheetName val="Tracking Accounts_2018"/>
      <sheetName val="3.2 Bud v ProF (Rev, Opex, PTC)"/>
      <sheetName val="3.3 Bud v ProF (OpEx)"/>
      <sheetName val="2. Bud v Bud"/>
      <sheetName val="B vs PF Distributions"/>
      <sheetName val="CAPEX"/>
      <sheetName val="4. Bud v ProF Distbs."/>
      <sheetName val="5. Bud vs CDPQ"/>
      <sheetName val="Project 4- OpEx"/>
      <sheetName val="Project 5- OpEx"/>
      <sheetName val="Budget Upload Template - GL"/>
      <sheetName val="Budget Upload Template - PRJTS"/>
      <sheetName val="GL COST CENTER ALLOCATION"/>
      <sheetName val="Old GL &gt; New GL"/>
      <sheetName val="Transaction Controls"/>
      <sheetName val="Chart of Accounts (COA)"/>
      <sheetName val="GL_Task_PurCat_ExpType"/>
      <sheetName val="Offtaker Revenue Summaries"/>
      <sheetName val="HIOS 93 thru 96"/>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ummary"/>
      <sheetName val="Detail"/>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As-Fin"/>
      <sheetName val="Revenue PY&amp;FY"/>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ion"/>
      <sheetName val="Revenue PY&amp;FY"/>
      <sheetName val="Op Costs"/>
      <sheetName val="Fuel"/>
      <sheetName val="Consolidated"/>
      <sheetName val="Operator"/>
      <sheetName val="Financing"/>
      <sheetName val="Tax Basis"/>
      <sheetName val="Book Basis"/>
      <sheetName val="Valuation"/>
      <sheetName val="Value Distr"/>
      <sheetName val="As-Fin"/>
      <sheetName val="Orlando 9-10-00"/>
      <sheetName val="File Mgmt"/>
      <sheetName val="Grand Ridge Splits"/>
      <sheetName val="2020 Budget Details"/>
      <sheetName val="2016 Budget"/>
      <sheetName val="2016 Actual"/>
      <sheetName val="Pivot"/>
      <sheetName val="Grand Ridge I- OpEx"/>
      <sheetName val="Grand Ridge EXP - OpEx"/>
      <sheetName val="Grand Ridge IV - OpEx"/>
      <sheetName val="0. Budget Summary &amp; Inputs"/>
      <sheetName val="1. Budget Summary"/>
      <sheetName val="Tracking Accounts_2018"/>
      <sheetName val="3.2 Bud v ProF (Rev, Opex, PTC)"/>
      <sheetName val="3.3 Bud v ProF (OpEx)"/>
      <sheetName val="2. Bud v Bud"/>
      <sheetName val="B vs PF Distributions"/>
      <sheetName val="CAPEX"/>
      <sheetName val="4. Bud v ProF Distbs."/>
      <sheetName val="5. Bud vs CDPQ"/>
      <sheetName val="Project 4- OpEx"/>
      <sheetName val="Project 5- OpEx"/>
      <sheetName val="Budget Upload Template - GL"/>
      <sheetName val="Budget Upload Template - PRJTS"/>
      <sheetName val="GL COST CENTER ALLOCATION"/>
      <sheetName val="Old GL &gt; New GL"/>
      <sheetName val="Transaction Controls"/>
      <sheetName val="Chart of Accounts (COA)"/>
      <sheetName val="GL_Task_PurCat_ExpType"/>
      <sheetName val="Revenue_PY&amp;FY"/>
      <sheetName val="Op_Costs"/>
      <sheetName val="Tax_Basis"/>
      <sheetName val="Book_Basis"/>
      <sheetName val="Value_Distr"/>
      <sheetName val="Orlando_9-10-00"/>
      <sheetName val="LEA Proforma"/>
      <sheetName val="Board Output"/>
      <sheetName val="Pres Summary"/>
      <sheetName val="Contracted Revenue"/>
      <sheetName val="TE Return Chart"/>
      <sheetName val="TE Return Chart 2"/>
      <sheetName val="Charts"/>
      <sheetName val="100% Selldown"/>
      <sheetName val="Error Checks"/>
      <sheetName val="Case Summary"/>
      <sheetName val="Summary"/>
      <sheetName val="S&amp;U Table"/>
      <sheetName val="Comparison"/>
      <sheetName val="Cardinal Summary"/>
      <sheetName val="Inputs"/>
      <sheetName val="Serial Inputs"/>
      <sheetName val="Monthly Serial Inputs"/>
      <sheetName val="Property Tax"/>
      <sheetName val="Maple Hill - PA Bid Tab"/>
      <sheetName val="Statutory Prop Taxes"/>
      <sheetName val="Insurance"/>
      <sheetName val="Title Insurance"/>
      <sheetName val="MM Yield Analysis"/>
      <sheetName val="New Construction"/>
      <sheetName val="Construction"/>
      <sheetName val="Annual Cash Flow"/>
      <sheetName val="Quarterly Cash Flow"/>
      <sheetName val="Monthly Operations"/>
      <sheetName val="Quarterly Tax Equity"/>
      <sheetName val="Economic Substance Test"/>
      <sheetName val="Sponsor Returns"/>
      <sheetName val="Sponsor Leverage"/>
      <sheetName val="Investment Tax Credit"/>
      <sheetName val="Quarterly Tax"/>
      <sheetName val="Annual Tax"/>
      <sheetName val="Unlevered Project Retur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Exhibits&gt;&gt;&gt; "/>
      <sheetName val="Summary of Identified Values"/>
      <sheetName val="Economic Test Summary"/>
      <sheetName val="Apex - Plant Val"/>
      <sheetName val="Bosque - Plant Val"/>
      <sheetName val="Shady Hills - Plant Val"/>
      <sheetName val="Sugar Creek - Plant Val"/>
      <sheetName val="West Georgia - Plant Val"/>
      <sheetName val="Zeeland - Plant Val"/>
      <sheetName val="LS Power Land Values"/>
      <sheetName val="Apex Land"/>
      <sheetName val="Bosque Land"/>
      <sheetName val="Shady Hills Land"/>
      <sheetName val="Sugar Creek Land"/>
      <sheetName val="West Georgia Land"/>
      <sheetName val="Zeeland Land"/>
      <sheetName val="Workpaper&gt;&gt;&gt;"/>
      <sheetName val="Sensitivity Analyses"/>
      <sheetName val="Input from Other Models"/>
      <sheetName val="Final Inv True-Up"/>
      <sheetName val="NWC Balances"/>
      <sheetName val="Apex Summary Allocation"/>
      <sheetName val="Bosque Summary Allocation"/>
      <sheetName val="Shady Hills Summary Allocation"/>
      <sheetName val="Sugar Creek Summary Allocation"/>
      <sheetName val="West Georgia Summary Allocation"/>
      <sheetName val="Zeeland Summary Allocation"/>
      <sheetName val="Procurement Companies Summary"/>
      <sheetName val="Zeeland CC - Plant Val"/>
      <sheetName val="Zeeland CT - Plant Val"/>
      <sheetName val="Bosque CC - Plant Val"/>
      <sheetName val="Bosque CT - Plant Val"/>
      <sheetName val="WACC and WARA"/>
      <sheetName val="Summary of Values"/>
      <sheetName val="Fixed Asset Summary"/>
      <sheetName val="Depreciation Workpaper"/>
      <sheetName val="Client Provided Data&gt;&gt;&gt;"/>
      <sheetName val="DFC and Acq Costs E&amp;Y"/>
      <sheetName val="Client Model&gt;&gt;&gt;"/>
      <sheetName val="Cases"/>
      <sheetName val="Consolidated"/>
      <sheetName val="Apex"/>
      <sheetName val="Bosque CC"/>
      <sheetName val="Bosque CT"/>
      <sheetName val="Shady Hills"/>
      <sheetName val="Sugar Creek"/>
      <sheetName val="West Georgia"/>
      <sheetName val="Zeeland CC"/>
      <sheetName val="Zeeland CT"/>
      <sheetName val="Emissions Data"/>
      <sheetName val="MPC Data"/>
      <sheetName val="Toll Data"/>
      <sheetName val="OM Data"/>
      <sheetName val="NOR Summary"/>
      <sheetName val="Unit Summary"/>
      <sheetName val="DSCR Summary"/>
      <sheetName val="DTBE Summary"/>
      <sheetName val="Chart of Account"/>
      <sheetName val="supporting worksheet"/>
      <sheetName val="Valley Rd TB 3.31.11"/>
      <sheetName val="Wire-Payment  Instructions"/>
      <sheetName val="PIE C-2b Bk by ptn by item"/>
    </sheetNames>
    <sheetDataSet>
      <sheetData sheetId="0">
        <row r="3">
          <cell r="C3" t="str">
            <v>LS Power Group</v>
          </cell>
        </row>
      </sheetData>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refreshError="1"/>
      <sheetData sheetId="36" refreshError="1"/>
      <sheetData sheetId="37" refreshError="1"/>
      <sheetData sheetId="38"/>
      <sheetData sheetId="39" refreshError="1"/>
      <sheetData sheetId="40"/>
      <sheetData sheetId="41"/>
      <sheetData sheetId="42"/>
      <sheetData sheetId="43"/>
      <sheetData sheetId="44"/>
      <sheetData sheetId="45"/>
      <sheetData sheetId="46"/>
      <sheetData sheetId="47"/>
      <sheetData sheetId="48"/>
      <sheetData sheetId="49"/>
      <sheetData sheetId="50" refreshError="1"/>
      <sheetData sheetId="51" refreshError="1"/>
      <sheetData sheetId="52" refreshError="1"/>
      <sheetData sheetId="53" refreshError="1"/>
      <sheetData sheetId="54" refreshError="1"/>
      <sheetData sheetId="55"/>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tabSelected="1" view="pageBreakPreview" zoomScaleNormal="110" zoomScaleSheetLayoutView="100" workbookViewId="0">
      <selection activeCell="F59" sqref="F59"/>
    </sheetView>
  </sheetViews>
  <sheetFormatPr defaultColWidth="9.33203125" defaultRowHeight="11.25"/>
  <cols>
    <col min="1" max="1" width="13.6640625" style="2" customWidth="1"/>
    <col min="2" max="2" width="40.1640625" style="2" customWidth="1"/>
    <col min="3" max="3" width="18.5" style="2" customWidth="1"/>
    <col min="4" max="16384" width="9.33203125" style="2"/>
  </cols>
  <sheetData>
    <row r="1" spans="1:5">
      <c r="A1" s="7"/>
      <c r="B1" s="812"/>
      <c r="C1" s="812"/>
      <c r="D1" s="834"/>
      <c r="E1" s="1" t="s">
        <v>380</v>
      </c>
    </row>
    <row r="2" spans="1:5">
      <c r="A2" s="6"/>
      <c r="B2" s="6"/>
      <c r="C2" s="833"/>
      <c r="D2" s="834"/>
      <c r="E2" s="451">
        <v>45657</v>
      </c>
    </row>
    <row r="3" spans="1:5">
      <c r="A3" s="836" t="s">
        <v>549</v>
      </c>
      <c r="B3" s="836"/>
      <c r="C3" s="836"/>
      <c r="D3" s="836"/>
      <c r="E3" s="836"/>
    </row>
    <row r="4" spans="1:5">
      <c r="A4" s="836" t="s">
        <v>548</v>
      </c>
      <c r="B4" s="836"/>
      <c r="C4" s="836"/>
      <c r="D4" s="836"/>
      <c r="E4" s="836"/>
    </row>
    <row r="5" spans="1:5">
      <c r="A5" s="836" t="s">
        <v>574</v>
      </c>
      <c r="B5" s="836"/>
      <c r="C5" s="836"/>
      <c r="D5" s="836"/>
      <c r="E5" s="836"/>
    </row>
    <row r="8" spans="1:5">
      <c r="B8" s="2" t="s">
        <v>575</v>
      </c>
    </row>
    <row r="9" spans="1:5">
      <c r="A9" s="2" t="s">
        <v>600</v>
      </c>
    </row>
    <row r="10" spans="1:5">
      <c r="A10" s="6" t="s">
        <v>599</v>
      </c>
      <c r="B10" s="2" t="s">
        <v>573</v>
      </c>
    </row>
    <row r="11" spans="1:5">
      <c r="A11" s="6">
        <v>1</v>
      </c>
      <c r="B11" s="2" t="s">
        <v>451</v>
      </c>
    </row>
    <row r="12" spans="1:5">
      <c r="A12" s="6">
        <v>2</v>
      </c>
      <c r="B12" s="2" t="s">
        <v>29</v>
      </c>
    </row>
    <row r="13" spans="1:5">
      <c r="A13" s="6">
        <v>3</v>
      </c>
      <c r="B13" s="3" t="s">
        <v>64</v>
      </c>
    </row>
    <row r="14" spans="1:5">
      <c r="A14" s="6">
        <v>4</v>
      </c>
      <c r="B14" s="3" t="s">
        <v>103</v>
      </c>
    </row>
    <row r="15" spans="1:5">
      <c r="A15" s="6">
        <v>5</v>
      </c>
      <c r="B15" s="3" t="s">
        <v>188</v>
      </c>
    </row>
    <row r="16" spans="1:5">
      <c r="A16" s="6">
        <v>6</v>
      </c>
      <c r="B16" s="3" t="s">
        <v>206</v>
      </c>
    </row>
    <row r="17" spans="1:2">
      <c r="A17" s="6" t="s">
        <v>576</v>
      </c>
      <c r="B17" s="3" t="s">
        <v>232</v>
      </c>
    </row>
    <row r="18" spans="1:2">
      <c r="A18" s="6">
        <v>7</v>
      </c>
      <c r="B18" s="4" t="s">
        <v>537</v>
      </c>
    </row>
    <row r="19" spans="1:2">
      <c r="A19" s="6">
        <v>8</v>
      </c>
      <c r="B19" s="3" t="s">
        <v>234</v>
      </c>
    </row>
    <row r="20" spans="1:2">
      <c r="A20" s="6">
        <v>9</v>
      </c>
      <c r="B20" s="3" t="s">
        <v>306</v>
      </c>
    </row>
    <row r="21" spans="1:2">
      <c r="A21" s="6">
        <v>10</v>
      </c>
      <c r="B21" s="3" t="s">
        <v>309</v>
      </c>
    </row>
    <row r="22" spans="1:2">
      <c r="A22" s="6">
        <v>11</v>
      </c>
      <c r="B22" s="3" t="s">
        <v>321</v>
      </c>
    </row>
    <row r="23" spans="1:2">
      <c r="A23" s="6">
        <v>12</v>
      </c>
      <c r="B23" s="2" t="s">
        <v>345</v>
      </c>
    </row>
    <row r="24" spans="1:2">
      <c r="A24" s="522">
        <v>13</v>
      </c>
      <c r="B24" s="523" t="s">
        <v>985</v>
      </c>
    </row>
    <row r="25" spans="1:2">
      <c r="A25" s="522">
        <v>13.1</v>
      </c>
      <c r="B25" s="523" t="s">
        <v>980</v>
      </c>
    </row>
    <row r="26" spans="1:2">
      <c r="A26" s="522">
        <v>13.2</v>
      </c>
      <c r="B26" s="523" t="s">
        <v>981</v>
      </c>
    </row>
    <row r="52" spans="1:12">
      <c r="C52" s="3"/>
      <c r="D52" s="3"/>
      <c r="E52" s="3"/>
      <c r="F52" s="3"/>
      <c r="G52" s="3"/>
      <c r="H52" s="3"/>
      <c r="I52" s="3"/>
      <c r="J52" s="3"/>
      <c r="K52" s="3"/>
      <c r="L52" s="3"/>
    </row>
    <row r="53" spans="1:12">
      <c r="A53" s="3"/>
      <c r="C53" s="3"/>
      <c r="D53" s="3"/>
      <c r="E53" s="3"/>
      <c r="F53" s="3"/>
      <c r="G53" s="3"/>
      <c r="H53" s="3"/>
      <c r="I53" s="3"/>
      <c r="J53" s="3"/>
      <c r="K53" s="3"/>
    </row>
    <row r="54" spans="1:12">
      <c r="A54" s="3"/>
      <c r="C54" s="3"/>
      <c r="D54" s="3"/>
      <c r="E54" s="3"/>
      <c r="F54" s="3"/>
      <c r="G54" s="3"/>
      <c r="H54" s="3"/>
      <c r="I54" s="3"/>
      <c r="J54" s="3"/>
    </row>
    <row r="55" spans="1:12">
      <c r="A55" s="3"/>
      <c r="C55" s="3"/>
      <c r="D55" s="3"/>
      <c r="E55" s="3"/>
      <c r="F55" s="3"/>
      <c r="G55" s="3"/>
      <c r="H55" s="3"/>
    </row>
    <row r="56" spans="1:12">
      <c r="A56" s="3"/>
      <c r="C56" s="3"/>
      <c r="D56" s="3"/>
      <c r="E56" s="3"/>
      <c r="F56" s="3"/>
      <c r="G56" s="3"/>
      <c r="H56" s="3"/>
      <c r="I56" s="3"/>
      <c r="J56" s="3"/>
    </row>
    <row r="57" spans="1:12">
      <c r="A57" s="3"/>
      <c r="C57" s="4"/>
      <c r="D57" s="4"/>
      <c r="E57" s="4"/>
      <c r="F57" s="4"/>
      <c r="G57" s="4"/>
      <c r="H57" s="4"/>
      <c r="I57" s="4"/>
      <c r="J57" s="4"/>
      <c r="K57" s="4"/>
      <c r="L57" s="4"/>
    </row>
    <row r="58" spans="1:12">
      <c r="A58" s="4"/>
      <c r="C58" s="3"/>
      <c r="D58" s="3"/>
      <c r="E58" s="3"/>
      <c r="F58" s="3"/>
      <c r="G58" s="3"/>
      <c r="H58" s="3"/>
      <c r="I58" s="3"/>
    </row>
    <row r="59" spans="1:12">
      <c r="A59" s="3"/>
      <c r="C59" s="3"/>
      <c r="D59" s="3"/>
      <c r="E59" s="3"/>
      <c r="F59" s="3"/>
      <c r="G59" s="3"/>
    </row>
    <row r="60" spans="1:12">
      <c r="A60" s="3"/>
      <c r="C60" s="3"/>
      <c r="D60" s="3"/>
      <c r="E60" s="3"/>
      <c r="F60" s="3"/>
    </row>
    <row r="61" spans="1:12">
      <c r="A61" s="3"/>
      <c r="C61" s="3"/>
      <c r="D61" s="3"/>
      <c r="E61" s="3"/>
      <c r="F61" s="3"/>
    </row>
    <row r="62" spans="1:12">
      <c r="A62" s="3"/>
    </row>
    <row r="63" spans="1:12" ht="12.75">
      <c r="C63" s="5"/>
      <c r="D63" s="5"/>
      <c r="E63" s="5"/>
      <c r="F63" s="5"/>
      <c r="G63" s="5"/>
    </row>
    <row r="64" spans="1:12" ht="12.75">
      <c r="A64" s="5"/>
    </row>
  </sheetData>
  <mergeCells count="3">
    <mergeCell ref="A5:E5"/>
    <mergeCell ref="A4:E4"/>
    <mergeCell ref="A3:E3"/>
  </mergeCells>
  <printOptions horizontalCentered="1"/>
  <pageMargins left="0.5" right="0.5" top="0.75" bottom="0.75" header="0.3" footer="0.3"/>
  <pageSetup scale="9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5"/>
  <sheetViews>
    <sheetView view="pageBreakPreview" zoomScaleNormal="100" zoomScaleSheetLayoutView="100" workbookViewId="0">
      <selection activeCell="A3" sqref="A3:L3"/>
    </sheetView>
  </sheetViews>
  <sheetFormatPr defaultColWidth="9.33203125" defaultRowHeight="12"/>
  <cols>
    <col min="1" max="1" width="6.83203125" style="277" customWidth="1"/>
    <col min="2" max="2" width="34.6640625" style="277" customWidth="1"/>
    <col min="3" max="3" width="3.83203125" style="277" customWidth="1"/>
    <col min="4" max="4" width="15.83203125" style="277" customWidth="1"/>
    <col min="5" max="5" width="3.83203125" style="277" customWidth="1"/>
    <col min="6" max="12" width="15.83203125" style="277" customWidth="1"/>
    <col min="13" max="16384" width="9.33203125" style="277"/>
  </cols>
  <sheetData>
    <row r="1" spans="1:12">
      <c r="L1" s="278" t="s">
        <v>62</v>
      </c>
    </row>
    <row r="2" spans="1:12">
      <c r="L2" s="279" t="s">
        <v>1085</v>
      </c>
    </row>
    <row r="3" spans="1:12">
      <c r="A3" s="880" t="s">
        <v>182</v>
      </c>
      <c r="B3" s="880"/>
      <c r="C3" s="880"/>
      <c r="D3" s="880"/>
      <c r="E3" s="880"/>
      <c r="F3" s="880"/>
      <c r="G3" s="880"/>
      <c r="H3" s="880"/>
      <c r="I3" s="880"/>
      <c r="J3" s="880"/>
      <c r="K3" s="880"/>
      <c r="L3" s="880"/>
    </row>
    <row r="4" spans="1:12">
      <c r="A4" s="880" t="s">
        <v>537</v>
      </c>
      <c r="B4" s="880"/>
      <c r="C4" s="880"/>
      <c r="D4" s="880"/>
      <c r="E4" s="880"/>
      <c r="F4" s="880"/>
      <c r="G4" s="880"/>
      <c r="H4" s="880"/>
      <c r="I4" s="880"/>
      <c r="J4" s="880"/>
      <c r="K4" s="880"/>
      <c r="L4" s="880"/>
    </row>
    <row r="5" spans="1:12">
      <c r="A5" s="881" t="s">
        <v>548</v>
      </c>
      <c r="B5" s="881"/>
      <c r="C5" s="881"/>
      <c r="D5" s="881"/>
      <c r="E5" s="881"/>
      <c r="F5" s="881"/>
      <c r="G5" s="881"/>
      <c r="H5" s="881"/>
      <c r="I5" s="881"/>
      <c r="J5" s="881"/>
      <c r="K5" s="881"/>
      <c r="L5" s="881"/>
    </row>
    <row r="6" spans="1:12">
      <c r="A6" s="280"/>
      <c r="B6" s="882"/>
      <c r="C6" s="882"/>
      <c r="D6" s="882"/>
      <c r="E6" s="882"/>
      <c r="F6" s="882"/>
      <c r="G6" s="882"/>
      <c r="H6" s="882"/>
      <c r="I6" s="882"/>
      <c r="J6" s="882"/>
      <c r="K6" s="882"/>
    </row>
    <row r="7" spans="1:12">
      <c r="A7" s="281"/>
      <c r="B7" s="882"/>
      <c r="C7" s="882"/>
      <c r="D7" s="882"/>
      <c r="E7" s="882"/>
      <c r="F7" s="882"/>
      <c r="G7" s="882"/>
      <c r="H7" s="882"/>
      <c r="I7" s="882"/>
      <c r="J7" s="882"/>
      <c r="K7" s="882"/>
    </row>
    <row r="8" spans="1:12">
      <c r="A8" s="281"/>
      <c r="B8" s="282" t="s">
        <v>529</v>
      </c>
      <c r="C8" s="8"/>
      <c r="D8" s="8"/>
      <c r="E8" s="8"/>
      <c r="F8" s="8"/>
      <c r="G8" s="8"/>
      <c r="H8" s="8"/>
      <c r="I8" s="8"/>
      <c r="J8" s="8"/>
      <c r="K8" s="8"/>
    </row>
    <row r="9" spans="1:12">
      <c r="A9" s="281"/>
      <c r="B9" s="283"/>
      <c r="C9" s="283"/>
      <c r="D9" s="283"/>
      <c r="E9" s="283"/>
      <c r="F9" s="284" t="s">
        <v>523</v>
      </c>
      <c r="G9" s="284"/>
      <c r="H9" s="284" t="s">
        <v>518</v>
      </c>
      <c r="I9" s="284" t="s">
        <v>519</v>
      </c>
      <c r="J9" s="284" t="s">
        <v>521</v>
      </c>
      <c r="K9" s="284" t="s">
        <v>542</v>
      </c>
      <c r="L9" s="285" t="s">
        <v>526</v>
      </c>
    </row>
    <row r="10" spans="1:12">
      <c r="A10" s="286" t="s">
        <v>65</v>
      </c>
      <c r="B10" s="287" t="s">
        <v>323</v>
      </c>
      <c r="C10" s="288"/>
      <c r="D10" s="289" t="s">
        <v>371</v>
      </c>
      <c r="E10" s="288"/>
      <c r="F10" s="289" t="s">
        <v>515</v>
      </c>
      <c r="G10" s="289" t="s">
        <v>516</v>
      </c>
      <c r="H10" s="289" t="s">
        <v>517</v>
      </c>
      <c r="I10" s="289" t="s">
        <v>520</v>
      </c>
      <c r="J10" s="289" t="s">
        <v>522</v>
      </c>
      <c r="K10" s="289" t="s">
        <v>522</v>
      </c>
      <c r="L10" s="289" t="s">
        <v>524</v>
      </c>
    </row>
    <row r="11" spans="1:12">
      <c r="A11" s="281"/>
      <c r="B11" s="285" t="s">
        <v>117</v>
      </c>
      <c r="D11" s="285" t="s">
        <v>118</v>
      </c>
      <c r="F11" s="285" t="s">
        <v>275</v>
      </c>
      <c r="G11" s="285" t="s">
        <v>119</v>
      </c>
      <c r="H11" s="285" t="s">
        <v>276</v>
      </c>
      <c r="I11" s="285" t="s">
        <v>122</v>
      </c>
      <c r="J11" s="285" t="s">
        <v>123</v>
      </c>
      <c r="K11" s="285" t="s">
        <v>124</v>
      </c>
      <c r="L11" s="285" t="s">
        <v>125</v>
      </c>
    </row>
    <row r="13" spans="1:12">
      <c r="A13" s="290">
        <v>1</v>
      </c>
      <c r="B13" s="291" t="s">
        <v>538</v>
      </c>
      <c r="C13" s="291"/>
      <c r="D13" s="290" t="s">
        <v>339</v>
      </c>
      <c r="E13" s="291"/>
      <c r="F13" s="292">
        <f>'WP3 - Tax Rates'!E11</f>
        <v>0.21</v>
      </c>
      <c r="G13" s="292">
        <v>0</v>
      </c>
      <c r="H13" s="292">
        <v>0</v>
      </c>
      <c r="I13" s="292">
        <v>0</v>
      </c>
      <c r="J13" s="292">
        <v>0</v>
      </c>
      <c r="K13" s="292">
        <v>0</v>
      </c>
      <c r="L13" s="291"/>
    </row>
    <row r="14" spans="1:12">
      <c r="A14" s="290">
        <v>2</v>
      </c>
      <c r="B14" s="291" t="s">
        <v>533</v>
      </c>
      <c r="C14" s="291"/>
      <c r="D14" s="290" t="s">
        <v>340</v>
      </c>
      <c r="E14" s="291"/>
      <c r="F14" s="293">
        <f>'WP3 - Tax Rates'!E12</f>
        <v>1</v>
      </c>
      <c r="G14" s="293">
        <v>0</v>
      </c>
      <c r="H14" s="293">
        <v>0</v>
      </c>
      <c r="I14" s="293">
        <v>0</v>
      </c>
      <c r="J14" s="293">
        <v>0</v>
      </c>
      <c r="K14" s="293">
        <v>0</v>
      </c>
      <c r="L14" s="291"/>
    </row>
    <row r="15" spans="1:12">
      <c r="A15" s="290">
        <v>3</v>
      </c>
      <c r="B15" s="291" t="s">
        <v>528</v>
      </c>
      <c r="C15" s="291"/>
      <c r="D15" s="290" t="s">
        <v>527</v>
      </c>
      <c r="E15" s="291"/>
      <c r="F15" s="294">
        <f>F13*F14</f>
        <v>0.21</v>
      </c>
      <c r="G15" s="294">
        <f t="shared" ref="G15:K15" si="0">G13*G14</f>
        <v>0</v>
      </c>
      <c r="H15" s="294">
        <f t="shared" si="0"/>
        <v>0</v>
      </c>
      <c r="I15" s="294">
        <f t="shared" si="0"/>
        <v>0</v>
      </c>
      <c r="J15" s="294">
        <f t="shared" si="0"/>
        <v>0</v>
      </c>
      <c r="K15" s="294">
        <f t="shared" si="0"/>
        <v>0</v>
      </c>
    </row>
    <row r="16" spans="1:12">
      <c r="A16" s="290">
        <v>4</v>
      </c>
      <c r="B16" s="291" t="s">
        <v>525</v>
      </c>
      <c r="C16" s="291"/>
      <c r="D16" s="290" t="s">
        <v>530</v>
      </c>
      <c r="E16" s="291"/>
      <c r="F16" s="291"/>
      <c r="G16" s="294"/>
      <c r="H16" s="291"/>
      <c r="I16" s="291"/>
      <c r="J16" s="291"/>
      <c r="K16" s="291"/>
      <c r="L16" s="295">
        <f>SUM(F15:K15)</f>
        <v>0.21</v>
      </c>
    </row>
    <row r="17" spans="1:12">
      <c r="A17" s="290"/>
      <c r="B17" s="291"/>
      <c r="C17" s="291"/>
      <c r="D17" s="291"/>
      <c r="E17" s="291"/>
      <c r="F17" s="291"/>
      <c r="G17" s="294"/>
      <c r="H17" s="291"/>
      <c r="I17" s="291"/>
      <c r="J17" s="291"/>
      <c r="K17" s="291"/>
      <c r="L17" s="291"/>
    </row>
    <row r="18" spans="1:12">
      <c r="A18" s="290">
        <v>5</v>
      </c>
      <c r="B18" s="291" t="s">
        <v>539</v>
      </c>
      <c r="C18" s="291"/>
      <c r="D18" s="290" t="s">
        <v>150</v>
      </c>
      <c r="E18" s="291"/>
      <c r="F18" s="292">
        <f>'WP3 - Tax Rates'!E16</f>
        <v>8.8400000000000006E-2</v>
      </c>
      <c r="G18" s="292">
        <v>0</v>
      </c>
      <c r="H18" s="292">
        <v>0</v>
      </c>
      <c r="I18" s="292">
        <v>0</v>
      </c>
      <c r="J18" s="292">
        <v>0</v>
      </c>
      <c r="K18" s="292">
        <v>0</v>
      </c>
      <c r="L18" s="291"/>
    </row>
    <row r="19" spans="1:12">
      <c r="A19" s="290">
        <v>6</v>
      </c>
      <c r="B19" s="291" t="s">
        <v>533</v>
      </c>
      <c r="C19" s="291"/>
      <c r="D19" s="290" t="s">
        <v>340</v>
      </c>
      <c r="E19" s="291"/>
      <c r="F19" s="293">
        <f>'WP3 - Tax Rates'!E17</f>
        <v>1</v>
      </c>
      <c r="G19" s="293">
        <v>0</v>
      </c>
      <c r="H19" s="293">
        <v>0</v>
      </c>
      <c r="I19" s="293">
        <v>0</v>
      </c>
      <c r="J19" s="293">
        <v>0</v>
      </c>
      <c r="K19" s="293">
        <v>0</v>
      </c>
      <c r="L19" s="291"/>
    </row>
    <row r="20" spans="1:12">
      <c r="A20" s="290">
        <v>7</v>
      </c>
      <c r="B20" s="291" t="s">
        <v>528</v>
      </c>
      <c r="C20" s="291"/>
      <c r="D20" s="290" t="s">
        <v>531</v>
      </c>
      <c r="E20" s="291"/>
      <c r="F20" s="294">
        <f t="shared" ref="F20:K20" si="1">F18*F19</f>
        <v>8.8400000000000006E-2</v>
      </c>
      <c r="G20" s="294">
        <f t="shared" si="1"/>
        <v>0</v>
      </c>
      <c r="H20" s="294">
        <f t="shared" si="1"/>
        <v>0</v>
      </c>
      <c r="I20" s="294">
        <f t="shared" si="1"/>
        <v>0</v>
      </c>
      <c r="J20" s="294">
        <f t="shared" si="1"/>
        <v>0</v>
      </c>
      <c r="K20" s="294">
        <f t="shared" si="1"/>
        <v>0</v>
      </c>
    </row>
    <row r="21" spans="1:12">
      <c r="A21" s="290">
        <v>8</v>
      </c>
      <c r="B21" s="291" t="s">
        <v>535</v>
      </c>
      <c r="C21" s="291"/>
      <c r="D21" s="290" t="s">
        <v>532</v>
      </c>
      <c r="E21" s="291"/>
      <c r="F21" s="294"/>
      <c r="G21" s="294"/>
      <c r="H21" s="294"/>
      <c r="I21" s="294"/>
      <c r="J21" s="294"/>
      <c r="K21" s="294"/>
      <c r="L21" s="295">
        <f>SUM(F20:K20)</f>
        <v>8.8400000000000006E-2</v>
      </c>
    </row>
    <row r="22" spans="1:12">
      <c r="A22" s="290"/>
      <c r="B22" s="291"/>
      <c r="C22" s="291"/>
      <c r="D22" s="291"/>
      <c r="E22" s="291"/>
      <c r="F22" s="291"/>
      <c r="G22" s="291"/>
      <c r="H22" s="291"/>
      <c r="I22" s="291"/>
      <c r="J22" s="291"/>
      <c r="K22" s="291"/>
      <c r="L22" s="291"/>
    </row>
    <row r="23" spans="1:12">
      <c r="A23" s="290"/>
    </row>
    <row r="24" spans="1:12">
      <c r="A24" s="290"/>
    </row>
    <row r="25" spans="1:12">
      <c r="A25" s="290" t="s">
        <v>407</v>
      </c>
      <c r="B25" s="711" t="s">
        <v>581</v>
      </c>
      <c r="C25" s="712"/>
      <c r="D25" s="712"/>
      <c r="E25" s="712"/>
      <c r="F25" s="712"/>
      <c r="G25" s="712"/>
      <c r="H25" s="712"/>
      <c r="I25" s="712"/>
    </row>
    <row r="26" spans="1:12">
      <c r="A26" s="290" t="s">
        <v>419</v>
      </c>
      <c r="B26" s="711" t="s">
        <v>546</v>
      </c>
      <c r="C26" s="712"/>
      <c r="D26" s="712"/>
      <c r="E26" s="712"/>
      <c r="F26" s="712"/>
      <c r="G26" s="712"/>
      <c r="H26" s="712"/>
      <c r="I26" s="712"/>
    </row>
    <row r="27" spans="1:12">
      <c r="A27" s="290" t="s">
        <v>422</v>
      </c>
      <c r="B27" s="291" t="s">
        <v>582</v>
      </c>
      <c r="C27" s="291"/>
      <c r="D27" s="291"/>
      <c r="E27" s="291"/>
      <c r="F27" s="291"/>
      <c r="G27" s="291"/>
      <c r="H27" s="291"/>
      <c r="I27" s="291"/>
      <c r="J27" s="291"/>
      <c r="K27" s="291"/>
      <c r="L27" s="291"/>
    </row>
    <row r="28" spans="1:12">
      <c r="A28" s="291"/>
      <c r="C28" s="291"/>
      <c r="D28" s="291"/>
      <c r="E28" s="291"/>
      <c r="F28" s="291"/>
      <c r="G28" s="291"/>
      <c r="H28" s="291"/>
      <c r="I28" s="291"/>
      <c r="J28" s="291"/>
      <c r="K28" s="291"/>
      <c r="L28" s="291"/>
    </row>
    <row r="29" spans="1:12">
      <c r="A29" s="291"/>
      <c r="B29" s="291"/>
      <c r="C29" s="291"/>
      <c r="D29" s="291"/>
      <c r="E29" s="291"/>
      <c r="F29" s="291"/>
      <c r="G29" s="291"/>
      <c r="H29" s="291"/>
      <c r="I29" s="291"/>
      <c r="J29" s="291"/>
      <c r="K29" s="291"/>
      <c r="L29" s="291"/>
    </row>
    <row r="30" spans="1:12">
      <c r="A30" s="291"/>
      <c r="B30" s="291"/>
      <c r="C30" s="291"/>
      <c r="D30" s="291"/>
      <c r="E30" s="291"/>
      <c r="F30" s="291"/>
      <c r="G30" s="291"/>
      <c r="H30" s="291"/>
      <c r="I30" s="291"/>
      <c r="J30" s="291"/>
      <c r="K30" s="291"/>
      <c r="L30" s="291"/>
    </row>
    <row r="31" spans="1:12">
      <c r="A31" s="291"/>
      <c r="B31" s="882"/>
      <c r="C31" s="882"/>
      <c r="D31" s="882"/>
      <c r="E31" s="882"/>
      <c r="F31" s="882"/>
      <c r="G31" s="882"/>
      <c r="H31" s="882"/>
      <c r="I31" s="882"/>
      <c r="J31" s="882"/>
      <c r="K31" s="882"/>
      <c r="L31" s="882"/>
    </row>
    <row r="32" spans="1:12">
      <c r="A32" s="291"/>
      <c r="B32" s="882"/>
      <c r="C32" s="882"/>
      <c r="D32" s="882"/>
      <c r="E32" s="882"/>
      <c r="F32" s="882"/>
      <c r="G32" s="882"/>
      <c r="H32" s="882"/>
      <c r="I32" s="882"/>
      <c r="J32" s="882"/>
      <c r="K32" s="882"/>
      <c r="L32" s="882"/>
    </row>
    <row r="33" spans="1:12">
      <c r="A33" s="291"/>
      <c r="B33" s="882"/>
      <c r="C33" s="882"/>
      <c r="D33" s="882"/>
      <c r="E33" s="882"/>
      <c r="F33" s="882"/>
      <c r="G33" s="882"/>
      <c r="H33" s="882"/>
      <c r="I33" s="882"/>
      <c r="J33" s="882"/>
      <c r="K33" s="882"/>
      <c r="L33" s="882"/>
    </row>
    <row r="34" spans="1:12">
      <c r="A34" s="291"/>
      <c r="B34" s="296"/>
      <c r="C34" s="291"/>
      <c r="D34" s="291"/>
      <c r="E34" s="291"/>
      <c r="F34" s="291"/>
      <c r="G34" s="291"/>
      <c r="H34" s="291"/>
      <c r="I34" s="291"/>
      <c r="J34" s="291"/>
      <c r="K34" s="291"/>
      <c r="L34" s="291"/>
    </row>
    <row r="35" spans="1:12">
      <c r="A35" s="291"/>
      <c r="B35" s="296"/>
      <c r="C35" s="291"/>
      <c r="D35" s="291"/>
      <c r="E35" s="291"/>
      <c r="F35" s="291"/>
      <c r="G35" s="291"/>
      <c r="H35" s="291"/>
      <c r="I35" s="291"/>
      <c r="J35" s="291"/>
      <c r="K35" s="291"/>
      <c r="L35" s="291"/>
    </row>
    <row r="36" spans="1:12">
      <c r="A36" s="291"/>
      <c r="B36" s="291"/>
      <c r="C36" s="291"/>
      <c r="D36" s="291"/>
      <c r="E36" s="291"/>
      <c r="F36" s="291"/>
      <c r="G36" s="291"/>
      <c r="H36" s="291"/>
      <c r="I36" s="291"/>
      <c r="J36" s="291"/>
      <c r="K36" s="291"/>
      <c r="L36" s="291"/>
    </row>
    <row r="37" spans="1:12">
      <c r="A37" s="291"/>
      <c r="B37" s="291"/>
      <c r="C37" s="291"/>
      <c r="D37" s="291"/>
      <c r="E37" s="291"/>
      <c r="F37" s="291"/>
      <c r="G37" s="291"/>
      <c r="H37" s="291"/>
      <c r="I37" s="291"/>
      <c r="J37" s="291"/>
      <c r="K37" s="291"/>
      <c r="L37" s="291"/>
    </row>
    <row r="38" spans="1:12">
      <c r="A38" s="291"/>
      <c r="B38" s="291"/>
      <c r="C38" s="291"/>
      <c r="D38" s="291"/>
      <c r="E38" s="291"/>
      <c r="F38" s="291"/>
      <c r="G38" s="291"/>
      <c r="H38" s="291"/>
      <c r="I38" s="291"/>
      <c r="J38" s="291"/>
      <c r="K38" s="291"/>
      <c r="L38" s="291"/>
    </row>
    <row r="39" spans="1:12">
      <c r="A39" s="291"/>
      <c r="B39" s="291"/>
      <c r="C39" s="291"/>
      <c r="D39" s="291"/>
      <c r="E39" s="291"/>
      <c r="F39" s="291"/>
      <c r="G39" s="291"/>
      <c r="H39" s="291"/>
      <c r="I39" s="291"/>
      <c r="J39" s="291"/>
      <c r="K39" s="291"/>
      <c r="L39" s="291"/>
    </row>
    <row r="40" spans="1:12">
      <c r="A40" s="291"/>
      <c r="B40" s="291"/>
      <c r="C40" s="291"/>
      <c r="D40" s="291"/>
      <c r="E40" s="291"/>
      <c r="F40" s="291"/>
      <c r="G40" s="291"/>
      <c r="H40" s="291"/>
      <c r="I40" s="291"/>
      <c r="J40" s="291"/>
      <c r="K40" s="291"/>
      <c r="L40" s="291"/>
    </row>
    <row r="41" spans="1:12">
      <c r="A41" s="291"/>
      <c r="B41" s="291"/>
      <c r="C41" s="291"/>
      <c r="D41" s="291"/>
      <c r="E41" s="291"/>
      <c r="F41" s="291"/>
      <c r="G41" s="291"/>
      <c r="H41" s="291"/>
      <c r="I41" s="291"/>
      <c r="J41" s="291"/>
      <c r="K41" s="291"/>
      <c r="L41" s="291"/>
    </row>
    <row r="42" spans="1:12">
      <c r="A42" s="291"/>
      <c r="B42" s="291"/>
      <c r="C42" s="291"/>
      <c r="D42" s="291"/>
      <c r="E42" s="291"/>
      <c r="F42" s="291"/>
      <c r="G42" s="291"/>
      <c r="H42" s="291"/>
      <c r="I42" s="291"/>
      <c r="J42" s="291"/>
      <c r="K42" s="291"/>
      <c r="L42" s="291"/>
    </row>
    <row r="43" spans="1:12">
      <c r="A43" s="291"/>
      <c r="B43" s="291"/>
      <c r="C43" s="291"/>
      <c r="D43" s="291"/>
      <c r="E43" s="291"/>
      <c r="F43" s="291"/>
      <c r="G43" s="291"/>
      <c r="H43" s="291"/>
      <c r="I43" s="291"/>
      <c r="J43" s="291"/>
      <c r="K43" s="291"/>
      <c r="L43" s="291"/>
    </row>
    <row r="44" spans="1:12">
      <c r="A44" s="291"/>
      <c r="B44" s="291"/>
      <c r="C44" s="291"/>
      <c r="D44" s="291"/>
      <c r="E44" s="291"/>
      <c r="F44" s="291"/>
      <c r="G44" s="291"/>
      <c r="H44" s="291"/>
      <c r="I44" s="291"/>
      <c r="J44" s="291"/>
      <c r="K44" s="291"/>
      <c r="L44" s="291"/>
    </row>
    <row r="45" spans="1:12">
      <c r="A45" s="291"/>
      <c r="B45" s="291"/>
      <c r="C45" s="291"/>
      <c r="D45" s="291"/>
      <c r="E45" s="291"/>
      <c r="F45" s="291"/>
      <c r="G45" s="291"/>
      <c r="H45" s="291"/>
      <c r="I45" s="291"/>
      <c r="J45" s="291"/>
      <c r="K45" s="291"/>
      <c r="L45" s="291"/>
    </row>
    <row r="46" spans="1:12">
      <c r="A46" s="291"/>
      <c r="B46" s="291"/>
      <c r="C46" s="291"/>
      <c r="D46" s="291"/>
      <c r="E46" s="291"/>
      <c r="F46" s="291"/>
      <c r="G46" s="291"/>
      <c r="H46" s="291"/>
      <c r="I46" s="291"/>
      <c r="J46" s="291"/>
      <c r="K46" s="291"/>
      <c r="L46" s="291"/>
    </row>
    <row r="47" spans="1:12">
      <c r="A47" s="291"/>
      <c r="B47" s="291"/>
      <c r="C47" s="291"/>
      <c r="D47" s="291"/>
      <c r="E47" s="291"/>
      <c r="F47" s="291"/>
      <c r="G47" s="291"/>
      <c r="H47" s="291"/>
      <c r="I47" s="291"/>
      <c r="J47" s="291"/>
      <c r="K47" s="291"/>
      <c r="L47" s="291"/>
    </row>
    <row r="48" spans="1:12">
      <c r="A48" s="291"/>
      <c r="B48" s="291"/>
      <c r="C48" s="291"/>
      <c r="D48" s="291"/>
      <c r="E48" s="291"/>
      <c r="F48" s="291"/>
      <c r="G48" s="291"/>
      <c r="H48" s="291"/>
      <c r="I48" s="291"/>
      <c r="J48" s="291"/>
      <c r="K48" s="291"/>
      <c r="L48" s="291"/>
    </row>
    <row r="49" spans="1:12">
      <c r="A49" s="291"/>
      <c r="B49" s="291"/>
      <c r="C49" s="291"/>
      <c r="D49" s="291"/>
      <c r="E49" s="291"/>
      <c r="F49" s="291"/>
      <c r="G49" s="291"/>
      <c r="H49" s="291"/>
      <c r="I49" s="291"/>
      <c r="J49" s="291"/>
      <c r="K49" s="291"/>
      <c r="L49" s="291"/>
    </row>
    <row r="50" spans="1:12">
      <c r="A50" s="291"/>
      <c r="B50" s="291"/>
      <c r="C50" s="291"/>
      <c r="D50" s="291"/>
      <c r="E50" s="291"/>
      <c r="F50" s="291"/>
      <c r="G50" s="291"/>
      <c r="H50" s="291"/>
      <c r="I50" s="291"/>
      <c r="J50" s="291"/>
      <c r="K50" s="291"/>
      <c r="L50" s="291"/>
    </row>
    <row r="51" spans="1:12">
      <c r="A51" s="291"/>
      <c r="B51" s="291"/>
      <c r="C51" s="291"/>
      <c r="D51" s="291"/>
      <c r="E51" s="291"/>
      <c r="F51" s="291"/>
      <c r="G51" s="291"/>
      <c r="H51" s="291"/>
      <c r="I51" s="291"/>
      <c r="J51" s="291"/>
      <c r="K51" s="291"/>
      <c r="L51" s="291"/>
    </row>
    <row r="52" spans="1:12">
      <c r="A52" s="291"/>
      <c r="B52" s="291"/>
      <c r="C52" s="291"/>
      <c r="D52" s="291"/>
      <c r="E52" s="291"/>
      <c r="F52" s="291"/>
      <c r="G52" s="291"/>
      <c r="H52" s="291"/>
      <c r="I52" s="291"/>
      <c r="J52" s="291"/>
      <c r="K52" s="291"/>
      <c r="L52" s="291"/>
    </row>
    <row r="53" spans="1:12">
      <c r="A53" s="291"/>
      <c r="B53" s="291"/>
      <c r="C53" s="291"/>
      <c r="D53" s="291"/>
      <c r="E53" s="291"/>
      <c r="F53" s="291"/>
      <c r="G53" s="291"/>
      <c r="H53" s="291"/>
      <c r="I53" s="291"/>
      <c r="J53" s="291"/>
      <c r="K53" s="291"/>
      <c r="L53" s="291"/>
    </row>
    <row r="54" spans="1:12">
      <c r="A54" s="291"/>
      <c r="B54" s="291"/>
      <c r="C54" s="291"/>
      <c r="D54" s="291"/>
      <c r="E54" s="291"/>
      <c r="F54" s="291"/>
      <c r="G54" s="291"/>
      <c r="H54" s="291"/>
      <c r="I54" s="291"/>
      <c r="J54" s="291"/>
      <c r="K54" s="291"/>
      <c r="L54" s="291"/>
    </row>
    <row r="55" spans="1:12">
      <c r="A55" s="291"/>
      <c r="B55" s="291"/>
      <c r="C55" s="291"/>
      <c r="D55" s="291"/>
      <c r="E55" s="291"/>
      <c r="F55" s="291"/>
      <c r="G55" s="291"/>
      <c r="H55" s="291"/>
      <c r="I55" s="291"/>
      <c r="J55" s="291"/>
      <c r="K55" s="291"/>
      <c r="L55" s="291"/>
    </row>
  </sheetData>
  <mergeCells count="5">
    <mergeCell ref="A3:L3"/>
    <mergeCell ref="A4:L4"/>
    <mergeCell ref="A5:L5"/>
    <mergeCell ref="B6:K7"/>
    <mergeCell ref="B31:L33"/>
  </mergeCells>
  <printOptions horizontalCentered="1"/>
  <pageMargins left="0.5" right="0.5" top="0.75" bottom="0.75" header="0.3" footer="0.3"/>
  <pageSetup scale="8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4"/>
  <sheetViews>
    <sheetView view="pageBreakPreview" zoomScaleNormal="100" zoomScaleSheetLayoutView="100" workbookViewId="0">
      <selection activeCell="A3" sqref="A3:I3"/>
    </sheetView>
  </sheetViews>
  <sheetFormatPr defaultColWidth="9.33203125" defaultRowHeight="12"/>
  <cols>
    <col min="1" max="1" width="9.33203125" style="9"/>
    <col min="2" max="2" width="52.1640625" style="9" customWidth="1"/>
    <col min="3" max="3" width="13" style="9" customWidth="1"/>
    <col min="4" max="4" width="29.5" style="9" customWidth="1"/>
    <col min="5" max="5" width="14.33203125" style="9" customWidth="1"/>
    <col min="6" max="6" width="18.83203125" style="9" customWidth="1"/>
    <col min="7" max="7" width="19.6640625" style="9" customWidth="1"/>
    <col min="8" max="8" width="19.33203125" style="9" customWidth="1"/>
    <col min="9" max="9" width="16.6640625" style="9" customWidth="1"/>
    <col min="10" max="16384" width="9.33203125" style="9"/>
  </cols>
  <sheetData>
    <row r="1" spans="1:19">
      <c r="A1" s="127"/>
      <c r="B1" s="127"/>
      <c r="G1" s="16"/>
      <c r="I1" s="43" t="s">
        <v>62</v>
      </c>
      <c r="M1" s="31"/>
    </row>
    <row r="2" spans="1:19">
      <c r="A2" s="127"/>
      <c r="B2" s="127"/>
      <c r="G2" s="16"/>
      <c r="I2" s="44" t="s">
        <v>1085</v>
      </c>
      <c r="M2" s="31"/>
    </row>
    <row r="3" spans="1:19">
      <c r="A3" s="838" t="s">
        <v>235</v>
      </c>
      <c r="B3" s="838"/>
      <c r="C3" s="838"/>
      <c r="D3" s="838"/>
      <c r="E3" s="838"/>
      <c r="F3" s="838"/>
      <c r="G3" s="838"/>
      <c r="H3" s="838"/>
      <c r="I3" s="838"/>
    </row>
    <row r="4" spans="1:19">
      <c r="A4" s="838" t="s">
        <v>234</v>
      </c>
      <c r="B4" s="838"/>
      <c r="C4" s="838"/>
      <c r="D4" s="838"/>
      <c r="E4" s="838"/>
      <c r="F4" s="838"/>
      <c r="G4" s="838"/>
      <c r="H4" s="838"/>
      <c r="I4" s="838"/>
    </row>
    <row r="5" spans="1:19">
      <c r="A5" s="844" t="s">
        <v>548</v>
      </c>
      <c r="B5" s="843"/>
      <c r="C5" s="843"/>
      <c r="D5" s="843"/>
      <c r="E5" s="843"/>
      <c r="F5" s="843"/>
      <c r="G5" s="843"/>
      <c r="H5" s="843"/>
      <c r="I5" s="843"/>
    </row>
    <row r="7" spans="1:19">
      <c r="B7" s="859" t="s">
        <v>571</v>
      </c>
      <c r="C7" s="859"/>
      <c r="D7" s="859"/>
      <c r="E7" s="859"/>
      <c r="F7" s="859"/>
      <c r="G7" s="859"/>
      <c r="H7" s="859"/>
      <c r="I7" s="859"/>
    </row>
    <row r="8" spans="1:19">
      <c r="B8" s="854" t="s">
        <v>236</v>
      </c>
      <c r="C8" s="854"/>
      <c r="D8" s="854"/>
      <c r="E8" s="854"/>
      <c r="F8" s="854"/>
      <c r="G8" s="854"/>
      <c r="H8" s="854"/>
      <c r="I8" s="854"/>
    </row>
    <row r="9" spans="1:19">
      <c r="B9" s="883" t="s">
        <v>237</v>
      </c>
      <c r="C9" s="883"/>
      <c r="D9" s="883"/>
      <c r="E9" s="883"/>
      <c r="F9" s="883"/>
      <c r="G9" s="883"/>
      <c r="H9" s="883"/>
      <c r="I9" s="883"/>
    </row>
    <row r="10" spans="1:19">
      <c r="B10" s="854" t="s">
        <v>238</v>
      </c>
      <c r="C10" s="854"/>
      <c r="D10" s="854"/>
      <c r="E10" s="854"/>
      <c r="F10" s="854"/>
      <c r="G10" s="854"/>
      <c r="H10" s="854"/>
      <c r="I10" s="854"/>
    </row>
    <row r="11" spans="1:19">
      <c r="B11" s="854" t="s">
        <v>239</v>
      </c>
      <c r="C11" s="854"/>
      <c r="D11" s="854"/>
      <c r="E11" s="854"/>
      <c r="F11" s="854"/>
      <c r="G11" s="854"/>
      <c r="H11" s="854"/>
      <c r="I11" s="854"/>
      <c r="L11" s="854"/>
      <c r="M11" s="854"/>
      <c r="N11" s="854"/>
      <c r="O11" s="854"/>
      <c r="P11" s="854"/>
      <c r="Q11" s="854"/>
      <c r="R11" s="854"/>
      <c r="S11" s="854"/>
    </row>
    <row r="12" spans="1:19">
      <c r="A12" s="31" t="s">
        <v>105</v>
      </c>
    </row>
    <row r="13" spans="1:19">
      <c r="A13" s="31">
        <v>1</v>
      </c>
      <c r="B13" s="9" t="s">
        <v>270</v>
      </c>
      <c r="D13" s="807">
        <f>I36</f>
        <v>0</v>
      </c>
    </row>
    <row r="14" spans="1:19">
      <c r="A14" s="31">
        <v>2</v>
      </c>
      <c r="B14" s="189" t="s">
        <v>271</v>
      </c>
      <c r="D14" s="808">
        <f>G56</f>
        <v>0</v>
      </c>
    </row>
    <row r="15" spans="1:19">
      <c r="A15" s="31">
        <v>3</v>
      </c>
      <c r="B15" s="205" t="s">
        <v>503</v>
      </c>
      <c r="D15" s="453">
        <f>D13+D14</f>
        <v>0</v>
      </c>
    </row>
    <row r="16" spans="1:19">
      <c r="A16" s="31"/>
    </row>
    <row r="17" spans="1:11">
      <c r="A17" s="31"/>
      <c r="B17" s="205" t="s">
        <v>269</v>
      </c>
    </row>
    <row r="18" spans="1:11">
      <c r="A18" s="31">
        <v>4</v>
      </c>
      <c r="B18" s="9" t="s">
        <v>272</v>
      </c>
      <c r="D18" s="452"/>
    </row>
    <row r="19" spans="1:11">
      <c r="A19" s="31">
        <v>5</v>
      </c>
      <c r="B19" s="9" t="s">
        <v>273</v>
      </c>
      <c r="D19" s="457"/>
      <c r="E19" s="456"/>
    </row>
    <row r="20" spans="1:11">
      <c r="A20" s="31"/>
      <c r="K20" s="15"/>
    </row>
    <row r="21" spans="1:11" ht="36">
      <c r="A21" s="31"/>
      <c r="B21" s="249" t="s">
        <v>274</v>
      </c>
      <c r="C21" s="33"/>
      <c r="D21" s="250" t="s">
        <v>268</v>
      </c>
      <c r="E21" s="250" t="s">
        <v>277</v>
      </c>
      <c r="F21" s="251" t="s">
        <v>281</v>
      </c>
      <c r="G21" s="250" t="s">
        <v>278</v>
      </c>
      <c r="H21" s="250" t="s">
        <v>279</v>
      </c>
      <c r="I21" s="250" t="s">
        <v>280</v>
      </c>
    </row>
    <row r="22" spans="1:11">
      <c r="A22" s="31"/>
      <c r="B22" s="33" t="s">
        <v>117</v>
      </c>
      <c r="C22" s="33"/>
      <c r="D22" s="33" t="s">
        <v>118</v>
      </c>
      <c r="E22" s="33" t="s">
        <v>275</v>
      </c>
      <c r="F22" s="33" t="s">
        <v>119</v>
      </c>
      <c r="G22" s="33" t="s">
        <v>276</v>
      </c>
      <c r="H22" s="33" t="s">
        <v>122</v>
      </c>
      <c r="I22" s="33" t="s">
        <v>123</v>
      </c>
    </row>
    <row r="23" spans="1:11">
      <c r="A23" s="31">
        <v>6</v>
      </c>
      <c r="B23" s="9" t="s">
        <v>129</v>
      </c>
      <c r="C23" s="33"/>
      <c r="D23" s="252"/>
      <c r="E23" s="252">
        <v>0</v>
      </c>
      <c r="F23" s="253">
        <f>D23-E23</f>
        <v>0</v>
      </c>
      <c r="G23" s="221">
        <f>F23*$D$18/12</f>
        <v>0</v>
      </c>
      <c r="H23" s="253">
        <f>E23*$D$19/12</f>
        <v>0</v>
      </c>
    </row>
    <row r="24" spans="1:11">
      <c r="A24" s="31">
        <v>7</v>
      </c>
      <c r="B24" s="9" t="s">
        <v>130</v>
      </c>
      <c r="C24" s="33"/>
      <c r="D24" s="252"/>
      <c r="E24" s="252">
        <v>0</v>
      </c>
      <c r="F24" s="253">
        <f t="shared" ref="F24:F35" si="0">D24-E24</f>
        <v>0</v>
      </c>
      <c r="G24" s="221">
        <f t="shared" ref="G24:G35" si="1">F24*$D$18/12</f>
        <v>0</v>
      </c>
      <c r="H24" s="253">
        <f t="shared" ref="H24:H35" si="2">E24*$D$19/12</f>
        <v>0</v>
      </c>
    </row>
    <row r="25" spans="1:11">
      <c r="A25" s="31">
        <v>8</v>
      </c>
      <c r="B25" s="9" t="s">
        <v>131</v>
      </c>
      <c r="C25" s="33"/>
      <c r="D25" s="252"/>
      <c r="E25" s="252">
        <v>0</v>
      </c>
      <c r="F25" s="253">
        <f t="shared" si="0"/>
        <v>0</v>
      </c>
      <c r="G25" s="221">
        <f t="shared" si="1"/>
        <v>0</v>
      </c>
      <c r="H25" s="253">
        <f t="shared" si="2"/>
        <v>0</v>
      </c>
    </row>
    <row r="26" spans="1:11">
      <c r="A26" s="31">
        <v>9</v>
      </c>
      <c r="B26" s="9" t="s">
        <v>132</v>
      </c>
      <c r="C26" s="33"/>
      <c r="D26" s="252"/>
      <c r="E26" s="252">
        <v>0</v>
      </c>
      <c r="F26" s="253">
        <f t="shared" si="0"/>
        <v>0</v>
      </c>
      <c r="G26" s="221">
        <f t="shared" si="1"/>
        <v>0</v>
      </c>
      <c r="H26" s="253">
        <f t="shared" si="2"/>
        <v>0</v>
      </c>
    </row>
    <row r="27" spans="1:11">
      <c r="A27" s="31">
        <v>10</v>
      </c>
      <c r="B27" s="9" t="s">
        <v>133</v>
      </c>
      <c r="C27" s="33"/>
      <c r="D27" s="252"/>
      <c r="E27" s="252">
        <v>0</v>
      </c>
      <c r="F27" s="253">
        <f t="shared" si="0"/>
        <v>0</v>
      </c>
      <c r="G27" s="221">
        <f>F27*$D$18/12</f>
        <v>0</v>
      </c>
      <c r="H27" s="253">
        <f>E27*$D$19/12</f>
        <v>0</v>
      </c>
    </row>
    <row r="28" spans="1:11">
      <c r="A28" s="31">
        <v>11</v>
      </c>
      <c r="B28" s="9" t="s">
        <v>134</v>
      </c>
      <c r="C28" s="33"/>
      <c r="D28" s="252"/>
      <c r="E28" s="252">
        <v>0</v>
      </c>
      <c r="F28" s="253">
        <f t="shared" si="0"/>
        <v>0</v>
      </c>
      <c r="G28" s="221">
        <f>F28*$D$18/12</f>
        <v>0</v>
      </c>
      <c r="H28" s="253">
        <f>E28*$D$19/12</f>
        <v>0</v>
      </c>
    </row>
    <row r="29" spans="1:11">
      <c r="A29" s="31">
        <v>12</v>
      </c>
      <c r="B29" s="9" t="s">
        <v>135</v>
      </c>
      <c r="C29" s="33"/>
      <c r="D29" s="246"/>
      <c r="E29" s="252">
        <v>0</v>
      </c>
      <c r="F29" s="253">
        <f t="shared" si="0"/>
        <v>0</v>
      </c>
      <c r="G29" s="221">
        <f t="shared" si="1"/>
        <v>0</v>
      </c>
      <c r="H29" s="253">
        <f t="shared" si="2"/>
        <v>0</v>
      </c>
    </row>
    <row r="30" spans="1:11">
      <c r="A30" s="31">
        <v>13</v>
      </c>
      <c r="B30" s="9" t="s">
        <v>136</v>
      </c>
      <c r="C30" s="33"/>
      <c r="D30" s="252"/>
      <c r="E30" s="252">
        <v>0</v>
      </c>
      <c r="F30" s="253">
        <f t="shared" si="0"/>
        <v>0</v>
      </c>
      <c r="G30" s="221">
        <f t="shared" si="1"/>
        <v>0</v>
      </c>
      <c r="H30" s="253">
        <f t="shared" si="2"/>
        <v>0</v>
      </c>
    </row>
    <row r="31" spans="1:11">
      <c r="A31" s="31">
        <v>14</v>
      </c>
      <c r="B31" s="9" t="s">
        <v>137</v>
      </c>
      <c r="C31" s="33"/>
      <c r="D31" s="252"/>
      <c r="E31" s="252">
        <v>0</v>
      </c>
      <c r="F31" s="253">
        <f t="shared" si="0"/>
        <v>0</v>
      </c>
      <c r="G31" s="221">
        <f t="shared" si="1"/>
        <v>0</v>
      </c>
      <c r="H31" s="253">
        <f t="shared" si="2"/>
        <v>0</v>
      </c>
    </row>
    <row r="32" spans="1:11">
      <c r="A32" s="31">
        <v>15</v>
      </c>
      <c r="B32" s="9" t="s">
        <v>138</v>
      </c>
      <c r="C32" s="33"/>
      <c r="D32" s="252"/>
      <c r="E32" s="252">
        <v>0</v>
      </c>
      <c r="F32" s="253">
        <f t="shared" si="0"/>
        <v>0</v>
      </c>
      <c r="G32" s="221">
        <f t="shared" si="1"/>
        <v>0</v>
      </c>
      <c r="H32" s="253">
        <f t="shared" si="2"/>
        <v>0</v>
      </c>
    </row>
    <row r="33" spans="1:9">
      <c r="A33" s="31">
        <v>16</v>
      </c>
      <c r="B33" s="9" t="s">
        <v>139</v>
      </c>
      <c r="C33" s="33"/>
      <c r="D33" s="252"/>
      <c r="E33" s="252">
        <v>0</v>
      </c>
      <c r="F33" s="253">
        <f t="shared" si="0"/>
        <v>0</v>
      </c>
      <c r="G33" s="221">
        <f t="shared" si="1"/>
        <v>0</v>
      </c>
      <c r="H33" s="253">
        <f t="shared" si="2"/>
        <v>0</v>
      </c>
    </row>
    <row r="34" spans="1:9">
      <c r="A34" s="31">
        <v>17</v>
      </c>
      <c r="B34" s="9" t="s">
        <v>140</v>
      </c>
      <c r="C34" s="33"/>
      <c r="D34" s="252"/>
      <c r="E34" s="252">
        <v>0</v>
      </c>
      <c r="F34" s="253">
        <f t="shared" si="0"/>
        <v>0</v>
      </c>
      <c r="G34" s="221">
        <f t="shared" si="1"/>
        <v>0</v>
      </c>
      <c r="H34" s="253">
        <f t="shared" si="2"/>
        <v>0</v>
      </c>
    </row>
    <row r="35" spans="1:9">
      <c r="A35" s="31">
        <v>18</v>
      </c>
      <c r="B35" s="9" t="s">
        <v>141</v>
      </c>
      <c r="C35" s="33"/>
      <c r="D35" s="252"/>
      <c r="E35" s="252">
        <v>0</v>
      </c>
      <c r="F35" s="253">
        <f t="shared" si="0"/>
        <v>0</v>
      </c>
      <c r="G35" s="221">
        <f t="shared" si="1"/>
        <v>0</v>
      </c>
      <c r="H35" s="253">
        <f t="shared" si="2"/>
        <v>0</v>
      </c>
    </row>
    <row r="36" spans="1:9">
      <c r="A36" s="31">
        <v>19</v>
      </c>
      <c r="B36" s="43" t="s">
        <v>142</v>
      </c>
      <c r="D36" s="254"/>
      <c r="E36" s="254">
        <f>AVERAGE(E23:E35)</f>
        <v>0</v>
      </c>
      <c r="F36" s="254"/>
      <c r="G36" s="255">
        <f>SUM(G23:G35)</f>
        <v>0</v>
      </c>
      <c r="H36" s="254">
        <f>SUM(H23:H35)</f>
        <v>0</v>
      </c>
      <c r="I36" s="256">
        <f>IFERROR((G36+H36)/E36,0)</f>
        <v>0</v>
      </c>
    </row>
    <row r="37" spans="1:9">
      <c r="A37" s="31"/>
    </row>
    <row r="38" spans="1:9">
      <c r="A38" s="31"/>
      <c r="B38" s="9" t="s">
        <v>282</v>
      </c>
    </row>
    <row r="39" spans="1:9">
      <c r="A39" s="31"/>
      <c r="C39" s="33" t="s">
        <v>117</v>
      </c>
      <c r="D39" s="33" t="s">
        <v>118</v>
      </c>
      <c r="E39" s="33" t="s">
        <v>275</v>
      </c>
      <c r="F39" s="33" t="s">
        <v>119</v>
      </c>
      <c r="G39" s="33" t="s">
        <v>276</v>
      </c>
      <c r="H39" s="33" t="s">
        <v>122</v>
      </c>
      <c r="I39" s="33" t="s">
        <v>123</v>
      </c>
    </row>
    <row r="40" spans="1:9" ht="36">
      <c r="A40" s="31"/>
      <c r="B40" s="257" t="s">
        <v>283</v>
      </c>
      <c r="C40" s="258" t="s">
        <v>296</v>
      </c>
      <c r="D40" s="258" t="s">
        <v>297</v>
      </c>
      <c r="E40" s="258" t="s">
        <v>298</v>
      </c>
      <c r="F40" s="258" t="s">
        <v>299</v>
      </c>
      <c r="G40" s="258" t="s">
        <v>300</v>
      </c>
      <c r="H40" s="258" t="s">
        <v>301</v>
      </c>
      <c r="I40" s="258" t="s">
        <v>302</v>
      </c>
    </row>
    <row r="41" spans="1:9">
      <c r="A41" s="31">
        <v>20</v>
      </c>
      <c r="B41" s="9" t="s">
        <v>284</v>
      </c>
      <c r="C41" s="248">
        <v>0</v>
      </c>
      <c r="D41" s="259"/>
      <c r="E41" s="260"/>
      <c r="F41" s="259"/>
      <c r="G41" s="261">
        <f>IFERROR(D41/F41,0)</f>
        <v>0</v>
      </c>
      <c r="H41" s="262"/>
      <c r="I41" s="263">
        <f t="shared" ref="I41:I45" si="3">D41-G41-H41</f>
        <v>0</v>
      </c>
    </row>
    <row r="42" spans="1:9">
      <c r="A42" s="31">
        <v>21</v>
      </c>
      <c r="B42" s="9" t="s">
        <v>285</v>
      </c>
      <c r="C42" s="248">
        <v>0</v>
      </c>
      <c r="D42" s="259"/>
      <c r="E42" s="260"/>
      <c r="F42" s="259"/>
      <c r="G42" s="261">
        <f t="shared" ref="G42:G46" si="4">IFERROR(D42/F42,0)</f>
        <v>0</v>
      </c>
      <c r="H42" s="262"/>
      <c r="I42" s="263">
        <f t="shared" si="3"/>
        <v>0</v>
      </c>
    </row>
    <row r="43" spans="1:9">
      <c r="A43" s="31">
        <v>22</v>
      </c>
      <c r="B43" s="9" t="s">
        <v>286</v>
      </c>
      <c r="C43" s="248">
        <v>0</v>
      </c>
      <c r="D43" s="259"/>
      <c r="E43" s="260"/>
      <c r="F43" s="259"/>
      <c r="G43" s="261">
        <f t="shared" si="4"/>
        <v>0</v>
      </c>
      <c r="H43" s="262"/>
      <c r="I43" s="263">
        <f t="shared" si="3"/>
        <v>0</v>
      </c>
    </row>
    <row r="44" spans="1:9">
      <c r="A44" s="31">
        <v>23</v>
      </c>
      <c r="B44" s="9" t="s">
        <v>287</v>
      </c>
      <c r="C44" s="248">
        <v>0</v>
      </c>
      <c r="D44" s="259"/>
      <c r="E44" s="260"/>
      <c r="F44" s="259"/>
      <c r="G44" s="261">
        <f t="shared" si="4"/>
        <v>0</v>
      </c>
      <c r="H44" s="262"/>
      <c r="I44" s="263">
        <f t="shared" si="3"/>
        <v>0</v>
      </c>
    </row>
    <row r="45" spans="1:9">
      <c r="A45" s="31">
        <v>24</v>
      </c>
      <c r="B45" s="9" t="s">
        <v>288</v>
      </c>
      <c r="C45" s="248">
        <v>0</v>
      </c>
      <c r="D45" s="259"/>
      <c r="E45" s="260"/>
      <c r="F45" s="259"/>
      <c r="G45" s="261">
        <f t="shared" si="4"/>
        <v>0</v>
      </c>
      <c r="H45" s="262"/>
      <c r="I45" s="263">
        <f t="shared" si="3"/>
        <v>0</v>
      </c>
    </row>
    <row r="46" spans="1:9">
      <c r="A46" s="31">
        <v>25</v>
      </c>
      <c r="B46" s="9" t="s">
        <v>15</v>
      </c>
      <c r="C46" s="248">
        <v>0</v>
      </c>
      <c r="D46" s="259"/>
      <c r="E46" s="260"/>
      <c r="F46" s="259"/>
      <c r="G46" s="261">
        <f t="shared" si="4"/>
        <v>0</v>
      </c>
      <c r="H46" s="262"/>
      <c r="I46" s="263">
        <f>D46-G46-H46</f>
        <v>0</v>
      </c>
    </row>
    <row r="47" spans="1:9">
      <c r="A47" s="31">
        <v>26</v>
      </c>
      <c r="B47" s="161" t="s">
        <v>504</v>
      </c>
      <c r="C47" s="161"/>
      <c r="D47" s="264">
        <f>SUM(D41:D46)</f>
        <v>0</v>
      </c>
      <c r="E47" s="161"/>
      <c r="F47" s="161"/>
      <c r="G47" s="264">
        <f>SUM(G41:G46)</f>
        <v>0</v>
      </c>
      <c r="H47" s="265">
        <f>SUM(H41:H46)</f>
        <v>0</v>
      </c>
      <c r="I47" s="265">
        <f>SUM(I41:I46)</f>
        <v>0</v>
      </c>
    </row>
    <row r="48" spans="1:9">
      <c r="A48" s="31">
        <v>27</v>
      </c>
    </row>
    <row r="49" spans="1:9">
      <c r="A49" s="31">
        <v>28</v>
      </c>
      <c r="B49" s="208" t="s">
        <v>803</v>
      </c>
      <c r="C49" s="208"/>
      <c r="D49" s="208"/>
      <c r="E49" s="208"/>
      <c r="F49" s="208"/>
      <c r="G49" s="208"/>
      <c r="H49" s="208"/>
      <c r="I49" s="208"/>
    </row>
    <row r="50" spans="1:9">
      <c r="A50" s="31">
        <v>29</v>
      </c>
      <c r="B50" s="208" t="s">
        <v>804</v>
      </c>
      <c r="C50" s="248">
        <v>0</v>
      </c>
      <c r="D50" s="259"/>
      <c r="E50" s="260"/>
      <c r="F50" s="266" t="s">
        <v>359</v>
      </c>
      <c r="G50" s="462">
        <f>D50</f>
        <v>0</v>
      </c>
      <c r="H50" s="266" t="s">
        <v>359</v>
      </c>
      <c r="I50" s="267" t="s">
        <v>359</v>
      </c>
    </row>
    <row r="51" spans="1:9">
      <c r="A51" s="31">
        <v>30</v>
      </c>
      <c r="B51" s="208" t="s">
        <v>805</v>
      </c>
      <c r="C51" s="248">
        <v>0</v>
      </c>
      <c r="D51" s="259"/>
      <c r="E51" s="260"/>
      <c r="F51" s="266" t="s">
        <v>359</v>
      </c>
      <c r="G51" s="458">
        <f>D51</f>
        <v>0</v>
      </c>
      <c r="H51" s="266" t="s">
        <v>359</v>
      </c>
      <c r="I51" s="267" t="s">
        <v>359</v>
      </c>
    </row>
    <row r="52" spans="1:9">
      <c r="A52" s="31">
        <v>31</v>
      </c>
      <c r="B52" s="208" t="s">
        <v>806</v>
      </c>
      <c r="C52" s="248">
        <v>0</v>
      </c>
      <c r="D52" s="259"/>
      <c r="E52" s="260"/>
      <c r="F52" s="266" t="s">
        <v>359</v>
      </c>
      <c r="G52" s="462">
        <f>D52</f>
        <v>0</v>
      </c>
      <c r="H52" s="266" t="s">
        <v>359</v>
      </c>
      <c r="I52" s="267" t="s">
        <v>359</v>
      </c>
    </row>
    <row r="53" spans="1:9">
      <c r="A53" s="31">
        <v>32</v>
      </c>
      <c r="B53" s="268" t="s">
        <v>807</v>
      </c>
      <c r="C53" s="269">
        <v>0</v>
      </c>
      <c r="D53" s="270"/>
      <c r="E53" s="271"/>
      <c r="F53" s="272" t="s">
        <v>359</v>
      </c>
      <c r="G53" s="463">
        <f>D53</f>
        <v>0</v>
      </c>
      <c r="H53" s="272" t="s">
        <v>359</v>
      </c>
      <c r="I53" s="273" t="s">
        <v>359</v>
      </c>
    </row>
    <row r="54" spans="1:9">
      <c r="A54" s="31">
        <v>33</v>
      </c>
      <c r="B54" s="9" t="s">
        <v>289</v>
      </c>
      <c r="D54" s="261">
        <f>D47+SUM(D50:D53)</f>
        <v>0</v>
      </c>
      <c r="G54" s="261">
        <f>G47+SUM(G50:G53)</f>
        <v>0</v>
      </c>
      <c r="H54" s="274">
        <f>H47+SUM(H50:H53)</f>
        <v>0</v>
      </c>
      <c r="I54" s="274">
        <f>I47+SUM(I50:I53)</f>
        <v>0</v>
      </c>
    </row>
    <row r="55" spans="1:9">
      <c r="A55" s="31">
        <v>34</v>
      </c>
      <c r="B55" s="9" t="s">
        <v>290</v>
      </c>
      <c r="G55" s="253">
        <f>E36</f>
        <v>0</v>
      </c>
    </row>
    <row r="56" spans="1:9">
      <c r="A56" s="31">
        <v>35</v>
      </c>
      <c r="B56" s="9" t="s">
        <v>291</v>
      </c>
      <c r="G56" s="142">
        <f>IFERROR(G54/G55,0)</f>
        <v>0</v>
      </c>
    </row>
    <row r="57" spans="1:9">
      <c r="A57" s="31">
        <v>36</v>
      </c>
      <c r="B57" s="9" t="s">
        <v>292</v>
      </c>
      <c r="E57" s="450">
        <v>3.2219999999999999E-2</v>
      </c>
    </row>
    <row r="58" spans="1:9">
      <c r="A58" s="31"/>
    </row>
    <row r="59" spans="1:9">
      <c r="A59" s="31" t="s">
        <v>20</v>
      </c>
    </row>
    <row r="60" spans="1:9" ht="23.25" customHeight="1">
      <c r="A60" s="31" t="s">
        <v>407</v>
      </c>
      <c r="B60" s="854" t="s">
        <v>293</v>
      </c>
      <c r="C60" s="854"/>
      <c r="D60" s="854"/>
      <c r="E60" s="854"/>
      <c r="F60" s="854"/>
      <c r="G60" s="854"/>
      <c r="H60" s="854"/>
      <c r="I60" s="854"/>
    </row>
    <row r="61" spans="1:9">
      <c r="B61" s="9" t="s">
        <v>294</v>
      </c>
      <c r="C61" s="275">
        <v>0</v>
      </c>
      <c r="D61" s="456"/>
      <c r="E61" s="455"/>
    </row>
    <row r="62" spans="1:9">
      <c r="B62" s="9" t="s">
        <v>295</v>
      </c>
      <c r="C62" s="275">
        <v>2.35E-2</v>
      </c>
      <c r="E62" s="455"/>
    </row>
    <row r="63" spans="1:9">
      <c r="B63" s="28" t="s">
        <v>377</v>
      </c>
      <c r="C63" s="809">
        <f>C61+C62</f>
        <v>2.35E-2</v>
      </c>
      <c r="D63" s="28"/>
    </row>
    <row r="64" spans="1:9">
      <c r="C64" s="276"/>
    </row>
  </sheetData>
  <mergeCells count="10">
    <mergeCell ref="B60:I60"/>
    <mergeCell ref="A3:I3"/>
    <mergeCell ref="B8:I8"/>
    <mergeCell ref="B10:I10"/>
    <mergeCell ref="L11:S11"/>
    <mergeCell ref="A5:I5"/>
    <mergeCell ref="A4:I4"/>
    <mergeCell ref="B7:I7"/>
    <mergeCell ref="B9:I9"/>
    <mergeCell ref="B11:I11"/>
  </mergeCells>
  <phoneticPr fontId="0" type="noConversion"/>
  <printOptions horizontalCentered="1"/>
  <pageMargins left="0.5" right="0.5" top="0.75" bottom="0.75" header="0.3" footer="0.3"/>
  <pageSetup scale="61" orientation="landscape" r:id="rId1"/>
  <rowBreaks count="1" manualBreakCount="1">
    <brk id="63" max="8" man="1"/>
  </rowBreaks>
  <colBreaks count="1" manualBreakCount="1">
    <brk id="9" max="6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3"/>
  <sheetViews>
    <sheetView view="pageBreakPreview" zoomScaleNormal="100" zoomScaleSheetLayoutView="100" workbookViewId="0">
      <selection activeCell="A3" sqref="A3:G3"/>
    </sheetView>
  </sheetViews>
  <sheetFormatPr defaultColWidth="9.33203125" defaultRowHeight="12"/>
  <cols>
    <col min="1" max="1" width="7.6640625" style="9" customWidth="1"/>
    <col min="2" max="2" width="31.6640625" style="9" customWidth="1"/>
    <col min="3" max="3" width="18" style="9" customWidth="1"/>
    <col min="4" max="4" width="21" style="9" customWidth="1"/>
    <col min="5" max="5" width="31.1640625" style="9" customWidth="1"/>
    <col min="6" max="6" width="18.33203125" style="9" customWidth="1"/>
    <col min="7" max="7" width="30" style="9" customWidth="1"/>
    <col min="8" max="16384" width="9.33203125" style="216"/>
  </cols>
  <sheetData>
    <row r="1" spans="1:10">
      <c r="A1" s="127"/>
      <c r="B1" s="127"/>
      <c r="G1" s="43" t="s">
        <v>62</v>
      </c>
      <c r="J1" s="242"/>
    </row>
    <row r="2" spans="1:10">
      <c r="A2" s="127"/>
      <c r="B2" s="127"/>
      <c r="G2" s="44" t="s">
        <v>1085</v>
      </c>
      <c r="J2" s="242"/>
    </row>
    <row r="3" spans="1:10">
      <c r="A3" s="838" t="s">
        <v>305</v>
      </c>
      <c r="B3" s="838"/>
      <c r="C3" s="838"/>
      <c r="D3" s="838"/>
      <c r="E3" s="838"/>
      <c r="F3" s="838"/>
      <c r="G3" s="838"/>
    </row>
    <row r="4" spans="1:10">
      <c r="A4" s="838" t="s">
        <v>306</v>
      </c>
      <c r="B4" s="838"/>
      <c r="C4" s="838"/>
      <c r="D4" s="838"/>
      <c r="E4" s="838"/>
      <c r="F4" s="838"/>
      <c r="G4" s="838"/>
    </row>
    <row r="5" spans="1:10">
      <c r="A5" s="844" t="s">
        <v>548</v>
      </c>
      <c r="B5" s="843"/>
      <c r="C5" s="843"/>
      <c r="D5" s="843"/>
      <c r="E5" s="843"/>
      <c r="F5" s="843"/>
      <c r="G5" s="843"/>
    </row>
    <row r="8" spans="1:10">
      <c r="A8" s="859" t="s">
        <v>572</v>
      </c>
      <c r="B8" s="859"/>
      <c r="C8" s="859"/>
      <c r="D8" s="859"/>
      <c r="E8" s="859"/>
      <c r="F8" s="859"/>
      <c r="G8" s="859"/>
    </row>
    <row r="9" spans="1:10">
      <c r="A9" s="886" t="s">
        <v>307</v>
      </c>
      <c r="B9" s="886"/>
      <c r="C9" s="886"/>
      <c r="D9" s="886"/>
      <c r="E9" s="886"/>
      <c r="F9" s="886"/>
      <c r="G9" s="886"/>
    </row>
    <row r="10" spans="1:10" ht="29.25" customHeight="1">
      <c r="A10" s="854" t="s">
        <v>239</v>
      </c>
      <c r="B10" s="854"/>
      <c r="C10" s="854"/>
      <c r="D10" s="854"/>
      <c r="E10" s="854"/>
      <c r="F10" s="854"/>
      <c r="G10" s="854"/>
    </row>
    <row r="12" spans="1:10">
      <c r="A12" s="31" t="s">
        <v>384</v>
      </c>
    </row>
    <row r="13" spans="1:10">
      <c r="A13" s="31"/>
      <c r="F13" s="31" t="s">
        <v>406</v>
      </c>
    </row>
    <row r="14" spans="1:10">
      <c r="A14" s="31">
        <v>1</v>
      </c>
      <c r="B14" s="92" t="s">
        <v>605</v>
      </c>
      <c r="C14" s="125"/>
      <c r="D14" s="243"/>
      <c r="F14" s="244">
        <v>0</v>
      </c>
    </row>
    <row r="15" spans="1:10">
      <c r="A15" s="31">
        <v>2</v>
      </c>
      <c r="B15" s="92" t="s">
        <v>606</v>
      </c>
      <c r="C15" s="125"/>
      <c r="D15" s="125"/>
      <c r="F15" s="244">
        <v>0</v>
      </c>
    </row>
    <row r="16" spans="1:10">
      <c r="A16" s="31">
        <v>3</v>
      </c>
      <c r="B16" s="9" t="s">
        <v>303</v>
      </c>
      <c r="F16" s="245">
        <f>F14+F15</f>
        <v>0</v>
      </c>
    </row>
    <row r="17" spans="1:6">
      <c r="A17" s="31"/>
    </row>
    <row r="18" spans="1:6">
      <c r="A18" s="31"/>
    </row>
    <row r="19" spans="1:6">
      <c r="A19" s="31"/>
      <c r="B19" s="92" t="s">
        <v>609</v>
      </c>
      <c r="C19" s="125"/>
    </row>
    <row r="20" spans="1:6">
      <c r="A20" s="31"/>
      <c r="C20" s="9" t="s">
        <v>274</v>
      </c>
      <c r="F20" s="96" t="s">
        <v>52</v>
      </c>
    </row>
    <row r="21" spans="1:6">
      <c r="A21" s="31"/>
      <c r="C21" s="33" t="s">
        <v>117</v>
      </c>
      <c r="F21" s="33" t="s">
        <v>119</v>
      </c>
    </row>
    <row r="22" spans="1:6">
      <c r="A22" s="31">
        <v>4</v>
      </c>
      <c r="B22" s="9" t="s">
        <v>129</v>
      </c>
      <c r="F22" s="246">
        <v>0</v>
      </c>
    </row>
    <row r="23" spans="1:6">
      <c r="A23" s="31">
        <v>5</v>
      </c>
      <c r="B23" s="9" t="s">
        <v>130</v>
      </c>
      <c r="F23" s="246">
        <v>0</v>
      </c>
    </row>
    <row r="24" spans="1:6">
      <c r="A24" s="31">
        <v>6</v>
      </c>
      <c r="B24" s="9" t="s">
        <v>131</v>
      </c>
      <c r="F24" s="246">
        <v>0</v>
      </c>
    </row>
    <row r="25" spans="1:6">
      <c r="A25" s="31">
        <v>7</v>
      </c>
      <c r="B25" s="9" t="s">
        <v>132</v>
      </c>
      <c r="F25" s="246">
        <v>0</v>
      </c>
    </row>
    <row r="26" spans="1:6">
      <c r="A26" s="31">
        <v>8</v>
      </c>
      <c r="B26" s="9" t="s">
        <v>133</v>
      </c>
      <c r="F26" s="246">
        <v>0</v>
      </c>
    </row>
    <row r="27" spans="1:6">
      <c r="A27" s="31">
        <v>9</v>
      </c>
      <c r="B27" s="9" t="s">
        <v>134</v>
      </c>
      <c r="F27" s="246">
        <v>0</v>
      </c>
    </row>
    <row r="28" spans="1:6">
      <c r="A28" s="31">
        <v>10</v>
      </c>
      <c r="B28" s="9" t="s">
        <v>135</v>
      </c>
      <c r="F28" s="246">
        <v>0</v>
      </c>
    </row>
    <row r="29" spans="1:6">
      <c r="A29" s="31">
        <v>11</v>
      </c>
      <c r="B29" s="9" t="s">
        <v>136</v>
      </c>
      <c r="F29" s="246">
        <v>0</v>
      </c>
    </row>
    <row r="30" spans="1:6">
      <c r="A30" s="31">
        <v>12</v>
      </c>
      <c r="B30" s="9" t="s">
        <v>137</v>
      </c>
      <c r="F30" s="246">
        <v>0</v>
      </c>
    </row>
    <row r="31" spans="1:6">
      <c r="A31" s="31">
        <v>13</v>
      </c>
      <c r="B31" s="9" t="s">
        <v>138</v>
      </c>
      <c r="F31" s="246">
        <v>0</v>
      </c>
    </row>
    <row r="32" spans="1:6">
      <c r="A32" s="31">
        <v>14</v>
      </c>
      <c r="B32" s="9" t="s">
        <v>139</v>
      </c>
      <c r="F32" s="246">
        <v>0</v>
      </c>
    </row>
    <row r="33" spans="1:11">
      <c r="A33" s="31">
        <v>15</v>
      </c>
      <c r="B33" s="9" t="s">
        <v>140</v>
      </c>
      <c r="F33" s="246">
        <v>0</v>
      </c>
    </row>
    <row r="34" spans="1:11">
      <c r="A34" s="31">
        <v>16</v>
      </c>
      <c r="B34" s="9" t="s">
        <v>141</v>
      </c>
      <c r="F34" s="246">
        <v>0</v>
      </c>
    </row>
    <row r="35" spans="1:11">
      <c r="A35" s="31">
        <v>17</v>
      </c>
      <c r="D35" s="9" t="s">
        <v>142</v>
      </c>
      <c r="F35" s="810">
        <f>AVERAGE(F22:F34)</f>
        <v>0</v>
      </c>
    </row>
    <row r="36" spans="1:11">
      <c r="A36" s="31"/>
      <c r="F36" s="125"/>
    </row>
    <row r="37" spans="1:11">
      <c r="A37" s="31">
        <v>18</v>
      </c>
      <c r="B37" s="9" t="s">
        <v>304</v>
      </c>
      <c r="F37" s="807">
        <f>IFERROR(F16/F35,0)</f>
        <v>0</v>
      </c>
    </row>
    <row r="38" spans="1:11">
      <c r="A38" s="31"/>
    </row>
    <row r="39" spans="1:11">
      <c r="A39" s="96" t="s">
        <v>20</v>
      </c>
      <c r="G39" s="28"/>
    </row>
    <row r="40" spans="1:11" ht="24" customHeight="1">
      <c r="A40" s="31" t="s">
        <v>407</v>
      </c>
      <c r="B40" s="884" t="s">
        <v>611</v>
      </c>
      <c r="C40" s="885"/>
      <c r="D40" s="885"/>
      <c r="E40" s="885"/>
      <c r="F40" s="885"/>
      <c r="G40" s="885"/>
      <c r="H40" s="512"/>
      <c r="I40" s="512"/>
      <c r="J40" s="512"/>
    </row>
    <row r="41" spans="1:11">
      <c r="A41" s="31" t="s">
        <v>419</v>
      </c>
      <c r="B41" s="513" t="s">
        <v>608</v>
      </c>
      <c r="C41" s="79"/>
      <c r="D41" s="79"/>
      <c r="E41" s="79"/>
      <c r="F41" s="79"/>
      <c r="G41" s="79"/>
      <c r="H41" s="79"/>
      <c r="I41" s="79"/>
      <c r="J41" s="79"/>
      <c r="K41" s="9"/>
    </row>
    <row r="42" spans="1:11">
      <c r="A42" s="237" t="s">
        <v>422</v>
      </c>
      <c r="B42" s="513" t="s">
        <v>607</v>
      </c>
      <c r="C42" s="79"/>
      <c r="D42" s="79"/>
      <c r="E42" s="79"/>
      <c r="F42" s="79"/>
      <c r="G42" s="79"/>
      <c r="H42" s="79"/>
      <c r="I42" s="79"/>
      <c r="J42" s="79"/>
    </row>
    <row r="43" spans="1:11">
      <c r="A43" s="31" t="s">
        <v>423</v>
      </c>
      <c r="B43" s="513" t="s">
        <v>615</v>
      </c>
      <c r="C43" s="79"/>
      <c r="D43" s="79"/>
      <c r="E43" s="79"/>
      <c r="F43" s="79"/>
      <c r="G43" s="79"/>
      <c r="H43" s="79"/>
      <c r="I43" s="79"/>
      <c r="J43" s="79"/>
    </row>
  </sheetData>
  <mergeCells count="7">
    <mergeCell ref="A10:G10"/>
    <mergeCell ref="B40:G40"/>
    <mergeCell ref="A9:G9"/>
    <mergeCell ref="A3:G3"/>
    <mergeCell ref="A4:G4"/>
    <mergeCell ref="A5:G5"/>
    <mergeCell ref="A8:G8"/>
  </mergeCells>
  <phoneticPr fontId="0" type="noConversion"/>
  <printOptions horizontalCentered="1"/>
  <pageMargins left="0.5" right="0.5" top="0.75" bottom="0.75" header="0.3" footer="0.3"/>
  <pageSetup scale="9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view="pageBreakPreview" zoomScaleNormal="100" zoomScaleSheetLayoutView="100" workbookViewId="0">
      <selection activeCell="B3" sqref="B3:G3"/>
    </sheetView>
  </sheetViews>
  <sheetFormatPr defaultColWidth="9.33203125" defaultRowHeight="12"/>
  <cols>
    <col min="1" max="1" width="6.83203125" style="9" customWidth="1"/>
    <col min="2" max="2" width="5.83203125" style="9" customWidth="1"/>
    <col min="3" max="3" width="35.83203125" style="9" customWidth="1"/>
    <col min="4" max="4" width="11.83203125" style="9" customWidth="1"/>
    <col min="5" max="5" width="16.83203125" style="9" customWidth="1"/>
    <col min="6" max="6" width="14.33203125" style="9" customWidth="1"/>
    <col min="7" max="7" width="25.83203125" style="9" customWidth="1"/>
    <col min="8" max="16384" width="9.33203125" style="9"/>
  </cols>
  <sheetData>
    <row r="1" spans="1:7">
      <c r="C1" s="127"/>
      <c r="G1" s="43" t="s">
        <v>62</v>
      </c>
    </row>
    <row r="2" spans="1:7">
      <c r="C2" s="127"/>
      <c r="G2" s="44" t="s">
        <v>1085</v>
      </c>
    </row>
    <row r="3" spans="1:7">
      <c r="B3" s="838" t="s">
        <v>308</v>
      </c>
      <c r="C3" s="838"/>
      <c r="D3" s="838"/>
      <c r="E3" s="838"/>
      <c r="F3" s="838"/>
      <c r="G3" s="838"/>
    </row>
    <row r="4" spans="1:7">
      <c r="B4" s="838" t="s">
        <v>309</v>
      </c>
      <c r="C4" s="838"/>
      <c r="D4" s="838"/>
      <c r="E4" s="838"/>
      <c r="F4" s="838"/>
      <c r="G4" s="838"/>
    </row>
    <row r="5" spans="1:7">
      <c r="B5" s="844" t="s">
        <v>548</v>
      </c>
      <c r="C5" s="844"/>
      <c r="D5" s="844"/>
      <c r="E5" s="844"/>
      <c r="F5" s="844"/>
      <c r="G5" s="844"/>
    </row>
    <row r="7" spans="1:7">
      <c r="F7" s="49"/>
    </row>
    <row r="9" spans="1:7">
      <c r="B9" s="871" t="s">
        <v>310</v>
      </c>
      <c r="C9" s="871"/>
      <c r="D9" s="871"/>
      <c r="E9" s="871"/>
      <c r="F9" s="871"/>
      <c r="G9" s="871"/>
    </row>
    <row r="10" spans="1:7">
      <c r="B10" s="33"/>
      <c r="C10" s="33"/>
      <c r="D10" s="33"/>
      <c r="E10" s="33"/>
      <c r="F10" s="33"/>
      <c r="G10" s="33"/>
    </row>
    <row r="11" spans="1:7" ht="24">
      <c r="G11" s="225" t="s">
        <v>98</v>
      </c>
    </row>
    <row r="12" spans="1:7">
      <c r="D12" s="225"/>
      <c r="E12" s="225"/>
      <c r="F12" s="225"/>
      <c r="G12" s="226" t="s">
        <v>99</v>
      </c>
    </row>
    <row r="13" spans="1:7">
      <c r="A13" s="31" t="s">
        <v>384</v>
      </c>
      <c r="B13" s="9" t="s">
        <v>92</v>
      </c>
      <c r="D13" s="225"/>
      <c r="E13" s="225"/>
      <c r="F13" s="225"/>
      <c r="G13" s="225"/>
    </row>
    <row r="14" spans="1:7">
      <c r="D14" s="225"/>
      <c r="E14" s="225"/>
      <c r="F14" s="225"/>
      <c r="G14" s="225"/>
    </row>
    <row r="15" spans="1:7">
      <c r="A15" s="31">
        <v>1</v>
      </c>
      <c r="B15" s="227">
        <v>301</v>
      </c>
      <c r="C15" s="9" t="s">
        <v>93</v>
      </c>
      <c r="D15" s="225"/>
      <c r="E15" s="225"/>
      <c r="F15" s="225"/>
      <c r="G15" s="228">
        <v>0.02</v>
      </c>
    </row>
    <row r="16" spans="1:7">
      <c r="A16" s="31">
        <v>2</v>
      </c>
      <c r="B16" s="227">
        <v>302</v>
      </c>
      <c r="C16" s="9" t="s">
        <v>94</v>
      </c>
      <c r="D16" s="127"/>
      <c r="E16" s="127"/>
      <c r="F16" s="127"/>
      <c r="G16" s="228">
        <v>0.02</v>
      </c>
    </row>
    <row r="17" spans="1:7">
      <c r="A17" s="31">
        <v>3</v>
      </c>
      <c r="B17" s="227">
        <v>303</v>
      </c>
      <c r="C17" s="28" t="s">
        <v>484</v>
      </c>
      <c r="D17" s="127"/>
      <c r="E17" s="127"/>
      <c r="F17" s="127"/>
      <c r="G17" s="229">
        <v>7.6799999999999993E-2</v>
      </c>
    </row>
    <row r="18" spans="1:7">
      <c r="A18" s="42" t="s">
        <v>8</v>
      </c>
      <c r="B18" s="230">
        <v>303.10000000000002</v>
      </c>
      <c r="C18" s="231" t="s">
        <v>631</v>
      </c>
      <c r="D18" s="127"/>
      <c r="E18" s="127"/>
      <c r="F18" s="127"/>
      <c r="G18" s="228" t="s">
        <v>150</v>
      </c>
    </row>
    <row r="19" spans="1:7">
      <c r="B19" s="227"/>
      <c r="C19" s="227"/>
      <c r="D19" s="127"/>
      <c r="E19" s="127"/>
      <c r="F19" s="127"/>
      <c r="G19" s="232"/>
    </row>
    <row r="20" spans="1:7">
      <c r="B20" s="227" t="s">
        <v>486</v>
      </c>
      <c r="C20" s="28"/>
      <c r="D20" s="127"/>
      <c r="E20" s="127"/>
      <c r="F20" s="127"/>
      <c r="G20" s="232"/>
    </row>
    <row r="21" spans="1:7">
      <c r="D21" s="127"/>
      <c r="E21" s="127"/>
      <c r="F21" s="127"/>
      <c r="G21" s="233"/>
    </row>
    <row r="22" spans="1:7">
      <c r="A22" s="31">
        <v>4</v>
      </c>
      <c r="B22" s="227">
        <v>350.2</v>
      </c>
      <c r="C22" s="9" t="s">
        <v>483</v>
      </c>
      <c r="D22" s="127"/>
      <c r="E22" s="127"/>
      <c r="F22" s="127"/>
      <c r="G22" s="229">
        <v>1.55E-2</v>
      </c>
    </row>
    <row r="23" spans="1:7">
      <c r="A23" s="31">
        <v>5</v>
      </c>
      <c r="B23" s="227">
        <v>352</v>
      </c>
      <c r="C23" s="9" t="s">
        <v>312</v>
      </c>
      <c r="D23" s="127"/>
      <c r="E23" s="127"/>
      <c r="F23" s="127"/>
      <c r="G23" s="229">
        <v>9.9000000000000008E-3</v>
      </c>
    </row>
    <row r="24" spans="1:7">
      <c r="A24" s="31">
        <v>6</v>
      </c>
      <c r="B24" s="227">
        <v>353</v>
      </c>
      <c r="C24" s="9" t="s">
        <v>313</v>
      </c>
      <c r="D24" s="127"/>
      <c r="E24" s="127"/>
      <c r="F24" s="127"/>
      <c r="G24" s="229">
        <v>1.67E-2</v>
      </c>
    </row>
    <row r="25" spans="1:7">
      <c r="A25" s="31">
        <v>7</v>
      </c>
      <c r="B25" s="227">
        <v>354</v>
      </c>
      <c r="C25" s="9" t="s">
        <v>314</v>
      </c>
      <c r="D25" s="127"/>
      <c r="E25" s="127"/>
      <c r="F25" s="127"/>
      <c r="G25" s="229">
        <v>1.4800000000000001E-2</v>
      </c>
    </row>
    <row r="26" spans="1:7">
      <c r="A26" s="31">
        <v>8</v>
      </c>
      <c r="B26" s="227">
        <v>355</v>
      </c>
      <c r="C26" s="9" t="s">
        <v>315</v>
      </c>
      <c r="D26" s="127"/>
      <c r="E26" s="127"/>
      <c r="F26" s="127"/>
      <c r="G26" s="229">
        <v>2.52E-2</v>
      </c>
    </row>
    <row r="27" spans="1:7">
      <c r="A27" s="31">
        <v>9</v>
      </c>
      <c r="B27" s="227">
        <v>356</v>
      </c>
      <c r="C27" s="9" t="s">
        <v>95</v>
      </c>
      <c r="D27" s="127"/>
      <c r="E27" s="127"/>
      <c r="F27" s="127"/>
      <c r="G27" s="229">
        <v>2.2599999999999999E-2</v>
      </c>
    </row>
    <row r="28" spans="1:7">
      <c r="A28" s="31">
        <v>10</v>
      </c>
      <c r="B28" s="227">
        <v>357</v>
      </c>
      <c r="C28" s="9" t="s">
        <v>601</v>
      </c>
      <c r="D28" s="127"/>
      <c r="E28" s="127"/>
      <c r="F28" s="127"/>
      <c r="G28" s="229">
        <v>1.61E-2</v>
      </c>
    </row>
    <row r="29" spans="1:7">
      <c r="A29" s="31">
        <v>11</v>
      </c>
      <c r="B29" s="227">
        <v>358</v>
      </c>
      <c r="C29" s="9" t="s">
        <v>602</v>
      </c>
      <c r="D29" s="127"/>
      <c r="E29" s="127"/>
      <c r="F29" s="127"/>
      <c r="G29" s="229">
        <v>2.2100000000000002E-2</v>
      </c>
    </row>
    <row r="30" spans="1:7">
      <c r="A30" s="31">
        <v>12</v>
      </c>
      <c r="B30" s="227">
        <v>359</v>
      </c>
      <c r="C30" s="9" t="s">
        <v>96</v>
      </c>
      <c r="D30" s="127"/>
      <c r="E30" s="127"/>
      <c r="F30" s="127"/>
      <c r="G30" s="229">
        <v>1.7399999999999999E-2</v>
      </c>
    </row>
    <row r="31" spans="1:7">
      <c r="D31" s="127"/>
      <c r="E31" s="127"/>
      <c r="F31" s="127"/>
      <c r="G31" s="233"/>
    </row>
    <row r="32" spans="1:7">
      <c r="B32" s="9" t="s">
        <v>311</v>
      </c>
      <c r="D32" s="127"/>
      <c r="E32" s="127"/>
      <c r="F32" s="127"/>
      <c r="G32" s="233"/>
    </row>
    <row r="33" spans="1:7">
      <c r="D33" s="127"/>
      <c r="E33" s="127"/>
      <c r="F33" s="127"/>
      <c r="G33" s="233"/>
    </row>
    <row r="34" spans="1:7">
      <c r="A34" s="31">
        <v>13</v>
      </c>
      <c r="B34" s="227">
        <v>391</v>
      </c>
      <c r="C34" s="9" t="s">
        <v>316</v>
      </c>
      <c r="D34" s="127"/>
      <c r="E34" s="127"/>
      <c r="F34" s="127"/>
      <c r="G34" s="229">
        <v>0.05</v>
      </c>
    </row>
    <row r="35" spans="1:7">
      <c r="A35" s="31">
        <v>14</v>
      </c>
      <c r="B35" s="227">
        <v>391.1</v>
      </c>
      <c r="C35" s="9" t="s">
        <v>97</v>
      </c>
      <c r="D35" s="127"/>
      <c r="E35" s="127"/>
      <c r="F35" s="127"/>
      <c r="G35" s="229">
        <v>0.2</v>
      </c>
    </row>
    <row r="36" spans="1:7">
      <c r="A36" s="31">
        <v>15</v>
      </c>
      <c r="B36" s="227">
        <v>392</v>
      </c>
      <c r="C36" s="9" t="s">
        <v>317</v>
      </c>
      <c r="D36" s="127"/>
      <c r="E36" s="127"/>
      <c r="F36" s="127"/>
      <c r="G36" s="228">
        <v>9.4399999999999998E-2</v>
      </c>
    </row>
    <row r="37" spans="1:7">
      <c r="A37" s="31">
        <v>16</v>
      </c>
      <c r="B37" s="227">
        <v>393</v>
      </c>
      <c r="C37" s="9" t="s">
        <v>318</v>
      </c>
      <c r="D37" s="127"/>
      <c r="E37" s="127"/>
      <c r="F37" s="127"/>
      <c r="G37" s="229">
        <v>0.05</v>
      </c>
    </row>
    <row r="38" spans="1:7">
      <c r="A38" s="31">
        <v>17</v>
      </c>
      <c r="B38" s="227">
        <v>397</v>
      </c>
      <c r="C38" s="9" t="s">
        <v>319</v>
      </c>
      <c r="D38" s="127"/>
      <c r="E38" s="127"/>
      <c r="F38" s="127"/>
      <c r="G38" s="229">
        <v>6.6699999999999995E-2</v>
      </c>
    </row>
    <row r="39" spans="1:7">
      <c r="D39" s="127"/>
      <c r="E39" s="127"/>
      <c r="F39" s="127"/>
      <c r="G39" s="234"/>
    </row>
    <row r="40" spans="1:7">
      <c r="D40" s="127"/>
      <c r="E40" s="127"/>
      <c r="F40" s="127"/>
      <c r="G40" s="127"/>
    </row>
    <row r="41" spans="1:7">
      <c r="B41" s="96" t="s">
        <v>20</v>
      </c>
      <c r="D41" s="127"/>
      <c r="E41" s="127"/>
      <c r="F41" s="127"/>
      <c r="G41" s="127"/>
    </row>
    <row r="42" spans="1:7">
      <c r="B42" s="31" t="s">
        <v>407</v>
      </c>
      <c r="C42" s="858" t="s">
        <v>598</v>
      </c>
      <c r="D42" s="886"/>
      <c r="E42" s="886"/>
      <c r="F42" s="886"/>
      <c r="G42" s="886"/>
    </row>
    <row r="43" spans="1:7">
      <c r="B43" s="31"/>
      <c r="C43" s="235"/>
      <c r="D43" s="236"/>
      <c r="E43" s="236"/>
      <c r="F43" s="236"/>
      <c r="G43" s="236"/>
    </row>
    <row r="44" spans="1:7">
      <c r="B44" s="237" t="s">
        <v>419</v>
      </c>
      <c r="C44" s="28" t="s">
        <v>320</v>
      </c>
    </row>
    <row r="46" spans="1:7" s="239" customFormat="1" ht="47.25" customHeight="1">
      <c r="A46" s="238"/>
      <c r="B46" s="238" t="s">
        <v>422</v>
      </c>
      <c r="C46" s="840" t="s">
        <v>639</v>
      </c>
      <c r="D46" s="840"/>
      <c r="E46" s="840"/>
      <c r="F46" s="840"/>
      <c r="G46" s="840"/>
    </row>
    <row r="47" spans="1:7">
      <c r="C47" s="240"/>
      <c r="D47" s="239"/>
      <c r="E47" s="239"/>
      <c r="F47" s="239"/>
      <c r="G47" s="239"/>
    </row>
    <row r="48" spans="1:7">
      <c r="C48" s="241"/>
      <c r="D48" s="239"/>
      <c r="E48" s="239"/>
      <c r="F48" s="239"/>
      <c r="G48" s="239"/>
    </row>
    <row r="49" spans="3:7">
      <c r="C49" s="239"/>
      <c r="D49" s="239"/>
      <c r="E49" s="239"/>
      <c r="F49" s="239"/>
      <c r="G49" s="239"/>
    </row>
    <row r="50" spans="3:7">
      <c r="C50" s="239"/>
      <c r="D50" s="239"/>
      <c r="E50" s="239"/>
      <c r="F50" s="239"/>
      <c r="G50" s="239"/>
    </row>
  </sheetData>
  <mergeCells count="6">
    <mergeCell ref="C46:G46"/>
    <mergeCell ref="B4:G4"/>
    <mergeCell ref="B3:G3"/>
    <mergeCell ref="C42:G42"/>
    <mergeCell ref="B9:G9"/>
    <mergeCell ref="B5:G5"/>
  </mergeCells>
  <phoneticPr fontId="0" type="noConversion"/>
  <printOptions horizontalCentered="1"/>
  <pageMargins left="0.5" right="0.5" top="0.75" bottom="0.75" header="0.3" footer="0.3"/>
  <pageSetup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4"/>
  <sheetViews>
    <sheetView view="pageBreakPreview" zoomScaleNormal="100" zoomScaleSheetLayoutView="100" workbookViewId="0">
      <selection activeCell="A3" sqref="A3:F3"/>
    </sheetView>
  </sheetViews>
  <sheetFormatPr defaultColWidth="9.33203125" defaultRowHeight="12"/>
  <cols>
    <col min="1" max="1" width="7.6640625" style="31" customWidth="1"/>
    <col min="2" max="2" width="34.1640625" style="9" customWidth="1"/>
    <col min="3" max="3" width="20" style="9" customWidth="1"/>
    <col min="4" max="4" width="24.83203125" style="9" customWidth="1"/>
    <col min="5" max="5" width="26.1640625" style="9" customWidth="1"/>
    <col min="6" max="6" width="30.5" style="9" customWidth="1"/>
    <col min="7" max="16384" width="9.33203125" style="9"/>
  </cols>
  <sheetData>
    <row r="1" spans="1:6">
      <c r="B1" s="127"/>
      <c r="C1" s="127"/>
      <c r="F1" s="43" t="s">
        <v>62</v>
      </c>
    </row>
    <row r="2" spans="1:6">
      <c r="B2" s="127"/>
      <c r="C2" s="127"/>
      <c r="F2" s="44" t="s">
        <v>1085</v>
      </c>
    </row>
    <row r="3" spans="1:6">
      <c r="A3" s="838" t="s">
        <v>80</v>
      </c>
      <c r="B3" s="838"/>
      <c r="C3" s="838"/>
      <c r="D3" s="838"/>
      <c r="E3" s="838"/>
      <c r="F3" s="838"/>
    </row>
    <row r="4" spans="1:6">
      <c r="A4" s="838" t="s">
        <v>321</v>
      </c>
      <c r="B4" s="838"/>
      <c r="C4" s="838"/>
      <c r="D4" s="838"/>
      <c r="E4" s="838"/>
      <c r="F4" s="838"/>
    </row>
    <row r="5" spans="1:6">
      <c r="A5" s="844" t="s">
        <v>548</v>
      </c>
      <c r="B5" s="843"/>
      <c r="C5" s="843"/>
      <c r="D5" s="843"/>
      <c r="E5" s="843"/>
      <c r="F5" s="843"/>
    </row>
    <row r="8" spans="1:6">
      <c r="E8" s="33" t="s">
        <v>117</v>
      </c>
      <c r="F8" s="33" t="s">
        <v>118</v>
      </c>
    </row>
    <row r="9" spans="1:6">
      <c r="F9" s="31" t="s">
        <v>322</v>
      </c>
    </row>
    <row r="10" spans="1:6">
      <c r="F10" s="166"/>
    </row>
    <row r="11" spans="1:6" ht="24">
      <c r="A11" s="217" t="s">
        <v>384</v>
      </c>
      <c r="B11" s="218" t="s">
        <v>323</v>
      </c>
      <c r="C11" s="217"/>
      <c r="D11" s="218" t="s">
        <v>371</v>
      </c>
      <c r="E11" s="217" t="s">
        <v>324</v>
      </c>
      <c r="F11" s="217" t="s">
        <v>325</v>
      </c>
    </row>
    <row r="12" spans="1:6">
      <c r="F12" s="31"/>
    </row>
    <row r="13" spans="1:6">
      <c r="A13" s="31">
        <v>1</v>
      </c>
      <c r="B13" s="9" t="s">
        <v>326</v>
      </c>
      <c r="F13" s="219">
        <v>0</v>
      </c>
    </row>
    <row r="14" spans="1:6">
      <c r="A14" s="31">
        <v>2</v>
      </c>
      <c r="B14" s="9" t="s">
        <v>327</v>
      </c>
      <c r="F14" s="40">
        <v>0</v>
      </c>
    </row>
    <row r="15" spans="1:6">
      <c r="A15" s="31">
        <v>3</v>
      </c>
      <c r="F15" s="31"/>
    </row>
    <row r="16" spans="1:6">
      <c r="A16" s="31">
        <v>4</v>
      </c>
      <c r="B16" s="9" t="s">
        <v>328</v>
      </c>
      <c r="F16" s="209">
        <v>0</v>
      </c>
    </row>
    <row r="17" spans="1:6">
      <c r="A17" s="31">
        <v>5</v>
      </c>
      <c r="B17" s="9" t="s">
        <v>329</v>
      </c>
      <c r="F17" s="209">
        <v>0</v>
      </c>
    </row>
    <row r="18" spans="1:6">
      <c r="A18" s="31">
        <v>6</v>
      </c>
      <c r="F18" s="220"/>
    </row>
    <row r="19" spans="1:6">
      <c r="A19" s="31">
        <v>7</v>
      </c>
      <c r="B19" s="9" t="s">
        <v>330</v>
      </c>
      <c r="D19" s="9" t="s">
        <v>337</v>
      </c>
      <c r="F19" s="221">
        <f>F16+F17</f>
        <v>0</v>
      </c>
    </row>
    <row r="20" spans="1:6">
      <c r="A20" s="31">
        <v>8</v>
      </c>
      <c r="F20" s="222"/>
    </row>
    <row r="21" spans="1:6">
      <c r="A21" s="31">
        <v>9</v>
      </c>
      <c r="B21" s="9" t="s">
        <v>331</v>
      </c>
      <c r="D21" s="9" t="s">
        <v>342</v>
      </c>
      <c r="F21" s="221">
        <f>F14+F19</f>
        <v>0</v>
      </c>
    </row>
    <row r="22" spans="1:6">
      <c r="A22" s="31">
        <v>10</v>
      </c>
      <c r="F22" s="31"/>
    </row>
    <row r="23" spans="1:6">
      <c r="A23" s="31">
        <v>11</v>
      </c>
      <c r="F23" s="31"/>
    </row>
    <row r="24" spans="1:6">
      <c r="A24" s="31">
        <v>12</v>
      </c>
      <c r="B24" s="9" t="s">
        <v>330</v>
      </c>
      <c r="D24" s="9" t="s">
        <v>338</v>
      </c>
      <c r="F24" s="221">
        <f>F19</f>
        <v>0</v>
      </c>
    </row>
    <row r="25" spans="1:6">
      <c r="A25" s="31">
        <v>13</v>
      </c>
      <c r="F25" s="31"/>
    </row>
    <row r="26" spans="1:6">
      <c r="A26" s="31">
        <v>14</v>
      </c>
      <c r="B26" s="9" t="s">
        <v>332</v>
      </c>
      <c r="D26" s="49" t="s">
        <v>339</v>
      </c>
      <c r="F26" s="223">
        <v>0</v>
      </c>
    </row>
    <row r="27" spans="1:6">
      <c r="A27" s="31">
        <v>15</v>
      </c>
      <c r="B27" s="9" t="s">
        <v>333</v>
      </c>
      <c r="D27" s="49" t="s">
        <v>340</v>
      </c>
      <c r="F27" s="224">
        <v>30</v>
      </c>
    </row>
    <row r="28" spans="1:6">
      <c r="A28" s="31">
        <v>16</v>
      </c>
      <c r="B28" s="9" t="s">
        <v>334</v>
      </c>
      <c r="D28" s="9" t="s">
        <v>341</v>
      </c>
      <c r="F28" s="221">
        <f>F24*F26*F27</f>
        <v>0</v>
      </c>
    </row>
    <row r="29" spans="1:6">
      <c r="A29" s="31">
        <v>17</v>
      </c>
      <c r="F29" s="31"/>
    </row>
    <row r="30" spans="1:6">
      <c r="A30" s="31">
        <v>18</v>
      </c>
      <c r="B30" s="28" t="s">
        <v>514</v>
      </c>
      <c r="D30" s="9" t="s">
        <v>343</v>
      </c>
      <c r="F30" s="221">
        <f>F24+F28</f>
        <v>0</v>
      </c>
    </row>
    <row r="31" spans="1:6">
      <c r="F31" s="31"/>
    </row>
    <row r="32" spans="1:6">
      <c r="A32" s="96" t="s">
        <v>20</v>
      </c>
    </row>
    <row r="33" spans="1:6" ht="26.25" customHeight="1">
      <c r="A33" s="31" t="s">
        <v>407</v>
      </c>
      <c r="B33" s="854" t="s">
        <v>335</v>
      </c>
      <c r="C33" s="854"/>
      <c r="D33" s="854"/>
      <c r="E33" s="854"/>
      <c r="F33" s="854"/>
    </row>
    <row r="34" spans="1:6" ht="36.75" customHeight="1">
      <c r="A34" s="31" t="s">
        <v>419</v>
      </c>
      <c r="B34" s="854" t="s">
        <v>336</v>
      </c>
      <c r="C34" s="854"/>
      <c r="D34" s="854"/>
      <c r="E34" s="854"/>
      <c r="F34" s="854"/>
    </row>
  </sheetData>
  <mergeCells count="5">
    <mergeCell ref="B34:F34"/>
    <mergeCell ref="A3:F3"/>
    <mergeCell ref="A4:F4"/>
    <mergeCell ref="A5:F5"/>
    <mergeCell ref="B33:F33"/>
  </mergeCells>
  <phoneticPr fontId="0" type="noConversion"/>
  <printOptions horizontalCentered="1"/>
  <pageMargins left="0.5" right="0.5" top="0.75" bottom="0.75" header="0.3" footer="0.3"/>
  <pageSetup scale="9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view="pageBreakPreview" zoomScaleNormal="100" zoomScaleSheetLayoutView="100" workbookViewId="0">
      <selection activeCell="A3" sqref="A3:F3"/>
    </sheetView>
  </sheetViews>
  <sheetFormatPr defaultColWidth="9.33203125" defaultRowHeight="12"/>
  <cols>
    <col min="1" max="1" width="9.5" style="31" customWidth="1"/>
    <col min="2" max="2" width="46.83203125" style="9" customWidth="1"/>
    <col min="3" max="3" width="20" style="9" customWidth="1"/>
    <col min="4" max="4" width="20.83203125" style="9" customWidth="1"/>
    <col min="5" max="5" width="24.33203125" style="9" customWidth="1"/>
    <col min="6" max="6" width="50" style="9" customWidth="1"/>
    <col min="7" max="16384" width="9.33203125" style="9"/>
  </cols>
  <sheetData>
    <row r="1" spans="1:6">
      <c r="B1" s="127"/>
      <c r="C1" s="127"/>
      <c r="F1" s="43" t="s">
        <v>62</v>
      </c>
    </row>
    <row r="2" spans="1:6">
      <c r="B2" s="127"/>
      <c r="C2" s="127"/>
      <c r="F2" s="44" t="s">
        <v>1085</v>
      </c>
    </row>
    <row r="3" spans="1:6">
      <c r="A3" s="838" t="s">
        <v>344</v>
      </c>
      <c r="B3" s="838"/>
      <c r="C3" s="838"/>
      <c r="D3" s="838"/>
      <c r="E3" s="838"/>
      <c r="F3" s="838"/>
    </row>
    <row r="4" spans="1:6">
      <c r="A4" s="838" t="s">
        <v>345</v>
      </c>
      <c r="B4" s="838"/>
      <c r="C4" s="838"/>
      <c r="D4" s="838"/>
      <c r="E4" s="838"/>
      <c r="F4" s="838"/>
    </row>
    <row r="5" spans="1:6">
      <c r="A5" s="844" t="s">
        <v>548</v>
      </c>
      <c r="B5" s="843"/>
      <c r="C5" s="843"/>
      <c r="D5" s="843"/>
      <c r="E5" s="843"/>
      <c r="F5" s="843"/>
    </row>
    <row r="8" spans="1:6">
      <c r="D8" s="31" t="s">
        <v>117</v>
      </c>
      <c r="E8" s="31" t="s">
        <v>118</v>
      </c>
      <c r="F8" s="31" t="s">
        <v>161</v>
      </c>
    </row>
    <row r="9" spans="1:6">
      <c r="A9" s="96" t="s">
        <v>384</v>
      </c>
      <c r="B9" s="9" t="s">
        <v>128</v>
      </c>
      <c r="C9" s="9" t="s">
        <v>371</v>
      </c>
      <c r="D9" s="31" t="s">
        <v>388</v>
      </c>
      <c r="E9" s="31" t="s">
        <v>346</v>
      </c>
      <c r="F9" s="31" t="s">
        <v>347</v>
      </c>
    </row>
    <row r="10" spans="1:6">
      <c r="A10" s="31">
        <v>1</v>
      </c>
      <c r="B10" s="205" t="s">
        <v>348</v>
      </c>
      <c r="C10" s="206"/>
      <c r="D10" s="811"/>
      <c r="E10" s="811"/>
      <c r="F10" s="207"/>
    </row>
    <row r="11" spans="1:6">
      <c r="A11" s="31">
        <v>2</v>
      </c>
      <c r="B11" s="9" t="s">
        <v>349</v>
      </c>
      <c r="C11" s="208" t="s">
        <v>796</v>
      </c>
      <c r="D11" s="209">
        <v>0</v>
      </c>
      <c r="E11" s="209">
        <v>0</v>
      </c>
      <c r="F11" s="210">
        <f>D11-E11</f>
        <v>0</v>
      </c>
    </row>
    <row r="12" spans="1:6">
      <c r="A12" s="31">
        <v>3</v>
      </c>
      <c r="B12" s="9" t="s">
        <v>350</v>
      </c>
      <c r="C12" s="208" t="s">
        <v>796</v>
      </c>
      <c r="D12" s="209">
        <v>0</v>
      </c>
      <c r="E12" s="209">
        <v>0</v>
      </c>
      <c r="F12" s="210">
        <f t="shared" ref="F12:F30" si="0">D12-E12</f>
        <v>0</v>
      </c>
    </row>
    <row r="13" spans="1:6">
      <c r="A13" s="31">
        <v>4</v>
      </c>
      <c r="B13" s="9" t="s">
        <v>351</v>
      </c>
      <c r="C13" s="208" t="s">
        <v>796</v>
      </c>
      <c r="D13" s="209">
        <v>0</v>
      </c>
      <c r="E13" s="209">
        <v>0</v>
      </c>
      <c r="F13" s="210">
        <f t="shared" si="0"/>
        <v>0</v>
      </c>
    </row>
    <row r="14" spans="1:6">
      <c r="A14" s="31">
        <v>5</v>
      </c>
      <c r="B14" s="9" t="s">
        <v>352</v>
      </c>
      <c r="C14" s="208" t="s">
        <v>796</v>
      </c>
      <c r="D14" s="209">
        <v>0</v>
      </c>
      <c r="E14" s="209">
        <v>0</v>
      </c>
      <c r="F14" s="210">
        <f t="shared" si="0"/>
        <v>0</v>
      </c>
    </row>
    <row r="15" spans="1:6">
      <c r="A15" s="31">
        <v>6</v>
      </c>
      <c r="B15" s="9" t="s">
        <v>353</v>
      </c>
      <c r="C15" s="208" t="s">
        <v>796</v>
      </c>
      <c r="D15" s="209">
        <v>0</v>
      </c>
      <c r="E15" s="209">
        <v>0</v>
      </c>
      <c r="F15" s="210">
        <f t="shared" si="0"/>
        <v>0</v>
      </c>
    </row>
    <row r="16" spans="1:6">
      <c r="A16" s="31">
        <v>7</v>
      </c>
      <c r="B16" s="9" t="s">
        <v>353</v>
      </c>
      <c r="C16" s="208" t="s">
        <v>796</v>
      </c>
      <c r="D16" s="211">
        <v>0</v>
      </c>
      <c r="E16" s="211">
        <v>0</v>
      </c>
      <c r="F16" s="212">
        <f t="shared" si="0"/>
        <v>0</v>
      </c>
    </row>
    <row r="17" spans="1:8">
      <c r="A17" s="31">
        <v>8</v>
      </c>
      <c r="B17" s="205" t="s">
        <v>354</v>
      </c>
      <c r="C17" s="90" t="s">
        <v>357</v>
      </c>
      <c r="D17" s="210">
        <f>SUM(D11:D16)</f>
        <v>0</v>
      </c>
      <c r="E17" s="210">
        <f>SUM(E11:E16)</f>
        <v>0</v>
      </c>
      <c r="F17" s="210">
        <f t="shared" si="0"/>
        <v>0</v>
      </c>
    </row>
    <row r="18" spans="1:8">
      <c r="D18" s="31"/>
      <c r="E18" s="31"/>
      <c r="F18" s="210"/>
    </row>
    <row r="19" spans="1:8">
      <c r="A19" s="31">
        <v>9</v>
      </c>
      <c r="B19" s="205" t="s">
        <v>355</v>
      </c>
      <c r="D19" s="31"/>
      <c r="E19" s="31"/>
      <c r="F19" s="210"/>
    </row>
    <row r="20" spans="1:8">
      <c r="A20" s="31">
        <v>10</v>
      </c>
      <c r="B20" s="9" t="s">
        <v>595</v>
      </c>
      <c r="C20" s="208" t="s">
        <v>796</v>
      </c>
      <c r="D20" s="209">
        <v>0</v>
      </c>
      <c r="E20" s="209">
        <v>0</v>
      </c>
      <c r="F20" s="210">
        <f t="shared" si="0"/>
        <v>0</v>
      </c>
    </row>
    <row r="21" spans="1:8">
      <c r="A21" s="31">
        <v>11</v>
      </c>
      <c r="B21" s="9" t="s">
        <v>596</v>
      </c>
      <c r="C21" s="208" t="s">
        <v>796</v>
      </c>
      <c r="D21" s="209">
        <v>0</v>
      </c>
      <c r="E21" s="209">
        <v>0</v>
      </c>
      <c r="F21" s="210">
        <f t="shared" si="0"/>
        <v>0</v>
      </c>
    </row>
    <row r="22" spans="1:8">
      <c r="A22" s="31">
        <v>12</v>
      </c>
      <c r="B22" s="9" t="s">
        <v>356</v>
      </c>
      <c r="C22" s="208" t="s">
        <v>796</v>
      </c>
      <c r="D22" s="209">
        <v>0</v>
      </c>
      <c r="E22" s="209">
        <v>0</v>
      </c>
      <c r="F22" s="210">
        <f t="shared" si="0"/>
        <v>0</v>
      </c>
    </row>
    <row r="23" spans="1:8">
      <c r="A23" s="31">
        <v>13</v>
      </c>
      <c r="B23" s="90" t="s">
        <v>597</v>
      </c>
      <c r="C23" s="208" t="s">
        <v>796</v>
      </c>
      <c r="D23" s="209">
        <v>0</v>
      </c>
      <c r="E23" s="209">
        <v>0</v>
      </c>
      <c r="F23" s="210">
        <f t="shared" si="0"/>
        <v>0</v>
      </c>
    </row>
    <row r="24" spans="1:8">
      <c r="A24" s="31">
        <v>14</v>
      </c>
      <c r="B24" s="208" t="s">
        <v>755</v>
      </c>
      <c r="C24" s="208" t="s">
        <v>796</v>
      </c>
      <c r="D24" s="444">
        <v>0</v>
      </c>
      <c r="E24" s="211">
        <v>0</v>
      </c>
      <c r="F24" s="448">
        <f t="shared" si="0"/>
        <v>0</v>
      </c>
      <c r="G24" s="311"/>
      <c r="H24" s="421"/>
    </row>
    <row r="25" spans="1:8">
      <c r="A25" s="31">
        <v>15</v>
      </c>
      <c r="B25" s="208" t="s">
        <v>797</v>
      </c>
      <c r="C25" s="208" t="s">
        <v>798</v>
      </c>
      <c r="D25" s="445">
        <f>SUM(D20:D24)</f>
        <v>0</v>
      </c>
      <c r="E25" s="210">
        <f>SUM(E20:E24)</f>
        <v>0</v>
      </c>
      <c r="F25" s="445">
        <f t="shared" si="0"/>
        <v>0</v>
      </c>
      <c r="G25" s="311"/>
    </row>
    <row r="26" spans="1:8">
      <c r="A26" s="31">
        <v>16</v>
      </c>
      <c r="B26" s="208" t="s">
        <v>799</v>
      </c>
      <c r="C26" s="208"/>
      <c r="D26" s="252">
        <v>0</v>
      </c>
      <c r="E26" s="209">
        <v>0</v>
      </c>
      <c r="F26" s="445">
        <f t="shared" si="0"/>
        <v>0</v>
      </c>
      <c r="G26" s="311"/>
    </row>
    <row r="27" spans="1:8">
      <c r="A27" s="31">
        <v>17</v>
      </c>
      <c r="B27" s="208" t="s">
        <v>800</v>
      </c>
      <c r="C27" s="208"/>
      <c r="D27" s="444">
        <v>0</v>
      </c>
      <c r="E27" s="211">
        <v>0</v>
      </c>
      <c r="F27" s="448">
        <f t="shared" si="0"/>
        <v>0</v>
      </c>
      <c r="G27" s="311"/>
    </row>
    <row r="28" spans="1:8" ht="24">
      <c r="A28" s="31">
        <v>18</v>
      </c>
      <c r="B28" s="208" t="s">
        <v>801</v>
      </c>
      <c r="C28" s="213" t="s">
        <v>610</v>
      </c>
      <c r="D28" s="446">
        <f>D25-D26-D27</f>
        <v>0</v>
      </c>
      <c r="E28" s="214">
        <f>E25-E26-E27</f>
        <v>0</v>
      </c>
      <c r="F28" s="446">
        <f>F25-F26-F27</f>
        <v>0</v>
      </c>
      <c r="G28" s="311"/>
    </row>
    <row r="29" spans="1:8">
      <c r="D29" s="447"/>
      <c r="E29" s="31"/>
      <c r="F29" s="445"/>
      <c r="G29" s="311"/>
    </row>
    <row r="30" spans="1:8">
      <c r="A30" s="31">
        <v>19</v>
      </c>
      <c r="B30" s="208" t="s">
        <v>802</v>
      </c>
      <c r="C30" s="208" t="s">
        <v>358</v>
      </c>
      <c r="D30" s="447">
        <f>D17+D28</f>
        <v>0</v>
      </c>
      <c r="E30" s="215">
        <f>E17+E28</f>
        <v>0</v>
      </c>
      <c r="F30" s="445">
        <f t="shared" si="0"/>
        <v>0</v>
      </c>
      <c r="G30" s="311"/>
    </row>
    <row r="31" spans="1:8">
      <c r="D31" s="31"/>
      <c r="E31" s="31"/>
      <c r="F31" s="31"/>
    </row>
    <row r="33" spans="1:7">
      <c r="A33" s="31" t="s">
        <v>339</v>
      </c>
      <c r="B33" s="854" t="s">
        <v>540</v>
      </c>
      <c r="C33" s="854"/>
      <c r="D33" s="854"/>
      <c r="E33" s="854"/>
      <c r="F33" s="854"/>
      <c r="G33" s="854"/>
    </row>
    <row r="34" spans="1:7">
      <c r="B34" s="854"/>
      <c r="C34" s="854"/>
      <c r="D34" s="854"/>
      <c r="E34" s="854"/>
      <c r="F34" s="854"/>
      <c r="G34" s="854"/>
    </row>
    <row r="35" spans="1:7">
      <c r="F35" s="216"/>
    </row>
    <row r="36" spans="1:7">
      <c r="F36" s="216"/>
    </row>
  </sheetData>
  <mergeCells count="4">
    <mergeCell ref="A3:F3"/>
    <mergeCell ref="A4:F4"/>
    <mergeCell ref="A5:F5"/>
    <mergeCell ref="B33:G34"/>
  </mergeCells>
  <phoneticPr fontId="0" type="noConversion"/>
  <printOptions horizontalCentered="1"/>
  <pageMargins left="0.5" right="0.5" top="0.75" bottom="0.75" header="0.3" footer="0.3"/>
  <pageSetup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3"/>
  <sheetViews>
    <sheetView view="pageBreakPreview" zoomScale="80" zoomScaleNormal="90" zoomScaleSheetLayoutView="80" workbookViewId="0">
      <selection activeCell="F25" sqref="F25"/>
    </sheetView>
  </sheetViews>
  <sheetFormatPr defaultRowHeight="12.75"/>
  <cols>
    <col min="2" max="2" width="29.83203125" customWidth="1"/>
    <col min="3" max="3" width="19.5" customWidth="1"/>
    <col min="4" max="9" width="16.1640625" customWidth="1"/>
    <col min="10" max="10" width="16.83203125" customWidth="1"/>
    <col min="11" max="14" width="16.1640625" customWidth="1"/>
  </cols>
  <sheetData>
    <row r="1" spans="1:14" ht="15">
      <c r="A1" s="535" t="s">
        <v>548</v>
      </c>
      <c r="B1" s="626"/>
      <c r="C1" s="627"/>
      <c r="D1" s="627"/>
      <c r="E1" s="627"/>
      <c r="F1" s="627"/>
      <c r="G1" s="627"/>
      <c r="H1" s="627"/>
      <c r="I1" s="627"/>
      <c r="J1" s="627"/>
      <c r="K1" s="627"/>
      <c r="L1" s="627"/>
      <c r="M1" s="626"/>
      <c r="N1" s="637" t="s">
        <v>1104</v>
      </c>
    </row>
    <row r="2" spans="1:14" ht="15">
      <c r="A2" s="535" t="s">
        <v>903</v>
      </c>
      <c r="B2" s="534"/>
      <c r="C2" s="534"/>
      <c r="D2" s="534"/>
      <c r="E2" s="628"/>
      <c r="F2" s="628"/>
      <c r="G2" s="534"/>
      <c r="H2" s="534"/>
      <c r="I2" s="534"/>
      <c r="J2" s="534"/>
      <c r="K2" s="534"/>
      <c r="L2" s="534"/>
      <c r="M2" s="534"/>
      <c r="N2" s="534"/>
    </row>
    <row r="3" spans="1:14" ht="15">
      <c r="A3" s="536" t="s">
        <v>1086</v>
      </c>
      <c r="B3" s="536"/>
      <c r="C3" s="627"/>
      <c r="D3" s="627"/>
      <c r="E3" s="627"/>
      <c r="F3" s="627"/>
      <c r="G3" s="627"/>
      <c r="H3" s="627"/>
      <c r="I3" s="627"/>
      <c r="J3" s="627"/>
      <c r="K3" s="627"/>
      <c r="L3" s="627"/>
      <c r="M3" s="626"/>
      <c r="N3" s="626"/>
    </row>
    <row r="4" spans="1:14" ht="15">
      <c r="A4" s="629"/>
      <c r="B4" s="626"/>
      <c r="C4" s="535"/>
      <c r="D4" s="535"/>
      <c r="E4" s="535"/>
      <c r="F4" s="535"/>
      <c r="G4" s="630"/>
      <c r="H4" s="630"/>
      <c r="I4" s="535"/>
      <c r="J4" s="535"/>
      <c r="K4" s="535"/>
      <c r="L4" s="535"/>
      <c r="M4" s="626"/>
      <c r="N4" s="626"/>
    </row>
    <row r="5" spans="1:14" ht="15">
      <c r="A5" s="631" t="s">
        <v>816</v>
      </c>
      <c r="B5" s="571"/>
      <c r="C5" s="632"/>
      <c r="D5" s="633"/>
      <c r="E5" s="634"/>
      <c r="F5" s="632"/>
      <c r="G5" s="632"/>
      <c r="H5" s="633"/>
      <c r="I5" s="632"/>
      <c r="J5" s="575"/>
      <c r="K5" s="571"/>
      <c r="L5" s="573"/>
      <c r="M5" s="571"/>
      <c r="N5" s="571"/>
    </row>
    <row r="6" spans="1:14" ht="168" customHeight="1">
      <c r="A6" s="623">
        <v>1</v>
      </c>
      <c r="B6" s="896" t="s">
        <v>904</v>
      </c>
      <c r="C6" s="896"/>
      <c r="D6" s="896"/>
      <c r="E6" s="896"/>
      <c r="F6" s="896"/>
      <c r="G6" s="896"/>
      <c r="H6" s="896"/>
      <c r="I6" s="896"/>
      <c r="J6" s="896"/>
      <c r="K6" s="896"/>
      <c r="L6" s="896"/>
      <c r="M6" s="896"/>
      <c r="N6" s="896"/>
    </row>
    <row r="7" spans="1:14" ht="72.75" customHeight="1">
      <c r="A7" s="623">
        <f>A6+1</f>
        <v>2</v>
      </c>
      <c r="B7" s="897" t="s">
        <v>1056</v>
      </c>
      <c r="C7" s="897"/>
      <c r="D7" s="897"/>
      <c r="E7" s="897"/>
      <c r="F7" s="897"/>
      <c r="G7" s="897"/>
      <c r="H7" s="897"/>
      <c r="I7" s="897"/>
      <c r="J7" s="897"/>
      <c r="K7" s="897"/>
      <c r="L7" s="897"/>
      <c r="M7" s="897"/>
      <c r="N7" s="897"/>
    </row>
    <row r="8" spans="1:14" ht="15.75" thickBot="1">
      <c r="A8" s="623"/>
      <c r="B8" s="635"/>
      <c r="C8" s="636"/>
      <c r="D8" s="636"/>
      <c r="E8" s="636"/>
      <c r="F8" s="636"/>
      <c r="G8" s="636"/>
      <c r="H8" s="636"/>
      <c r="I8" s="636"/>
      <c r="J8" s="636"/>
      <c r="K8" s="636"/>
      <c r="L8" s="636"/>
      <c r="M8" s="636"/>
      <c r="N8" s="636"/>
    </row>
    <row r="9" spans="1:14" ht="15">
      <c r="A9" s="623">
        <f>A7+1</f>
        <v>3</v>
      </c>
      <c r="B9" s="637" t="s">
        <v>817</v>
      </c>
      <c r="C9" s="626"/>
      <c r="D9" s="626"/>
      <c r="E9" s="626"/>
      <c r="F9" s="626"/>
      <c r="G9" s="626"/>
      <c r="H9" s="626"/>
      <c r="I9" s="626"/>
      <c r="J9" s="626"/>
      <c r="K9" s="626"/>
      <c r="L9" s="626"/>
      <c r="M9" s="626"/>
      <c r="N9" s="626"/>
    </row>
    <row r="10" spans="1:14" ht="15">
      <c r="A10" s="623"/>
      <c r="B10" s="637"/>
      <c r="C10" s="626"/>
      <c r="D10" s="626"/>
      <c r="E10" s="626"/>
      <c r="F10" s="626"/>
      <c r="G10" s="626"/>
      <c r="H10" s="571"/>
      <c r="I10" s="571"/>
      <c r="J10" s="571"/>
      <c r="K10" s="571"/>
      <c r="L10" s="626"/>
      <c r="M10" s="626"/>
      <c r="N10" s="626"/>
    </row>
    <row r="11" spans="1:14" ht="14.25">
      <c r="A11" s="623">
        <f>A9+1</f>
        <v>4</v>
      </c>
      <c r="B11" s="573" t="s">
        <v>818</v>
      </c>
      <c r="C11" s="573"/>
      <c r="D11" s="571"/>
      <c r="E11" s="573" t="s">
        <v>170</v>
      </c>
      <c r="F11" s="638" t="s">
        <v>841</v>
      </c>
      <c r="G11" s="573"/>
      <c r="H11" s="571"/>
      <c r="I11" s="571"/>
      <c r="J11" s="571"/>
      <c r="K11" s="571"/>
      <c r="L11" s="573"/>
      <c r="M11" s="571"/>
      <c r="N11" s="571"/>
    </row>
    <row r="12" spans="1:14" ht="15">
      <c r="A12" s="623">
        <f>+A11+1</f>
        <v>5</v>
      </c>
      <c r="B12" s="634" t="s">
        <v>819</v>
      </c>
      <c r="C12" s="632"/>
      <c r="D12" s="571"/>
      <c r="E12" s="639">
        <v>0</v>
      </c>
      <c r="F12" s="640"/>
      <c r="G12" s="641"/>
      <c r="H12" s="642"/>
      <c r="I12" s="571"/>
      <c r="J12" s="571"/>
      <c r="K12" s="571"/>
      <c r="L12" s="573"/>
      <c r="M12" s="571"/>
      <c r="N12" s="571"/>
    </row>
    <row r="13" spans="1:14" ht="15">
      <c r="A13" s="623">
        <f>+A12+1</f>
        <v>6</v>
      </c>
      <c r="B13" s="634" t="s">
        <v>820</v>
      </c>
      <c r="C13" s="632"/>
      <c r="D13" s="571"/>
      <c r="E13" s="639">
        <v>0</v>
      </c>
      <c r="F13" s="640"/>
      <c r="G13" s="641"/>
      <c r="H13" s="642"/>
      <c r="I13" s="571"/>
      <c r="J13" s="571"/>
      <c r="K13" s="571"/>
      <c r="L13" s="573"/>
      <c r="M13" s="571"/>
      <c r="N13" s="571"/>
    </row>
    <row r="14" spans="1:14" ht="15.75" thickBot="1">
      <c r="A14" s="623">
        <f>+A13+1</f>
        <v>7</v>
      </c>
      <c r="B14" s="575" t="s">
        <v>842</v>
      </c>
      <c r="C14" s="632"/>
      <c r="D14" s="571"/>
      <c r="E14" s="643">
        <f>SUM(E12:E13)</f>
        <v>0</v>
      </c>
      <c r="F14" s="634" t="s">
        <v>905</v>
      </c>
      <c r="G14" s="632"/>
      <c r="H14" s="571"/>
      <c r="I14" s="571"/>
      <c r="J14" s="571"/>
      <c r="K14" s="571"/>
      <c r="L14" s="573"/>
      <c r="M14" s="571"/>
      <c r="N14" s="571"/>
    </row>
    <row r="15" spans="1:14" ht="15.75" thickTop="1">
      <c r="A15" s="623"/>
      <c r="B15" s="575"/>
      <c r="C15" s="632"/>
      <c r="D15" s="633"/>
      <c r="E15" s="634"/>
      <c r="F15" s="632"/>
      <c r="G15" s="632"/>
      <c r="H15" s="633"/>
      <c r="I15" s="634"/>
      <c r="J15" s="632"/>
      <c r="K15" s="575"/>
      <c r="L15" s="573"/>
      <c r="M15" s="571"/>
      <c r="N15" s="571"/>
    </row>
    <row r="16" spans="1:14" ht="30.75" customHeight="1">
      <c r="A16" s="623">
        <f>A14+1</f>
        <v>8</v>
      </c>
      <c r="B16" s="891" t="s">
        <v>983</v>
      </c>
      <c r="C16" s="891"/>
      <c r="D16" s="891"/>
      <c r="E16" s="891"/>
      <c r="F16" s="891"/>
      <c r="G16" s="891"/>
      <c r="H16" s="891"/>
      <c r="I16" s="891"/>
      <c r="J16" s="891"/>
      <c r="K16" s="891"/>
      <c r="L16" s="891"/>
      <c r="M16" s="891"/>
      <c r="N16" s="891"/>
    </row>
    <row r="17" spans="1:14" ht="15.75" thickBot="1">
      <c r="A17" s="623"/>
      <c r="B17" s="644"/>
      <c r="C17" s="644"/>
      <c r="D17" s="644"/>
      <c r="E17" s="644"/>
      <c r="F17" s="644"/>
      <c r="G17" s="644"/>
      <c r="H17" s="644"/>
      <c r="I17" s="644"/>
      <c r="J17" s="644"/>
      <c r="K17" s="644"/>
      <c r="L17" s="644"/>
      <c r="M17" s="644"/>
      <c r="N17" s="644"/>
    </row>
    <row r="18" spans="1:14" ht="15">
      <c r="A18" s="623">
        <f>A16+1</f>
        <v>9</v>
      </c>
      <c r="B18" s="637" t="s">
        <v>821</v>
      </c>
      <c r="C18" s="534"/>
      <c r="D18" s="534"/>
      <c r="E18" s="645"/>
      <c r="F18" s="645"/>
      <c r="G18" s="645"/>
      <c r="H18" s="645"/>
      <c r="I18" s="645"/>
      <c r="J18" s="645"/>
      <c r="K18" s="645"/>
      <c r="L18" s="646"/>
      <c r="M18" s="534"/>
      <c r="N18" s="534"/>
    </row>
    <row r="19" spans="1:14" ht="15">
      <c r="A19" s="623"/>
      <c r="B19" s="637"/>
      <c r="C19" s="534"/>
      <c r="D19" s="534"/>
      <c r="E19" s="645"/>
      <c r="F19" s="645"/>
      <c r="G19" s="645"/>
      <c r="H19" s="645"/>
      <c r="I19" s="645"/>
      <c r="J19" s="645"/>
      <c r="K19" s="645"/>
      <c r="L19" s="646"/>
      <c r="M19" s="534"/>
      <c r="N19" s="534"/>
    </row>
    <row r="20" spans="1:14" ht="15">
      <c r="A20" s="623"/>
      <c r="B20" s="595" t="s">
        <v>117</v>
      </c>
      <c r="C20" s="596" t="s">
        <v>118</v>
      </c>
      <c r="D20" s="647" t="s">
        <v>275</v>
      </c>
      <c r="E20" s="647" t="s">
        <v>119</v>
      </c>
      <c r="F20" s="647" t="s">
        <v>276</v>
      </c>
      <c r="G20" s="647" t="s">
        <v>122</v>
      </c>
      <c r="H20" s="645"/>
      <c r="I20" s="645"/>
      <c r="J20" s="645"/>
      <c r="K20" s="645"/>
      <c r="L20" s="646"/>
      <c r="M20" s="534"/>
      <c r="N20" s="534"/>
    </row>
    <row r="21" spans="1:14" ht="72">
      <c r="A21" s="623">
        <f>+A18+1</f>
        <v>10</v>
      </c>
      <c r="B21" s="534"/>
      <c r="C21" s="534"/>
      <c r="D21" s="534"/>
      <c r="E21" s="648" t="s">
        <v>843</v>
      </c>
      <c r="F21" s="649" t="s">
        <v>822</v>
      </c>
      <c r="G21" s="649" t="s">
        <v>844</v>
      </c>
      <c r="H21" s="649"/>
      <c r="I21" s="534"/>
      <c r="J21" s="534"/>
      <c r="K21" s="534"/>
      <c r="L21" s="646"/>
      <c r="M21" s="534"/>
      <c r="N21" s="534"/>
    </row>
    <row r="22" spans="1:14" ht="15">
      <c r="A22" s="650">
        <f t="shared" ref="A22:A26" si="0">+A21+1</f>
        <v>11</v>
      </c>
      <c r="B22" s="651" t="s">
        <v>845</v>
      </c>
      <c r="C22" s="651"/>
      <c r="D22" s="651"/>
      <c r="E22" s="652">
        <f>H68</f>
        <v>0</v>
      </c>
      <c r="F22" s="653"/>
      <c r="G22" s="652">
        <f>E22*F22</f>
        <v>0</v>
      </c>
      <c r="H22" s="645"/>
      <c r="I22" s="534"/>
      <c r="J22" s="534"/>
      <c r="K22" s="534"/>
      <c r="L22" s="646"/>
      <c r="M22" s="534"/>
      <c r="N22" s="534"/>
    </row>
    <row r="23" spans="1:14" ht="15">
      <c r="A23" s="561" t="str">
        <f>A22&amp;"a"</f>
        <v>11a</v>
      </c>
      <c r="B23" s="651" t="s">
        <v>845</v>
      </c>
      <c r="C23" s="651"/>
      <c r="D23" s="651"/>
      <c r="E23" s="652">
        <f>K75</f>
        <v>0</v>
      </c>
      <c r="F23" s="653"/>
      <c r="G23" s="652">
        <f>E23*F23</f>
        <v>0</v>
      </c>
      <c r="H23" s="645"/>
      <c r="I23" s="534"/>
      <c r="J23" s="534"/>
      <c r="K23" s="534"/>
      <c r="L23" s="646"/>
      <c r="M23" s="534"/>
      <c r="N23" s="534"/>
    </row>
    <row r="24" spans="1:14" ht="15">
      <c r="A24" s="561" t="str">
        <f>A22&amp;"…"</f>
        <v>11…</v>
      </c>
      <c r="B24" s="654" t="s">
        <v>845</v>
      </c>
      <c r="C24" s="654"/>
      <c r="D24" s="654"/>
      <c r="E24" s="652">
        <v>0</v>
      </c>
      <c r="F24" s="655"/>
      <c r="G24" s="652">
        <v>0</v>
      </c>
      <c r="H24" s="645"/>
      <c r="I24" s="534"/>
      <c r="J24" s="534"/>
      <c r="K24" s="534"/>
      <c r="L24" s="646"/>
      <c r="M24" s="534"/>
      <c r="N24" s="534"/>
    </row>
    <row r="25" spans="1:14" ht="15.75" thickBot="1">
      <c r="A25" s="650">
        <f>+A22+1</f>
        <v>12</v>
      </c>
      <c r="B25" s="628" t="s">
        <v>377</v>
      </c>
      <c r="C25" s="656" t="str">
        <f>"(sum of lines "&amp;A22&amp;"_)"</f>
        <v>(sum of lines 11_)</v>
      </c>
      <c r="D25" s="628"/>
      <c r="E25" s="657">
        <f>SUM(E22:E24)</f>
        <v>0</v>
      </c>
      <c r="F25" s="634"/>
      <c r="G25" s="657">
        <f>SUM(G22:G24)</f>
        <v>0</v>
      </c>
      <c r="H25" s="645"/>
      <c r="I25" s="534"/>
      <c r="J25" s="534"/>
      <c r="K25" s="534"/>
      <c r="L25" s="658"/>
      <c r="M25" s="534"/>
      <c r="N25" s="534"/>
    </row>
    <row r="26" spans="1:14" ht="60.75" thickTop="1">
      <c r="A26" s="650">
        <f t="shared" si="0"/>
        <v>13</v>
      </c>
      <c r="B26" s="534"/>
      <c r="C26" s="534"/>
      <c r="D26" s="534"/>
      <c r="E26" s="659" t="s">
        <v>906</v>
      </c>
      <c r="F26" s="634"/>
      <c r="G26" s="659" t="s">
        <v>907</v>
      </c>
      <c r="H26" s="645"/>
      <c r="I26" s="534"/>
      <c r="J26" s="534"/>
      <c r="K26" s="534"/>
      <c r="L26" s="658"/>
      <c r="M26" s="534"/>
      <c r="N26" s="534"/>
    </row>
    <row r="27" spans="1:14" ht="15">
      <c r="A27" s="650"/>
      <c r="B27" s="632"/>
      <c r="C27" s="632"/>
      <c r="D27" s="632"/>
      <c r="E27" s="632"/>
      <c r="F27" s="632"/>
      <c r="G27" s="632"/>
      <c r="H27" s="632"/>
      <c r="I27" s="632"/>
      <c r="J27" s="632"/>
      <c r="K27" s="575"/>
      <c r="L27" s="575"/>
      <c r="M27" s="575"/>
      <c r="N27" s="575"/>
    </row>
    <row r="28" spans="1:14" ht="15">
      <c r="A28" s="561">
        <f>A26+1</f>
        <v>14</v>
      </c>
      <c r="B28" s="660" t="s">
        <v>846</v>
      </c>
      <c r="C28" s="660"/>
      <c r="D28" s="660"/>
      <c r="E28" s="660"/>
      <c r="F28" s="660"/>
      <c r="G28" s="660"/>
      <c r="H28" s="660"/>
      <c r="I28" s="660"/>
      <c r="J28" s="660"/>
      <c r="K28" s="660"/>
      <c r="L28" s="660"/>
      <c r="M28" s="575"/>
      <c r="N28" s="575"/>
    </row>
    <row r="29" spans="1:14" ht="15.75" thickBot="1">
      <c r="A29" s="650"/>
      <c r="B29" s="636"/>
      <c r="C29" s="636"/>
      <c r="D29" s="636"/>
      <c r="E29" s="636"/>
      <c r="F29" s="636"/>
      <c r="G29" s="636"/>
      <c r="H29" s="636"/>
      <c r="I29" s="636"/>
      <c r="J29" s="636"/>
      <c r="K29" s="661"/>
      <c r="L29" s="661"/>
      <c r="M29" s="661"/>
      <c r="N29" s="661"/>
    </row>
    <row r="30" spans="1:14" ht="15">
      <c r="A30" s="650">
        <f>A28+1</f>
        <v>15</v>
      </c>
      <c r="B30" s="637" t="s">
        <v>847</v>
      </c>
      <c r="C30" s="632"/>
      <c r="D30" s="632"/>
      <c r="E30" s="632"/>
      <c r="F30" s="632"/>
      <c r="G30" s="632"/>
      <c r="H30" s="632"/>
      <c r="I30" s="632"/>
      <c r="J30" s="632"/>
      <c r="K30" s="575"/>
      <c r="L30" s="575"/>
      <c r="M30" s="575"/>
      <c r="N30" s="575"/>
    </row>
    <row r="31" spans="1:14" ht="15">
      <c r="A31" s="650"/>
      <c r="B31" s="637"/>
      <c r="C31" s="632"/>
      <c r="D31" s="632"/>
      <c r="E31" s="632"/>
      <c r="F31" s="632"/>
      <c r="G31" s="632"/>
      <c r="H31" s="632"/>
      <c r="I31" s="632"/>
      <c r="J31" s="632"/>
      <c r="K31" s="575"/>
      <c r="L31" s="575"/>
      <c r="M31" s="575"/>
      <c r="N31" s="637" t="s">
        <v>1107</v>
      </c>
    </row>
    <row r="32" spans="1:14" ht="14.25">
      <c r="A32" s="650"/>
      <c r="B32" s="595" t="s">
        <v>117</v>
      </c>
      <c r="C32" s="596" t="s">
        <v>118</v>
      </c>
      <c r="D32" s="647" t="s">
        <v>275</v>
      </c>
      <c r="E32" s="647" t="s">
        <v>119</v>
      </c>
      <c r="F32" s="647" t="s">
        <v>276</v>
      </c>
      <c r="G32" s="647" t="s">
        <v>122</v>
      </c>
      <c r="H32" s="647" t="s">
        <v>123</v>
      </c>
      <c r="I32" s="647" t="s">
        <v>124</v>
      </c>
      <c r="J32" s="647" t="s">
        <v>125</v>
      </c>
      <c r="K32" s="662" t="s">
        <v>823</v>
      </c>
      <c r="L32" s="662"/>
      <c r="M32" s="662"/>
      <c r="N32" s="662"/>
    </row>
    <row r="33" spans="1:14" ht="72">
      <c r="A33" s="650">
        <f>+A30+1</f>
        <v>16</v>
      </c>
      <c r="B33" s="663" t="s">
        <v>824</v>
      </c>
      <c r="C33" s="664"/>
      <c r="D33" s="546"/>
      <c r="E33" s="665" t="s">
        <v>848</v>
      </c>
      <c r="F33" s="665" t="s">
        <v>849</v>
      </c>
      <c r="G33" s="665" t="s">
        <v>850</v>
      </c>
      <c r="H33" s="665" t="s">
        <v>851</v>
      </c>
      <c r="I33" s="665" t="s">
        <v>852</v>
      </c>
      <c r="J33" s="665" t="s">
        <v>825</v>
      </c>
      <c r="K33" s="666" t="s">
        <v>826</v>
      </c>
      <c r="L33" s="663"/>
      <c r="M33" s="663"/>
      <c r="N33" s="546"/>
    </row>
    <row r="34" spans="1:14" ht="15">
      <c r="A34" s="650">
        <f t="shared" ref="A34:A39" si="1">+A33+1</f>
        <v>17</v>
      </c>
      <c r="B34" s="651" t="s">
        <v>845</v>
      </c>
      <c r="C34" s="651"/>
      <c r="D34" s="652"/>
      <c r="E34" s="652">
        <v>0</v>
      </c>
      <c r="F34" s="652">
        <v>0</v>
      </c>
      <c r="G34" s="652">
        <v>0</v>
      </c>
      <c r="H34" s="652">
        <v>0</v>
      </c>
      <c r="I34" s="667">
        <f>SUM(E34:H34)</f>
        <v>0</v>
      </c>
      <c r="J34" s="537"/>
      <c r="K34" s="668"/>
      <c r="L34" s="668"/>
      <c r="M34" s="668"/>
      <c r="N34" s="668"/>
    </row>
    <row r="35" spans="1:14" ht="15">
      <c r="A35" s="561" t="str">
        <f>A34&amp;"a"</f>
        <v>17a</v>
      </c>
      <c r="B35" s="537" t="s">
        <v>845</v>
      </c>
      <c r="C35" s="537"/>
      <c r="D35" s="639"/>
      <c r="E35" s="639">
        <v>0</v>
      </c>
      <c r="F35" s="652">
        <v>0</v>
      </c>
      <c r="G35" s="639">
        <v>0</v>
      </c>
      <c r="H35" s="639">
        <v>0</v>
      </c>
      <c r="I35" s="667">
        <f t="shared" ref="I35:I37" si="2">SUM(E35:H35)</f>
        <v>0</v>
      </c>
      <c r="J35" s="537"/>
      <c r="K35" s="669"/>
      <c r="L35" s="669"/>
      <c r="M35" s="669"/>
      <c r="N35" s="669"/>
    </row>
    <row r="36" spans="1:14" ht="15">
      <c r="A36" s="561" t="str">
        <f>A34&amp;"b"</f>
        <v>17b</v>
      </c>
      <c r="B36" s="651" t="s">
        <v>845</v>
      </c>
      <c r="C36" s="651"/>
      <c r="D36" s="652"/>
      <c r="E36" s="652">
        <v>0</v>
      </c>
      <c r="F36" s="652">
        <v>0</v>
      </c>
      <c r="G36" s="652">
        <v>0</v>
      </c>
      <c r="H36" s="652">
        <v>0</v>
      </c>
      <c r="I36" s="667">
        <f t="shared" si="2"/>
        <v>0</v>
      </c>
      <c r="J36" s="537"/>
      <c r="K36" s="670"/>
      <c r="L36" s="669"/>
      <c r="M36" s="669"/>
      <c r="N36" s="669"/>
    </row>
    <row r="37" spans="1:14" ht="15">
      <c r="A37" s="561" t="str">
        <f>A34&amp;"..."</f>
        <v>17...</v>
      </c>
      <c r="B37" s="671" t="s">
        <v>845</v>
      </c>
      <c r="C37" s="671"/>
      <c r="D37" s="672"/>
      <c r="E37" s="639">
        <v>0</v>
      </c>
      <c r="F37" s="639">
        <v>0</v>
      </c>
      <c r="G37" s="639">
        <v>0</v>
      </c>
      <c r="H37" s="639">
        <v>0</v>
      </c>
      <c r="I37" s="652">
        <f t="shared" si="2"/>
        <v>0</v>
      </c>
      <c r="J37" s="670"/>
      <c r="K37" s="670"/>
      <c r="L37" s="670"/>
      <c r="M37" s="670"/>
      <c r="N37" s="670"/>
    </row>
    <row r="38" spans="1:14" ht="15.75" thickBot="1">
      <c r="A38" s="650">
        <f>+A34+1</f>
        <v>18</v>
      </c>
      <c r="B38" s="673" t="s">
        <v>853</v>
      </c>
      <c r="C38" s="656" t="str">
        <f>"(sum of lines "&amp;A34&amp;"_)"</f>
        <v>(sum of lines 17_)</v>
      </c>
      <c r="D38" s="628"/>
      <c r="E38" s="674">
        <f>SUM(E34:E37)</f>
        <v>0</v>
      </c>
      <c r="F38" s="674">
        <f>SUM(F34:F37)</f>
        <v>0</v>
      </c>
      <c r="G38" s="674">
        <f>SUM(G34:G37)</f>
        <v>0</v>
      </c>
      <c r="H38" s="674">
        <f>SUM(H34:H37)</f>
        <v>0</v>
      </c>
      <c r="I38" s="674">
        <f>SUM(I34:I37)</f>
        <v>0</v>
      </c>
      <c r="J38" s="534"/>
      <c r="K38" s="534"/>
      <c r="L38" s="534"/>
      <c r="M38" s="534"/>
      <c r="N38" s="534"/>
    </row>
    <row r="39" spans="1:14" ht="15.75" thickTop="1">
      <c r="A39" s="650">
        <f t="shared" si="1"/>
        <v>19</v>
      </c>
      <c r="B39" s="675"/>
      <c r="C39" s="675"/>
      <c r="D39" s="534"/>
      <c r="E39" s="676" t="s">
        <v>854</v>
      </c>
      <c r="F39" s="658"/>
      <c r="G39" s="658"/>
      <c r="H39" s="658"/>
      <c r="I39" s="676" t="s">
        <v>854</v>
      </c>
      <c r="J39" s="534"/>
      <c r="K39" s="534"/>
      <c r="L39" s="534"/>
      <c r="M39" s="534"/>
      <c r="N39" s="534"/>
    </row>
    <row r="40" spans="1:14" ht="15">
      <c r="A40" s="650"/>
      <c r="B40" s="675"/>
      <c r="C40" s="675"/>
      <c r="D40" s="534"/>
      <c r="E40" s="658"/>
      <c r="F40" s="658"/>
      <c r="G40" s="658"/>
      <c r="H40" s="534"/>
      <c r="I40" s="534"/>
      <c r="J40" s="534"/>
      <c r="K40" s="534"/>
      <c r="L40" s="534"/>
      <c r="M40" s="534"/>
      <c r="N40" s="534"/>
    </row>
    <row r="41" spans="1:14" ht="15">
      <c r="A41" s="650">
        <f>A39+1</f>
        <v>20</v>
      </c>
      <c r="B41" s="651" t="s">
        <v>845</v>
      </c>
      <c r="C41" s="651"/>
      <c r="D41" s="652"/>
      <c r="E41" s="652">
        <v>0</v>
      </c>
      <c r="F41" s="652">
        <v>0</v>
      </c>
      <c r="G41" s="652">
        <v>0</v>
      </c>
      <c r="H41" s="652">
        <v>0</v>
      </c>
      <c r="I41" s="667">
        <f t="shared" ref="I41:I44" si="3">SUM(E41:H41)</f>
        <v>0</v>
      </c>
      <c r="J41" s="537"/>
      <c r="K41" s="669"/>
      <c r="L41" s="669"/>
      <c r="M41" s="669"/>
      <c r="N41" s="669"/>
    </row>
    <row r="42" spans="1:14" ht="15">
      <c r="A42" s="561" t="str">
        <f>A41&amp;"a"</f>
        <v>20a</v>
      </c>
      <c r="B42" s="537" t="s">
        <v>845</v>
      </c>
      <c r="C42" s="537"/>
      <c r="D42" s="639"/>
      <c r="E42" s="639">
        <v>0</v>
      </c>
      <c r="F42" s="652">
        <v>0</v>
      </c>
      <c r="G42" s="652">
        <v>0</v>
      </c>
      <c r="H42" s="639">
        <v>0</v>
      </c>
      <c r="I42" s="667">
        <f t="shared" si="3"/>
        <v>0</v>
      </c>
      <c r="J42" s="537"/>
      <c r="K42" s="669"/>
      <c r="L42" s="669"/>
      <c r="M42" s="669"/>
      <c r="N42" s="669"/>
    </row>
    <row r="43" spans="1:14" ht="15">
      <c r="A43" s="561" t="str">
        <f>A41&amp;"b"</f>
        <v>20b</v>
      </c>
      <c r="B43" s="651" t="s">
        <v>845</v>
      </c>
      <c r="C43" s="651"/>
      <c r="D43" s="652"/>
      <c r="E43" s="652">
        <v>0</v>
      </c>
      <c r="F43" s="652">
        <v>0</v>
      </c>
      <c r="G43" s="652">
        <v>0</v>
      </c>
      <c r="H43" s="652">
        <v>0</v>
      </c>
      <c r="I43" s="667">
        <f t="shared" si="3"/>
        <v>0</v>
      </c>
      <c r="J43" s="537"/>
      <c r="K43" s="670"/>
      <c r="L43" s="669"/>
      <c r="M43" s="669"/>
      <c r="N43" s="669"/>
    </row>
    <row r="44" spans="1:14" ht="15">
      <c r="A44" s="561" t="str">
        <f>A41&amp;"..."</f>
        <v>20...</v>
      </c>
      <c r="B44" s="651" t="s">
        <v>845</v>
      </c>
      <c r="C44" s="651"/>
      <c r="D44" s="652"/>
      <c r="E44" s="652">
        <v>0</v>
      </c>
      <c r="F44" s="652">
        <v>0</v>
      </c>
      <c r="G44" s="652">
        <v>0</v>
      </c>
      <c r="H44" s="652">
        <v>0</v>
      </c>
      <c r="I44" s="652">
        <f t="shared" si="3"/>
        <v>0</v>
      </c>
      <c r="J44" s="537"/>
      <c r="K44" s="670"/>
      <c r="L44" s="670"/>
      <c r="M44" s="670"/>
      <c r="N44" s="670"/>
    </row>
    <row r="45" spans="1:14" ht="15.75" thickBot="1">
      <c r="A45" s="650">
        <f>A41+1</f>
        <v>21</v>
      </c>
      <c r="B45" s="673" t="s">
        <v>855</v>
      </c>
      <c r="C45" s="677" t="str">
        <f>"(sum of lines "&amp;A41&amp;"_)"</f>
        <v>(sum of lines 20_)</v>
      </c>
      <c r="D45" s="678"/>
      <c r="E45" s="674">
        <f>SUM(E41:E44)</f>
        <v>0</v>
      </c>
      <c r="F45" s="674">
        <f>SUM(F41:F44)</f>
        <v>0</v>
      </c>
      <c r="G45" s="674">
        <f>SUM(G41:G44)</f>
        <v>0</v>
      </c>
      <c r="H45" s="674">
        <f>SUM(H41:H44)</f>
        <v>0</v>
      </c>
      <c r="I45" s="674">
        <f>SUM(I41:I44)</f>
        <v>0</v>
      </c>
      <c r="J45" s="534"/>
      <c r="K45" s="534"/>
      <c r="L45" s="534"/>
      <c r="M45" s="534"/>
      <c r="N45" s="534"/>
    </row>
    <row r="46" spans="1:14" ht="15.75" thickTop="1">
      <c r="A46" s="650">
        <f t="shared" ref="A46" si="4">+A45+1</f>
        <v>22</v>
      </c>
      <c r="B46" s="675"/>
      <c r="C46" s="675"/>
      <c r="D46" s="534"/>
      <c r="E46" s="676" t="s">
        <v>856</v>
      </c>
      <c r="F46" s="658"/>
      <c r="G46" s="658"/>
      <c r="H46" s="658"/>
      <c r="I46" s="676" t="s">
        <v>856</v>
      </c>
      <c r="J46" s="534"/>
      <c r="K46" s="534"/>
      <c r="L46" s="534"/>
      <c r="M46" s="534"/>
      <c r="N46" s="534"/>
    </row>
    <row r="47" spans="1:14" ht="15">
      <c r="A47" s="650"/>
      <c r="B47" s="679"/>
      <c r="C47" s="679"/>
      <c r="D47" s="679"/>
      <c r="E47" s="679"/>
      <c r="F47" s="679"/>
      <c r="G47" s="679"/>
      <c r="H47" s="679"/>
      <c r="I47" s="679"/>
      <c r="J47" s="679"/>
      <c r="K47" s="679"/>
      <c r="L47" s="679"/>
      <c r="M47" s="679"/>
      <c r="N47" s="679"/>
    </row>
    <row r="48" spans="1:14" ht="46.5" customHeight="1">
      <c r="A48" s="650">
        <f>+A46+1</f>
        <v>23</v>
      </c>
      <c r="B48" s="898" t="s">
        <v>1001</v>
      </c>
      <c r="C48" s="898"/>
      <c r="D48" s="898"/>
      <c r="E48" s="898"/>
      <c r="F48" s="898"/>
      <c r="G48" s="898"/>
      <c r="H48" s="898"/>
      <c r="I48" s="898"/>
      <c r="J48" s="898"/>
      <c r="K48" s="898"/>
      <c r="L48" s="898"/>
      <c r="M48" s="898"/>
      <c r="N48" s="898"/>
    </row>
    <row r="49" spans="1:14" ht="15.75" thickBot="1">
      <c r="A49" s="650"/>
      <c r="B49" s="644"/>
      <c r="C49" s="644"/>
      <c r="D49" s="644"/>
      <c r="E49" s="644"/>
      <c r="F49" s="644"/>
      <c r="G49" s="644"/>
      <c r="H49" s="644"/>
      <c r="I49" s="644"/>
      <c r="J49" s="644"/>
      <c r="K49" s="644"/>
      <c r="L49" s="644"/>
      <c r="M49" s="644"/>
      <c r="N49" s="644"/>
    </row>
    <row r="50" spans="1:14" ht="15">
      <c r="A50" s="650">
        <f>A48+1</f>
        <v>24</v>
      </c>
      <c r="B50" s="637" t="s">
        <v>857</v>
      </c>
      <c r="C50" s="632"/>
      <c r="D50" s="632"/>
      <c r="E50" s="632"/>
      <c r="F50" s="632"/>
      <c r="G50" s="632"/>
      <c r="H50" s="645"/>
      <c r="I50" s="645"/>
      <c r="J50" s="534"/>
      <c r="K50" s="534"/>
      <c r="L50" s="534"/>
      <c r="M50" s="534"/>
      <c r="N50" s="534"/>
    </row>
    <row r="51" spans="1:14" ht="59.25" customHeight="1">
      <c r="A51" s="650">
        <f>+A50+1</f>
        <v>25</v>
      </c>
      <c r="B51" s="899" t="s">
        <v>858</v>
      </c>
      <c r="C51" s="899"/>
      <c r="D51" s="899"/>
      <c r="E51" s="899"/>
      <c r="F51" s="899"/>
      <c r="G51" s="899"/>
      <c r="H51" s="899"/>
      <c r="I51" s="899"/>
      <c r="J51" s="899"/>
      <c r="K51" s="899"/>
      <c r="L51" s="899"/>
      <c r="M51" s="899"/>
      <c r="N51" s="899"/>
    </row>
    <row r="52" spans="1:14" ht="15">
      <c r="A52" s="650"/>
      <c r="B52" s="680"/>
      <c r="C52" s="680"/>
      <c r="D52" s="680"/>
      <c r="E52" s="680"/>
      <c r="F52" s="680"/>
      <c r="G52" s="680"/>
      <c r="H52" s="680"/>
      <c r="I52" s="680"/>
      <c r="J52" s="680"/>
      <c r="K52" s="680"/>
      <c r="L52" s="680"/>
      <c r="M52" s="534"/>
      <c r="N52" s="534"/>
    </row>
    <row r="53" spans="1:14" ht="15">
      <c r="A53" s="650">
        <f>A51+1</f>
        <v>26</v>
      </c>
      <c r="B53" s="637" t="s">
        <v>859</v>
      </c>
      <c r="C53" s="632"/>
      <c r="D53" s="632"/>
      <c r="E53" s="632"/>
      <c r="F53" s="632"/>
      <c r="G53" s="632"/>
      <c r="H53" s="645"/>
      <c r="I53" s="645"/>
      <c r="J53" s="534"/>
      <c r="K53" s="534"/>
      <c r="L53" s="534"/>
      <c r="M53" s="534"/>
      <c r="N53" s="534"/>
    </row>
    <row r="54" spans="1:14" ht="15">
      <c r="A54" s="650"/>
      <c r="B54" s="595" t="s">
        <v>117</v>
      </c>
      <c r="C54" s="596" t="s">
        <v>118</v>
      </c>
      <c r="D54" s="647" t="s">
        <v>275</v>
      </c>
      <c r="E54" s="647" t="s">
        <v>119</v>
      </c>
      <c r="F54" s="647" t="s">
        <v>276</v>
      </c>
      <c r="G54" s="647" t="s">
        <v>122</v>
      </c>
      <c r="H54" s="647" t="s">
        <v>123</v>
      </c>
      <c r="I54" s="647" t="s">
        <v>124</v>
      </c>
      <c r="J54" s="647" t="s">
        <v>125</v>
      </c>
      <c r="K54" s="647" t="s">
        <v>823</v>
      </c>
      <c r="L54" s="647"/>
      <c r="M54" s="534"/>
      <c r="N54" s="534"/>
    </row>
    <row r="55" spans="1:14" ht="72">
      <c r="A55" s="650">
        <f>+A53+1</f>
        <v>27</v>
      </c>
      <c r="B55" s="663" t="s">
        <v>824</v>
      </c>
      <c r="C55" s="664"/>
      <c r="D55" s="546"/>
      <c r="E55" s="546"/>
      <c r="F55" s="665" t="s">
        <v>860</v>
      </c>
      <c r="G55" s="681" t="s">
        <v>827</v>
      </c>
      <c r="H55" s="681" t="s">
        <v>828</v>
      </c>
      <c r="I55" s="681" t="s">
        <v>829</v>
      </c>
      <c r="J55" s="681" t="s">
        <v>830</v>
      </c>
      <c r="K55" s="663" t="s">
        <v>861</v>
      </c>
      <c r="L55" s="546"/>
      <c r="M55" s="546"/>
      <c r="N55" s="546"/>
    </row>
    <row r="56" spans="1:14" ht="15">
      <c r="A56" s="650">
        <f t="shared" ref="A56" si="5">+A55+1</f>
        <v>28</v>
      </c>
      <c r="B56" s="651" t="s">
        <v>845</v>
      </c>
      <c r="C56" s="651"/>
      <c r="D56" s="652"/>
      <c r="E56" s="652"/>
      <c r="F56" s="667">
        <f>G34</f>
        <v>0</v>
      </c>
      <c r="G56" s="652">
        <v>0</v>
      </c>
      <c r="H56" s="652">
        <v>0</v>
      </c>
      <c r="I56" s="652">
        <v>0</v>
      </c>
      <c r="J56" s="652">
        <v>0</v>
      </c>
      <c r="K56" s="668"/>
      <c r="L56" s="669"/>
      <c r="M56" s="669"/>
      <c r="N56" s="669"/>
    </row>
    <row r="57" spans="1:14" ht="15">
      <c r="A57" s="561" t="str">
        <f>A56&amp;"a"</f>
        <v>28a</v>
      </c>
      <c r="B57" s="537" t="s">
        <v>845</v>
      </c>
      <c r="C57" s="537"/>
      <c r="D57" s="639"/>
      <c r="E57" s="652"/>
      <c r="F57" s="682">
        <f>G35</f>
        <v>0</v>
      </c>
      <c r="G57" s="652">
        <v>0</v>
      </c>
      <c r="H57" s="652">
        <v>0</v>
      </c>
      <c r="I57" s="652">
        <v>0</v>
      </c>
      <c r="J57" s="652">
        <v>0</v>
      </c>
      <c r="K57" s="669"/>
      <c r="L57" s="669"/>
      <c r="M57" s="669"/>
      <c r="N57" s="669"/>
    </row>
    <row r="58" spans="1:14" ht="15">
      <c r="A58" s="561" t="str">
        <f>A56&amp;"b"</f>
        <v>28b</v>
      </c>
      <c r="B58" s="651" t="s">
        <v>845</v>
      </c>
      <c r="C58" s="651"/>
      <c r="D58" s="652"/>
      <c r="E58" s="652"/>
      <c r="F58" s="667">
        <f>G36</f>
        <v>0</v>
      </c>
      <c r="G58" s="652">
        <v>0</v>
      </c>
      <c r="H58" s="652">
        <v>0</v>
      </c>
      <c r="I58" s="652">
        <v>0</v>
      </c>
      <c r="J58" s="652">
        <v>0</v>
      </c>
      <c r="K58" s="669"/>
      <c r="L58" s="669"/>
      <c r="M58" s="669"/>
      <c r="N58" s="669"/>
    </row>
    <row r="59" spans="1:14" ht="15">
      <c r="A59" s="561" t="str">
        <f>A56&amp;"..."</f>
        <v>28...</v>
      </c>
      <c r="B59" s="651" t="s">
        <v>845</v>
      </c>
      <c r="C59" s="651"/>
      <c r="D59" s="652"/>
      <c r="E59" s="652"/>
      <c r="F59" s="652">
        <f>G37</f>
        <v>0</v>
      </c>
      <c r="G59" s="652">
        <v>0</v>
      </c>
      <c r="H59" s="652">
        <v>0</v>
      </c>
      <c r="I59" s="652">
        <v>0</v>
      </c>
      <c r="J59" s="652">
        <v>0</v>
      </c>
      <c r="K59" s="669"/>
      <c r="L59" s="669"/>
      <c r="M59" s="669"/>
      <c r="N59" s="669"/>
    </row>
    <row r="60" spans="1:14" ht="15">
      <c r="A60" s="650">
        <f>A56+1</f>
        <v>29</v>
      </c>
      <c r="B60" s="673" t="s">
        <v>853</v>
      </c>
      <c r="C60" s="677" t="str">
        <f>"(sum of lines "&amp;A56&amp;"_)"</f>
        <v>(sum of lines 28_)</v>
      </c>
      <c r="D60" s="678"/>
      <c r="E60" s="683"/>
      <c r="F60" s="684">
        <f>SUM(F56:F59)</f>
        <v>0</v>
      </c>
      <c r="G60" s="684">
        <f>SUM(G56:G59)</f>
        <v>0</v>
      </c>
      <c r="H60" s="684">
        <f>SUM(H56:H59)</f>
        <v>0</v>
      </c>
      <c r="I60" s="684">
        <f>SUM(I56:I59)</f>
        <v>0</v>
      </c>
      <c r="J60" s="684">
        <f>SUM(J56:J59)</f>
        <v>0</v>
      </c>
      <c r="K60" s="534"/>
      <c r="L60" s="534"/>
      <c r="M60" s="534"/>
      <c r="N60" s="534"/>
    </row>
    <row r="61" spans="1:14" ht="15">
      <c r="A61" s="650"/>
      <c r="B61" s="675"/>
      <c r="C61" s="675"/>
      <c r="D61" s="534"/>
      <c r="E61" s="534"/>
      <c r="F61" s="658"/>
      <c r="G61" s="658"/>
      <c r="H61" s="658"/>
      <c r="I61" s="534"/>
      <c r="J61" s="534"/>
      <c r="K61" s="534"/>
      <c r="L61" s="534"/>
      <c r="M61" s="534"/>
      <c r="N61" s="534"/>
    </row>
    <row r="62" spans="1:14" ht="15">
      <c r="A62" s="650">
        <f>+A60+1</f>
        <v>30</v>
      </c>
      <c r="B62" s="651" t="s">
        <v>845</v>
      </c>
      <c r="C62" s="651"/>
      <c r="D62" s="652"/>
      <c r="E62" s="652"/>
      <c r="F62" s="667">
        <f>G41</f>
        <v>0</v>
      </c>
      <c r="G62" s="652">
        <v>0</v>
      </c>
      <c r="H62" s="652">
        <v>0</v>
      </c>
      <c r="I62" s="652">
        <v>0</v>
      </c>
      <c r="J62" s="652">
        <v>0</v>
      </c>
      <c r="K62" s="669"/>
      <c r="L62" s="669"/>
      <c r="M62" s="669"/>
      <c r="N62" s="669"/>
    </row>
    <row r="63" spans="1:14" ht="15">
      <c r="A63" s="561" t="str">
        <f>A62&amp;"a"</f>
        <v>30a</v>
      </c>
      <c r="B63" s="537" t="s">
        <v>845</v>
      </c>
      <c r="C63" s="537"/>
      <c r="D63" s="639"/>
      <c r="E63" s="652"/>
      <c r="F63" s="682">
        <f>G42</f>
        <v>0</v>
      </c>
      <c r="G63" s="652">
        <v>0</v>
      </c>
      <c r="H63" s="652">
        <v>0</v>
      </c>
      <c r="I63" s="652">
        <v>0</v>
      </c>
      <c r="J63" s="652">
        <v>0</v>
      </c>
      <c r="K63" s="669"/>
      <c r="L63" s="669"/>
      <c r="M63" s="669"/>
      <c r="N63" s="669"/>
    </row>
    <row r="64" spans="1:14" ht="15">
      <c r="A64" s="561" t="str">
        <f>A62&amp;"b"</f>
        <v>30b</v>
      </c>
      <c r="B64" s="651" t="s">
        <v>845</v>
      </c>
      <c r="C64" s="651"/>
      <c r="D64" s="652"/>
      <c r="E64" s="652"/>
      <c r="F64" s="667">
        <f>G43</f>
        <v>0</v>
      </c>
      <c r="G64" s="652">
        <v>0</v>
      </c>
      <c r="H64" s="652">
        <v>0</v>
      </c>
      <c r="I64" s="652">
        <v>0</v>
      </c>
      <c r="J64" s="652">
        <v>0</v>
      </c>
      <c r="K64" s="669"/>
      <c r="L64" s="669"/>
      <c r="M64" s="669"/>
      <c r="N64" s="669"/>
    </row>
    <row r="65" spans="1:14" ht="15">
      <c r="A65" s="561" t="str">
        <f>A62&amp;"..."</f>
        <v>30...</v>
      </c>
      <c r="B65" s="671" t="s">
        <v>845</v>
      </c>
      <c r="C65" s="671"/>
      <c r="D65" s="672"/>
      <c r="E65" s="655"/>
      <c r="F65" s="639">
        <v>0</v>
      </c>
      <c r="G65" s="639">
        <v>0</v>
      </c>
      <c r="H65" s="639">
        <v>0</v>
      </c>
      <c r="I65" s="652">
        <v>0</v>
      </c>
      <c r="J65" s="652">
        <v>0</v>
      </c>
      <c r="K65" s="669"/>
      <c r="L65" s="669"/>
      <c r="M65" s="669"/>
      <c r="N65" s="669"/>
    </row>
    <row r="66" spans="1:14" ht="15">
      <c r="A66" s="650">
        <f>A62+1</f>
        <v>31</v>
      </c>
      <c r="B66" s="673" t="s">
        <v>862</v>
      </c>
      <c r="C66" s="677" t="str">
        <f>"(sum of lines "&amp;A62&amp;"_)"</f>
        <v>(sum of lines 30_)</v>
      </c>
      <c r="D66" s="628"/>
      <c r="E66" s="628"/>
      <c r="F66" s="684">
        <f>SUM(F62:F65)</f>
        <v>0</v>
      </c>
      <c r="G66" s="684">
        <f>SUM(G62:G65)</f>
        <v>0</v>
      </c>
      <c r="H66" s="684">
        <f>SUM(H62:H65)</f>
        <v>0</v>
      </c>
      <c r="I66" s="684">
        <f>SUM(I62:I65)</f>
        <v>0</v>
      </c>
      <c r="J66" s="684">
        <f>SUM(J62:J65)</f>
        <v>0</v>
      </c>
      <c r="K66" s="534"/>
      <c r="L66" s="534"/>
      <c r="M66" s="534"/>
      <c r="N66" s="534"/>
    </row>
    <row r="67" spans="1:14" ht="15.75" thickBot="1">
      <c r="A67" s="650">
        <f t="shared" ref="A67:A68" si="6">+A66+1</f>
        <v>32</v>
      </c>
      <c r="B67" s="628" t="s">
        <v>863</v>
      </c>
      <c r="C67" s="628"/>
      <c r="D67" s="534"/>
      <c r="E67" s="677" t="str">
        <f>"(sum of lines "&amp;A60&amp;" &amp; "&amp;A66&amp;")"</f>
        <v>(sum of lines 29 &amp; 31)</v>
      </c>
      <c r="F67" s="657">
        <f>F60+F66</f>
        <v>0</v>
      </c>
      <c r="G67" s="657">
        <f>G60+G66</f>
        <v>0</v>
      </c>
      <c r="H67" s="657">
        <f>H60+H66</f>
        <v>0</v>
      </c>
      <c r="I67" s="657">
        <f>I60+I66</f>
        <v>0</v>
      </c>
      <c r="J67" s="657">
        <f>J60+J66</f>
        <v>0</v>
      </c>
      <c r="K67" s="534"/>
      <c r="L67" s="534"/>
      <c r="M67" s="534"/>
      <c r="N67" s="534"/>
    </row>
    <row r="68" spans="1:14" ht="15.75" thickTop="1">
      <c r="A68" s="650">
        <f t="shared" si="6"/>
        <v>33</v>
      </c>
      <c r="B68" s="628" t="s">
        <v>864</v>
      </c>
      <c r="C68" s="628"/>
      <c r="D68" s="656"/>
      <c r="E68" s="677" t="str">
        <f>"(sum of lines "&amp;A67&amp;G54&amp;" &amp; "&amp;A67&amp;H54&amp;")"</f>
        <v>(sum of lines 32(f) &amp; 32(g))</v>
      </c>
      <c r="F68" s="645"/>
      <c r="G68" s="645"/>
      <c r="H68" s="645">
        <f>G67+H67</f>
        <v>0</v>
      </c>
      <c r="I68" s="645"/>
      <c r="J68" s="645"/>
      <c r="K68" s="685" t="str">
        <f>"To line "&amp;$A$22</f>
        <v>To line 11</v>
      </c>
      <c r="L68" s="628"/>
      <c r="M68" s="534"/>
      <c r="N68" s="534"/>
    </row>
    <row r="69" spans="1:14" ht="15">
      <c r="A69" s="650"/>
      <c r="B69" s="534"/>
      <c r="C69" s="534"/>
      <c r="D69" s="534"/>
      <c r="E69" s="645"/>
      <c r="F69" s="645"/>
      <c r="G69" s="645"/>
      <c r="H69" s="645"/>
      <c r="I69" s="645"/>
      <c r="J69" s="645"/>
      <c r="K69" s="645"/>
      <c r="L69" s="646"/>
      <c r="M69" s="534"/>
      <c r="N69" s="637" t="s">
        <v>1106</v>
      </c>
    </row>
    <row r="70" spans="1:14" ht="15">
      <c r="A70" s="650">
        <f>A68+1</f>
        <v>34</v>
      </c>
      <c r="B70" s="637" t="s">
        <v>865</v>
      </c>
      <c r="C70" s="534"/>
      <c r="D70" s="534"/>
      <c r="E70" s="645"/>
      <c r="F70" s="645"/>
      <c r="G70" s="645"/>
      <c r="H70" s="645"/>
      <c r="I70" s="645"/>
      <c r="J70" s="645"/>
      <c r="K70" s="645"/>
      <c r="L70" s="646"/>
      <c r="M70" s="534"/>
      <c r="N70" s="534"/>
    </row>
    <row r="71" spans="1:14" ht="105" customHeight="1">
      <c r="A71" s="650">
        <f t="shared" ref="A71:A75" si="7">A70+1</f>
        <v>35</v>
      </c>
      <c r="B71" s="895" t="s">
        <v>866</v>
      </c>
      <c r="C71" s="895"/>
      <c r="D71" s="895"/>
      <c r="E71" s="895"/>
      <c r="F71" s="895"/>
      <c r="G71" s="895"/>
      <c r="H71" s="895"/>
      <c r="I71" s="895"/>
      <c r="J71" s="895"/>
      <c r="K71" s="895"/>
      <c r="L71" s="895"/>
      <c r="M71" s="534"/>
      <c r="N71" s="534"/>
    </row>
    <row r="72" spans="1:14" ht="15">
      <c r="A72" s="650"/>
      <c r="B72" s="595" t="s">
        <v>117</v>
      </c>
      <c r="C72" s="596" t="s">
        <v>118</v>
      </c>
      <c r="D72" s="647" t="s">
        <v>275</v>
      </c>
      <c r="E72" s="647" t="s">
        <v>119</v>
      </c>
      <c r="F72" s="647" t="s">
        <v>276</v>
      </c>
      <c r="G72" s="647" t="s">
        <v>122</v>
      </c>
      <c r="H72" s="647" t="s">
        <v>123</v>
      </c>
      <c r="I72" s="647" t="s">
        <v>124</v>
      </c>
      <c r="J72" s="647" t="s">
        <v>125</v>
      </c>
      <c r="K72" s="647" t="s">
        <v>823</v>
      </c>
      <c r="L72" s="647" t="s">
        <v>867</v>
      </c>
      <c r="M72" s="534"/>
      <c r="N72" s="534"/>
    </row>
    <row r="73" spans="1:14" ht="86.25">
      <c r="A73" s="650">
        <f>A71+1</f>
        <v>36</v>
      </c>
      <c r="B73" s="648"/>
      <c r="C73" s="648"/>
      <c r="D73" s="648" t="s">
        <v>868</v>
      </c>
      <c r="E73" s="648" t="s">
        <v>869</v>
      </c>
      <c r="F73" s="648" t="s">
        <v>870</v>
      </c>
      <c r="G73" s="648" t="s">
        <v>871</v>
      </c>
      <c r="H73" s="648" t="s">
        <v>872</v>
      </c>
      <c r="I73" s="648" t="s">
        <v>873</v>
      </c>
      <c r="J73" s="648" t="s">
        <v>874</v>
      </c>
      <c r="K73" s="648" t="s">
        <v>875</v>
      </c>
      <c r="L73" s="648" t="s">
        <v>876</v>
      </c>
      <c r="M73" s="645"/>
      <c r="N73" s="645"/>
    </row>
    <row r="74" spans="1:14" ht="15">
      <c r="A74" s="650">
        <f t="shared" si="7"/>
        <v>37</v>
      </c>
      <c r="B74" s="626"/>
      <c r="C74" s="626"/>
      <c r="D74" s="686"/>
      <c r="E74" s="687"/>
      <c r="F74" s="688" t="s">
        <v>877</v>
      </c>
      <c r="G74" s="689" t="s">
        <v>878</v>
      </c>
      <c r="H74" s="688" t="s">
        <v>879</v>
      </c>
      <c r="I74" s="687"/>
      <c r="J74" s="690" t="s">
        <v>880</v>
      </c>
      <c r="K74" s="688" t="s">
        <v>881</v>
      </c>
      <c r="L74" s="688" t="s">
        <v>882</v>
      </c>
      <c r="M74" s="645"/>
      <c r="N74" s="645"/>
    </row>
    <row r="75" spans="1:14" ht="15">
      <c r="A75" s="650">
        <f t="shared" si="7"/>
        <v>38</v>
      </c>
      <c r="B75" s="537" t="s">
        <v>845</v>
      </c>
      <c r="C75" s="691"/>
      <c r="D75" s="692"/>
      <c r="E75" s="693"/>
      <c r="F75" s="686">
        <f>D75*E75</f>
        <v>0</v>
      </c>
      <c r="G75" s="693"/>
      <c r="H75" s="686">
        <f>F75*G75</f>
        <v>0</v>
      </c>
      <c r="I75" s="693"/>
      <c r="J75" s="686">
        <f>-D75*I75</f>
        <v>0</v>
      </c>
      <c r="K75" s="686">
        <f>F75+J75</f>
        <v>0</v>
      </c>
      <c r="L75" s="686">
        <f>K75*G75</f>
        <v>0</v>
      </c>
      <c r="M75" s="685" t="str">
        <f>"To line "&amp;$A$22</f>
        <v>To line 11</v>
      </c>
      <c r="N75" s="658"/>
    </row>
    <row r="76" spans="1:14" ht="15">
      <c r="A76" s="561" t="str">
        <f>A75&amp;"…"</f>
        <v>38…</v>
      </c>
      <c r="B76" s="537" t="s">
        <v>845</v>
      </c>
      <c r="C76" s="691"/>
      <c r="D76" s="692"/>
      <c r="E76" s="693"/>
      <c r="F76" s="686">
        <f>D76*E76</f>
        <v>0</v>
      </c>
      <c r="G76" s="693"/>
      <c r="H76" s="686">
        <f>F76*G76</f>
        <v>0</v>
      </c>
      <c r="I76" s="693"/>
      <c r="J76" s="686">
        <f>-D76*I76</f>
        <v>0</v>
      </c>
      <c r="K76" s="686">
        <f>F76+J76</f>
        <v>0</v>
      </c>
      <c r="L76" s="686">
        <f>K76*G76</f>
        <v>0</v>
      </c>
      <c r="M76" s="685" t="str">
        <f>"To line "&amp;$A$22</f>
        <v>To line 11</v>
      </c>
      <c r="N76" s="658"/>
    </row>
    <row r="77" spans="1:14" ht="15.75" thickBot="1">
      <c r="A77" s="650"/>
      <c r="B77" s="644"/>
      <c r="C77" s="644"/>
      <c r="D77" s="644"/>
      <c r="E77" s="644"/>
      <c r="F77" s="644"/>
      <c r="G77" s="644"/>
      <c r="H77" s="644"/>
      <c r="I77" s="644"/>
      <c r="J77" s="644"/>
      <c r="K77" s="644"/>
      <c r="L77" s="644"/>
      <c r="M77" s="644"/>
      <c r="N77" s="644"/>
    </row>
    <row r="78" spans="1:14" ht="15">
      <c r="A78" s="650">
        <f>A75+1</f>
        <v>39</v>
      </c>
      <c r="B78" s="571" t="s">
        <v>883</v>
      </c>
      <c r="C78" s="632"/>
      <c r="D78" s="633"/>
      <c r="E78" s="634"/>
      <c r="F78" s="632"/>
      <c r="G78" s="632"/>
      <c r="H78" s="633"/>
      <c r="I78" s="632"/>
      <c r="J78" s="575"/>
      <c r="K78" s="573"/>
      <c r="L78" s="571"/>
      <c r="M78" s="571"/>
      <c r="N78" s="571"/>
    </row>
    <row r="79" spans="1:14" ht="108" customHeight="1">
      <c r="A79" s="650">
        <f>A78+1</f>
        <v>40</v>
      </c>
      <c r="B79" s="891" t="s">
        <v>884</v>
      </c>
      <c r="C79" s="891"/>
      <c r="D79" s="891"/>
      <c r="E79" s="891"/>
      <c r="F79" s="891"/>
      <c r="G79" s="891"/>
      <c r="H79" s="891"/>
      <c r="I79" s="891"/>
      <c r="J79" s="891"/>
      <c r="K79" s="891"/>
      <c r="L79" s="891"/>
      <c r="M79" s="571"/>
      <c r="N79" s="571"/>
    </row>
    <row r="80" spans="1:14" ht="15">
      <c r="A80" s="650"/>
      <c r="B80" s="571"/>
      <c r="C80" s="632"/>
      <c r="D80" s="633"/>
      <c r="E80" s="634"/>
      <c r="F80" s="632"/>
      <c r="G80" s="632"/>
      <c r="H80" s="633"/>
      <c r="I80" s="632"/>
      <c r="J80" s="575"/>
      <c r="K80" s="573"/>
      <c r="L80" s="571"/>
      <c r="M80" s="571"/>
      <c r="N80" s="571"/>
    </row>
    <row r="81" spans="1:14" ht="15">
      <c r="A81" s="650">
        <f>A79+1</f>
        <v>41</v>
      </c>
      <c r="B81" s="571" t="s">
        <v>885</v>
      </c>
      <c r="C81" s="633"/>
      <c r="D81" s="633"/>
      <c r="E81" s="571"/>
      <c r="F81" s="640" t="s">
        <v>1075</v>
      </c>
      <c r="G81" s="641"/>
      <c r="H81" s="634"/>
      <c r="I81" s="633"/>
      <c r="J81" s="694" t="s">
        <v>887</v>
      </c>
      <c r="K81" s="695"/>
      <c r="L81" s="571"/>
      <c r="M81" s="571"/>
      <c r="N81" s="571"/>
    </row>
    <row r="82" spans="1:14" ht="15">
      <c r="A82" s="650"/>
      <c r="B82" s="634"/>
      <c r="C82" s="633"/>
      <c r="D82" s="633"/>
      <c r="E82" s="633"/>
      <c r="F82" s="633"/>
      <c r="G82" s="633"/>
      <c r="H82" s="633"/>
      <c r="I82" s="633"/>
      <c r="J82" s="633"/>
      <c r="K82" s="571"/>
      <c r="L82" s="571"/>
      <c r="M82" s="571"/>
      <c r="N82" s="571"/>
    </row>
    <row r="83" spans="1:14" ht="15">
      <c r="A83" s="696">
        <f>A81+1</f>
        <v>42</v>
      </c>
      <c r="B83" s="892" t="s">
        <v>888</v>
      </c>
      <c r="C83" s="893"/>
      <c r="D83" s="893"/>
      <c r="E83" s="893"/>
      <c r="F83" s="893"/>
      <c r="G83" s="893"/>
      <c r="H83" s="893"/>
      <c r="I83" s="893"/>
      <c r="J83" s="893"/>
      <c r="K83" s="893"/>
      <c r="L83" s="893"/>
      <c r="M83" s="571"/>
      <c r="N83" s="571"/>
    </row>
    <row r="84" spans="1:14" ht="15">
      <c r="A84" s="650"/>
      <c r="B84" s="595" t="s">
        <v>117</v>
      </c>
      <c r="C84" s="571"/>
      <c r="D84" s="571"/>
      <c r="E84" s="596" t="s">
        <v>118</v>
      </c>
      <c r="F84" s="647" t="s">
        <v>120</v>
      </c>
      <c r="G84" s="647"/>
      <c r="H84" s="647"/>
      <c r="I84" s="647"/>
      <c r="J84" s="647"/>
      <c r="K84" s="647"/>
      <c r="L84" s="647"/>
      <c r="M84" s="534"/>
      <c r="N84" s="534"/>
    </row>
    <row r="85" spans="1:14" ht="28.5">
      <c r="A85" s="650">
        <f>A83+1</f>
        <v>43</v>
      </c>
      <c r="B85" s="697" t="s">
        <v>818</v>
      </c>
      <c r="C85" s="571"/>
      <c r="D85" s="571"/>
      <c r="E85" s="697" t="s">
        <v>831</v>
      </c>
      <c r="F85" s="698" t="s">
        <v>889</v>
      </c>
      <c r="G85" s="698"/>
      <c r="H85" s="698"/>
      <c r="I85" s="698"/>
      <c r="J85" s="698"/>
      <c r="K85" s="698"/>
      <c r="L85" s="698"/>
      <c r="M85" s="571"/>
      <c r="N85" s="571"/>
    </row>
    <row r="86" spans="1:14" ht="15">
      <c r="A86" s="650">
        <f t="shared" ref="A86:A100" si="8">A85+1</f>
        <v>44</v>
      </c>
      <c r="B86" s="634">
        <v>190</v>
      </c>
      <c r="C86" s="571"/>
      <c r="D86" s="571"/>
      <c r="E86" s="699">
        <f>'Att 13.2 -Excess Deficient ADIT'!H37</f>
        <v>-98325.874834687478</v>
      </c>
      <c r="F86" s="695" t="s">
        <v>1101</v>
      </c>
      <c r="G86" s="642"/>
      <c r="H86" s="642"/>
      <c r="I86" s="642"/>
      <c r="J86" s="642"/>
      <c r="K86" s="642"/>
      <c r="L86" s="642"/>
      <c r="M86" s="571"/>
      <c r="N86" s="571"/>
    </row>
    <row r="87" spans="1:14" ht="15">
      <c r="A87" s="650">
        <f t="shared" si="8"/>
        <v>45</v>
      </c>
      <c r="B87" s="634">
        <v>281</v>
      </c>
      <c r="C87" s="571"/>
      <c r="D87" s="571"/>
      <c r="E87" s="700"/>
      <c r="F87" s="695"/>
      <c r="G87" s="642"/>
      <c r="H87" s="642"/>
      <c r="I87" s="642"/>
      <c r="J87" s="642"/>
      <c r="K87" s="642"/>
      <c r="L87" s="642"/>
      <c r="M87" s="534"/>
      <c r="N87" s="534"/>
    </row>
    <row r="88" spans="1:14" ht="15">
      <c r="A88" s="650">
        <f t="shared" si="8"/>
        <v>46</v>
      </c>
      <c r="B88" s="634">
        <v>282</v>
      </c>
      <c r="C88" s="571"/>
      <c r="D88" s="571"/>
      <c r="E88" s="700">
        <f>'Att 13.2 -Excess Deficient ADIT'!I37</f>
        <v>14045.607649315767</v>
      </c>
      <c r="F88" s="695" t="s">
        <v>1101</v>
      </c>
      <c r="G88" s="642"/>
      <c r="H88" s="642"/>
      <c r="I88" s="642"/>
      <c r="J88" s="642"/>
      <c r="K88" s="642"/>
      <c r="L88" s="642"/>
      <c r="M88" s="534"/>
      <c r="N88" s="534"/>
    </row>
    <row r="89" spans="1:14" ht="15">
      <c r="A89" s="650">
        <f t="shared" si="8"/>
        <v>47</v>
      </c>
      <c r="B89" s="634">
        <v>283</v>
      </c>
      <c r="C89" s="571"/>
      <c r="D89" s="571"/>
      <c r="E89" s="700">
        <f>'Att 13.2 -Excess Deficient ADIT'!J37</f>
        <v>788.02345466250017</v>
      </c>
      <c r="F89" s="695" t="s">
        <v>1101</v>
      </c>
      <c r="G89" s="642"/>
      <c r="H89" s="642"/>
      <c r="I89" s="642"/>
      <c r="J89" s="642"/>
      <c r="K89" s="642"/>
      <c r="L89" s="642"/>
      <c r="M89" s="534"/>
      <c r="N89" s="534"/>
    </row>
    <row r="90" spans="1:14" ht="15">
      <c r="A90" s="650">
        <f t="shared" si="8"/>
        <v>48</v>
      </c>
      <c r="B90" s="634" t="s">
        <v>890</v>
      </c>
      <c r="C90" s="571"/>
      <c r="D90" s="571"/>
      <c r="E90" s="700"/>
      <c r="F90" s="695"/>
      <c r="G90" s="642"/>
      <c r="H90" s="642"/>
      <c r="I90" s="642"/>
      <c r="J90" s="642"/>
      <c r="K90" s="642"/>
      <c r="L90" s="642"/>
      <c r="M90" s="534"/>
      <c r="N90" s="534"/>
    </row>
    <row r="91" spans="1:14" ht="15">
      <c r="A91" s="650">
        <f t="shared" si="8"/>
        <v>49</v>
      </c>
      <c r="B91" s="634" t="s">
        <v>891</v>
      </c>
      <c r="C91" s="571"/>
      <c r="D91" s="571"/>
      <c r="E91" s="700"/>
      <c r="F91" s="695"/>
      <c r="G91" s="642"/>
      <c r="H91" s="642"/>
      <c r="I91" s="642"/>
      <c r="J91" s="642"/>
      <c r="K91" s="642"/>
      <c r="L91" s="642"/>
      <c r="M91" s="534"/>
      <c r="N91" s="534"/>
    </row>
    <row r="92" spans="1:14" ht="15">
      <c r="A92" s="650">
        <f t="shared" si="8"/>
        <v>50</v>
      </c>
      <c r="B92" s="634" t="s">
        <v>892</v>
      </c>
      <c r="C92" s="571"/>
      <c r="D92" s="571"/>
      <c r="E92" s="700">
        <f>'Att 13.2 -Excess Deficient ADIT'!K37</f>
        <v>-22137.565000302755</v>
      </c>
      <c r="F92" s="695" t="s">
        <v>1102</v>
      </c>
      <c r="G92" s="642"/>
      <c r="H92" s="642"/>
      <c r="I92" s="642"/>
      <c r="J92" s="642"/>
      <c r="K92" s="642"/>
      <c r="L92" s="642"/>
      <c r="M92" s="534"/>
      <c r="N92" s="534"/>
    </row>
    <row r="93" spans="1:14" ht="15">
      <c r="A93" s="650">
        <f t="shared" si="8"/>
        <v>51</v>
      </c>
      <c r="B93" s="634" t="s">
        <v>893</v>
      </c>
      <c r="C93" s="571"/>
      <c r="D93" s="571"/>
      <c r="E93" s="700"/>
      <c r="F93" s="695"/>
      <c r="G93" s="642"/>
      <c r="H93" s="642"/>
      <c r="I93" s="642"/>
      <c r="J93" s="642"/>
      <c r="K93" s="642"/>
      <c r="L93" s="642"/>
      <c r="M93" s="534"/>
      <c r="N93" s="534"/>
    </row>
    <row r="94" spans="1:14" ht="15">
      <c r="A94" s="650">
        <f t="shared" si="8"/>
        <v>52</v>
      </c>
      <c r="B94" s="634" t="s">
        <v>894</v>
      </c>
      <c r="C94" s="571"/>
      <c r="D94" s="571"/>
      <c r="E94" s="700"/>
      <c r="F94" s="695"/>
      <c r="G94" s="642"/>
      <c r="H94" s="642"/>
      <c r="I94" s="642"/>
      <c r="J94" s="642"/>
      <c r="K94" s="642"/>
      <c r="L94" s="642"/>
      <c r="M94" s="534"/>
      <c r="N94" s="534"/>
    </row>
    <row r="95" spans="1:14" ht="15">
      <c r="A95" s="650">
        <f t="shared" si="8"/>
        <v>53</v>
      </c>
      <c r="B95" s="634" t="s">
        <v>895</v>
      </c>
      <c r="C95" s="571"/>
      <c r="D95" s="571"/>
      <c r="E95" s="700"/>
      <c r="F95" s="695"/>
      <c r="G95" s="642"/>
      <c r="H95" s="642"/>
      <c r="I95" s="642"/>
      <c r="J95" s="642"/>
      <c r="K95" s="642"/>
      <c r="L95" s="642"/>
      <c r="M95" s="534"/>
      <c r="N95" s="534"/>
    </row>
    <row r="96" spans="1:14" ht="15">
      <c r="A96" s="650">
        <f t="shared" si="8"/>
        <v>54</v>
      </c>
      <c r="B96" s="634" t="s">
        <v>896</v>
      </c>
      <c r="C96" s="571"/>
      <c r="D96" s="571"/>
      <c r="E96" s="700"/>
      <c r="F96" s="695"/>
      <c r="G96" s="642"/>
      <c r="H96" s="642"/>
      <c r="I96" s="642"/>
      <c r="J96" s="642"/>
      <c r="K96" s="642"/>
      <c r="L96" s="642"/>
      <c r="M96" s="534"/>
      <c r="N96" s="534"/>
    </row>
    <row r="97" spans="1:14" ht="15">
      <c r="A97" s="650">
        <f t="shared" si="8"/>
        <v>55</v>
      </c>
      <c r="B97" s="634" t="s">
        <v>897</v>
      </c>
      <c r="C97" s="571"/>
      <c r="D97" s="571"/>
      <c r="E97" s="700">
        <f>'Att 13.2 -Excess Deficient ADIT'!L37</f>
        <v>11858.889923984556</v>
      </c>
      <c r="F97" s="695" t="s">
        <v>1101</v>
      </c>
      <c r="G97" s="642"/>
      <c r="H97" s="642"/>
      <c r="I97" s="642"/>
      <c r="J97" s="642"/>
      <c r="K97" s="642"/>
      <c r="L97" s="642"/>
      <c r="M97" s="534"/>
      <c r="N97" s="534"/>
    </row>
    <row r="98" spans="1:14" ht="15">
      <c r="A98" s="650">
        <f t="shared" si="8"/>
        <v>56</v>
      </c>
      <c r="B98" s="634" t="s">
        <v>832</v>
      </c>
      <c r="C98" s="571"/>
      <c r="D98" s="571"/>
      <c r="E98" s="700"/>
      <c r="F98" s="695"/>
      <c r="G98" s="642"/>
      <c r="H98" s="642"/>
      <c r="I98" s="642"/>
      <c r="J98" s="642"/>
      <c r="K98" s="642"/>
      <c r="L98" s="642"/>
      <c r="M98" s="534"/>
      <c r="N98" s="534"/>
    </row>
    <row r="99" spans="1:14" ht="15">
      <c r="A99" s="650">
        <f t="shared" si="8"/>
        <v>57</v>
      </c>
      <c r="B99" s="634" t="s">
        <v>833</v>
      </c>
      <c r="C99" s="571"/>
      <c r="D99" s="571"/>
      <c r="E99" s="700"/>
      <c r="F99" s="695"/>
      <c r="G99" s="642"/>
      <c r="H99" s="642"/>
      <c r="I99" s="642"/>
      <c r="J99" s="642"/>
      <c r="K99" s="642"/>
      <c r="L99" s="642"/>
      <c r="M99" s="534"/>
      <c r="N99" s="534"/>
    </row>
    <row r="100" spans="1:14" ht="15">
      <c r="A100" s="650">
        <f t="shared" si="8"/>
        <v>58</v>
      </c>
      <c r="B100" s="634" t="s">
        <v>834</v>
      </c>
      <c r="C100" s="571"/>
      <c r="D100" s="571"/>
      <c r="E100" s="699">
        <f>'Att 13.2 -Excess Deficient ADIT'!N37</f>
        <v>98325.874834687478</v>
      </c>
      <c r="F100" s="695" t="s">
        <v>1103</v>
      </c>
      <c r="G100" s="642"/>
      <c r="H100" s="642"/>
      <c r="I100" s="642"/>
      <c r="J100" s="642"/>
      <c r="K100" s="642"/>
      <c r="L100" s="642"/>
      <c r="M100" s="571"/>
      <c r="N100" s="571"/>
    </row>
    <row r="101" spans="1:14" ht="15">
      <c r="A101" s="650">
        <f t="shared" ref="A101:A102" si="9">+A100+1</f>
        <v>59</v>
      </c>
      <c r="B101" s="634" t="s">
        <v>835</v>
      </c>
      <c r="C101" s="571"/>
      <c r="D101" s="571"/>
      <c r="E101" s="699">
        <f>'Att 13.2 -Excess Deficient ADIT'!O37</f>
        <v>-4554.9560276600714</v>
      </c>
      <c r="F101" s="695" t="s">
        <v>1103</v>
      </c>
      <c r="G101" s="642"/>
      <c r="H101" s="642"/>
      <c r="I101" s="642"/>
      <c r="J101" s="642"/>
      <c r="K101" s="642"/>
      <c r="L101" s="642"/>
      <c r="M101" s="571"/>
      <c r="N101" s="571"/>
    </row>
    <row r="102" spans="1:14" ht="15.75" thickBot="1">
      <c r="A102" s="650">
        <f t="shared" si="9"/>
        <v>60</v>
      </c>
      <c r="B102" s="628" t="s">
        <v>377</v>
      </c>
      <c r="C102" s="656" t="s">
        <v>898</v>
      </c>
      <c r="D102" s="537"/>
      <c r="E102" s="643">
        <f>SUM(E86:E101)</f>
        <v>-1.8189894035458565E-11</v>
      </c>
      <c r="F102" s="571"/>
      <c r="G102" s="571"/>
      <c r="H102" s="571"/>
      <c r="I102" s="571"/>
      <c r="J102" s="571"/>
      <c r="K102" s="571"/>
      <c r="L102" s="571"/>
      <c r="M102" s="571"/>
      <c r="N102" s="571"/>
    </row>
    <row r="103" spans="1:14" ht="15.75" thickTop="1">
      <c r="A103" s="650"/>
      <c r="B103" s="571"/>
      <c r="C103" s="571"/>
      <c r="D103" s="571"/>
      <c r="E103" s="571"/>
      <c r="F103" s="571"/>
      <c r="G103" s="633"/>
      <c r="H103" s="633"/>
      <c r="I103" s="633"/>
      <c r="J103" s="633"/>
      <c r="K103" s="571"/>
      <c r="L103" s="534"/>
      <c r="M103" s="534"/>
      <c r="N103" s="534"/>
    </row>
    <row r="104" spans="1:14" ht="80.25" customHeight="1">
      <c r="A104" s="650">
        <f>A102+1</f>
        <v>61</v>
      </c>
      <c r="B104" s="894" t="s">
        <v>1057</v>
      </c>
      <c r="C104" s="894"/>
      <c r="D104" s="894"/>
      <c r="E104" s="894"/>
      <c r="F104" s="894"/>
      <c r="G104" s="894"/>
      <c r="H104" s="894"/>
      <c r="I104" s="894"/>
      <c r="J104" s="894"/>
      <c r="K104" s="894"/>
      <c r="L104" s="894"/>
      <c r="M104" s="633"/>
      <c r="N104" s="633"/>
    </row>
    <row r="105" spans="1:14" ht="15.75" thickBot="1">
      <c r="A105" s="650"/>
      <c r="B105" s="701"/>
      <c r="C105" s="701"/>
      <c r="D105" s="701"/>
      <c r="E105" s="701"/>
      <c r="F105" s="701"/>
      <c r="G105" s="701"/>
      <c r="H105" s="701"/>
      <c r="I105" s="701"/>
      <c r="J105" s="701"/>
      <c r="K105" s="701"/>
      <c r="L105" s="701"/>
      <c r="M105" s="701"/>
      <c r="N105" s="637" t="s">
        <v>1105</v>
      </c>
    </row>
    <row r="106" spans="1:14" ht="15">
      <c r="A106" s="650">
        <f>A104+1</f>
        <v>62</v>
      </c>
      <c r="B106" s="571" t="s">
        <v>900</v>
      </c>
      <c r="C106" s="640" t="s">
        <v>886</v>
      </c>
      <c r="D106" s="641"/>
      <c r="E106" s="634"/>
      <c r="F106" s="633"/>
      <c r="G106" s="626"/>
      <c r="H106" s="626"/>
      <c r="I106" s="626"/>
      <c r="J106" s="626"/>
      <c r="K106" s="694" t="s">
        <v>887</v>
      </c>
      <c r="L106" s="695"/>
      <c r="M106" s="626"/>
      <c r="N106" s="626"/>
    </row>
    <row r="107" spans="1:14" ht="15">
      <c r="A107" s="650"/>
      <c r="B107" s="626"/>
      <c r="C107" s="626"/>
      <c r="D107" s="626"/>
      <c r="E107" s="626"/>
      <c r="F107" s="626"/>
      <c r="G107" s="626"/>
      <c r="H107" s="626"/>
      <c r="I107" s="626"/>
      <c r="J107" s="626"/>
      <c r="K107" s="626"/>
      <c r="L107" s="626"/>
      <c r="M107" s="626"/>
      <c r="N107" s="626"/>
    </row>
    <row r="108" spans="1:14" ht="15">
      <c r="A108" s="650">
        <f>A106+1</f>
        <v>63</v>
      </c>
      <c r="B108" s="894" t="s">
        <v>899</v>
      </c>
      <c r="C108" s="894"/>
      <c r="D108" s="894"/>
      <c r="E108" s="894"/>
      <c r="F108" s="894"/>
      <c r="G108" s="894"/>
      <c r="H108" s="894"/>
      <c r="I108" s="894"/>
      <c r="J108" s="894"/>
      <c r="K108" s="894"/>
      <c r="L108" s="894"/>
      <c r="M108" s="626"/>
      <c r="N108" s="626"/>
    </row>
    <row r="109" spans="1:14" ht="15">
      <c r="A109" s="632"/>
      <c r="B109" s="632"/>
      <c r="C109" s="632"/>
      <c r="D109" s="632"/>
      <c r="E109" s="632"/>
      <c r="F109" s="632"/>
      <c r="G109" s="632"/>
      <c r="H109" s="632"/>
      <c r="I109" s="632"/>
      <c r="J109" s="632"/>
      <c r="K109" s="632"/>
      <c r="L109" s="632"/>
      <c r="M109" s="632"/>
      <c r="N109" s="571"/>
    </row>
    <row r="110" spans="1:14" ht="15">
      <c r="A110" s="650">
        <f>A108+1</f>
        <v>64</v>
      </c>
      <c r="B110" s="571" t="s">
        <v>900</v>
      </c>
      <c r="C110" s="640" t="s">
        <v>886</v>
      </c>
      <c r="D110" s="641"/>
      <c r="E110" s="634"/>
      <c r="F110" s="633"/>
      <c r="G110" s="626"/>
      <c r="H110" s="626"/>
      <c r="I110" s="626"/>
      <c r="J110" s="626"/>
      <c r="K110" s="694" t="s">
        <v>887</v>
      </c>
      <c r="L110" s="695"/>
      <c r="M110" s="571"/>
      <c r="N110" s="571"/>
    </row>
    <row r="111" spans="1:14" ht="15">
      <c r="A111" s="650"/>
      <c r="B111" s="626"/>
      <c r="C111" s="626"/>
      <c r="D111" s="626"/>
      <c r="E111" s="626"/>
      <c r="F111" s="626"/>
      <c r="G111" s="626"/>
      <c r="H111" s="626"/>
      <c r="I111" s="626"/>
      <c r="J111" s="626"/>
      <c r="K111" s="626"/>
      <c r="L111" s="626"/>
      <c r="M111" s="571"/>
      <c r="N111" s="571"/>
    </row>
    <row r="112" spans="1:14" ht="135.75" customHeight="1">
      <c r="A112" s="650">
        <f>A110+1</f>
        <v>65</v>
      </c>
      <c r="B112" s="891" t="s">
        <v>1002</v>
      </c>
      <c r="C112" s="891"/>
      <c r="D112" s="891"/>
      <c r="E112" s="891"/>
      <c r="F112" s="891"/>
      <c r="G112" s="891"/>
      <c r="H112" s="891"/>
      <c r="I112" s="891"/>
      <c r="J112" s="891"/>
      <c r="K112" s="891"/>
      <c r="L112" s="891"/>
      <c r="M112" s="571"/>
      <c r="N112" s="571"/>
    </row>
    <row r="113" spans="1:14" ht="15">
      <c r="A113" s="650"/>
      <c r="B113" s="626"/>
      <c r="C113" s="626"/>
      <c r="D113" s="626"/>
      <c r="E113" s="626"/>
      <c r="F113" s="626"/>
      <c r="G113" s="626"/>
      <c r="H113" s="626"/>
      <c r="I113" s="626"/>
      <c r="J113" s="626"/>
      <c r="K113" s="626"/>
      <c r="L113" s="626"/>
      <c r="M113" s="626"/>
      <c r="N113" s="626"/>
    </row>
    <row r="114" spans="1:14" ht="15">
      <c r="A114" s="650">
        <f>A112+1</f>
        <v>66</v>
      </c>
      <c r="B114" s="890" t="s">
        <v>1003</v>
      </c>
      <c r="C114" s="890"/>
      <c r="D114" s="890"/>
      <c r="E114" s="890"/>
      <c r="F114" s="890"/>
      <c r="G114" s="890"/>
      <c r="H114" s="890"/>
      <c r="I114" s="890"/>
      <c r="J114" s="890"/>
      <c r="K114" s="890"/>
      <c r="L114" s="890"/>
      <c r="M114" s="626"/>
      <c r="N114" s="626"/>
    </row>
    <row r="115" spans="1:14" ht="15">
      <c r="A115" s="650"/>
      <c r="B115" s="626"/>
      <c r="C115" s="626"/>
      <c r="D115" s="626"/>
      <c r="E115" s="626"/>
      <c r="F115" s="626"/>
      <c r="G115" s="626"/>
      <c r="H115" s="626"/>
      <c r="I115" s="626"/>
      <c r="J115" s="626"/>
      <c r="K115" s="626"/>
      <c r="L115" s="626"/>
      <c r="M115" s="626"/>
      <c r="N115" s="626"/>
    </row>
    <row r="116" spans="1:14" ht="93.75" customHeight="1">
      <c r="A116" s="650">
        <f>+A114+1</f>
        <v>67</v>
      </c>
      <c r="B116" s="891" t="s">
        <v>1004</v>
      </c>
      <c r="C116" s="891"/>
      <c r="D116" s="891"/>
      <c r="E116" s="891"/>
      <c r="F116" s="891"/>
      <c r="G116" s="891"/>
      <c r="H116" s="891"/>
      <c r="I116" s="891"/>
      <c r="J116" s="891"/>
      <c r="K116" s="891"/>
      <c r="L116" s="891"/>
      <c r="M116" s="626"/>
      <c r="N116" s="626"/>
    </row>
    <row r="117" spans="1:14" ht="15">
      <c r="A117" s="650"/>
      <c r="B117" s="626"/>
      <c r="C117" s="626"/>
      <c r="D117" s="626"/>
      <c r="E117" s="626"/>
      <c r="F117" s="626"/>
      <c r="G117" s="626"/>
      <c r="H117" s="626"/>
      <c r="I117" s="626"/>
      <c r="J117" s="626"/>
      <c r="K117" s="626"/>
      <c r="L117" s="626"/>
      <c r="M117" s="626"/>
      <c r="N117" s="626"/>
    </row>
    <row r="118" spans="1:14" ht="15" customHeight="1">
      <c r="A118" s="650">
        <f>+A116+1</f>
        <v>68</v>
      </c>
      <c r="B118" s="890" t="s">
        <v>1058</v>
      </c>
      <c r="C118" s="890"/>
      <c r="D118" s="890"/>
      <c r="E118" s="890"/>
      <c r="F118" s="890"/>
      <c r="G118" s="890"/>
      <c r="H118" s="890"/>
      <c r="I118" s="890"/>
      <c r="J118" s="890"/>
      <c r="K118" s="890"/>
      <c r="L118" s="890"/>
      <c r="M118" s="626"/>
      <c r="N118" s="626"/>
    </row>
    <row r="119" spans="1:14" ht="15">
      <c r="A119" s="650"/>
      <c r="B119" s="626"/>
      <c r="C119" s="626"/>
      <c r="D119" s="626"/>
      <c r="E119" s="626"/>
      <c r="F119" s="626"/>
      <c r="G119" s="626"/>
      <c r="H119" s="626"/>
      <c r="I119" s="626"/>
      <c r="J119" s="626"/>
      <c r="K119" s="626"/>
      <c r="L119" s="626"/>
      <c r="M119" s="626"/>
      <c r="N119" s="626"/>
    </row>
    <row r="120" spans="1:14" ht="45.75" customHeight="1">
      <c r="A120" s="887">
        <f>+A118+1</f>
        <v>69</v>
      </c>
      <c r="B120" s="888" t="s">
        <v>1005</v>
      </c>
      <c r="C120" s="888"/>
      <c r="D120" s="888"/>
      <c r="E120" s="888"/>
      <c r="F120" s="888"/>
      <c r="G120" s="888"/>
      <c r="H120" s="888"/>
      <c r="I120" s="888"/>
      <c r="J120" s="888"/>
      <c r="K120" s="888"/>
      <c r="L120" s="888"/>
      <c r="M120" s="626"/>
      <c r="N120" s="626"/>
    </row>
    <row r="121" spans="1:14" ht="15">
      <c r="A121" s="887"/>
      <c r="B121" s="889" t="s">
        <v>901</v>
      </c>
      <c r="C121" s="889"/>
      <c r="D121" s="889"/>
      <c r="E121" s="889"/>
      <c r="F121" s="889"/>
      <c r="G121" s="889"/>
      <c r="H121" s="889"/>
      <c r="I121" s="889"/>
      <c r="J121" s="889"/>
      <c r="K121" s="889"/>
      <c r="L121" s="889"/>
      <c r="M121" s="626"/>
      <c r="N121" s="626"/>
    </row>
    <row r="122" spans="1:14" ht="15">
      <c r="A122" s="650"/>
      <c r="B122" s="626"/>
      <c r="C122" s="626"/>
      <c r="D122" s="626"/>
      <c r="E122" s="626"/>
      <c r="F122" s="626"/>
      <c r="G122" s="626"/>
      <c r="H122" s="626"/>
      <c r="I122" s="626"/>
      <c r="J122" s="626"/>
      <c r="K122" s="626"/>
      <c r="L122" s="626"/>
      <c r="M122" s="626"/>
      <c r="N122" s="626"/>
    </row>
    <row r="123" spans="1:14" ht="15">
      <c r="A123" s="561">
        <f>+A120+1</f>
        <v>70</v>
      </c>
      <c r="B123" s="890" t="s">
        <v>902</v>
      </c>
      <c r="C123" s="890"/>
      <c r="D123" s="890"/>
      <c r="E123" s="890"/>
      <c r="F123" s="890"/>
      <c r="G123" s="890"/>
      <c r="H123" s="890"/>
      <c r="I123" s="890"/>
      <c r="J123" s="890"/>
      <c r="K123" s="890"/>
      <c r="L123" s="890"/>
      <c r="M123" s="626"/>
      <c r="N123" s="626"/>
    </row>
  </sheetData>
  <mergeCells count="18">
    <mergeCell ref="B71:L71"/>
    <mergeCell ref="B6:N6"/>
    <mergeCell ref="B7:N7"/>
    <mergeCell ref="B16:N16"/>
    <mergeCell ref="B48:N48"/>
    <mergeCell ref="B51:N51"/>
    <mergeCell ref="A120:A121"/>
    <mergeCell ref="B120:L120"/>
    <mergeCell ref="B121:L121"/>
    <mergeCell ref="B123:L123"/>
    <mergeCell ref="B79:L79"/>
    <mergeCell ref="B83:L83"/>
    <mergeCell ref="B104:L104"/>
    <mergeCell ref="B108:L108"/>
    <mergeCell ref="B112:L112"/>
    <mergeCell ref="B114:L114"/>
    <mergeCell ref="B116:L116"/>
    <mergeCell ref="B118:L118"/>
  </mergeCells>
  <pageMargins left="0.7" right="0.7" top="0.75" bottom="0.75" header="0.3" footer="0.3"/>
  <pageSetup scale="57" fitToHeight="0" orientation="landscape" r:id="rId1"/>
  <rowBreaks count="2" manualBreakCount="2">
    <brk id="30" max="16383" man="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07"/>
  <sheetViews>
    <sheetView view="pageBreakPreview" zoomScale="80" zoomScaleNormal="90" zoomScaleSheetLayoutView="80" workbookViewId="0">
      <selection activeCell="H14" sqref="H14"/>
    </sheetView>
  </sheetViews>
  <sheetFormatPr defaultRowHeight="12.75"/>
  <cols>
    <col min="1" max="1" width="10.6640625" style="518" customWidth="1"/>
    <col min="2" max="2" width="19.33203125" style="518" customWidth="1"/>
    <col min="3" max="3" width="9.5" style="518" customWidth="1"/>
    <col min="4" max="5" width="19.33203125" style="518" customWidth="1"/>
    <col min="6" max="6" width="13.1640625" style="518" customWidth="1"/>
    <col min="7" max="7" width="16.33203125" style="518" customWidth="1"/>
    <col min="8" max="9" width="19.33203125" style="518" customWidth="1"/>
    <col min="10" max="10" width="3.6640625" style="518" customWidth="1"/>
    <col min="11" max="12" width="18.83203125" style="518" customWidth="1"/>
    <col min="13" max="15" width="20.33203125" style="518" customWidth="1"/>
    <col min="16" max="16" width="18.83203125" style="518" customWidth="1"/>
    <col min="17" max="16384" width="9.33203125" style="518"/>
  </cols>
  <sheetData>
    <row r="1" spans="1:17" ht="15">
      <c r="A1" s="533" t="s">
        <v>548</v>
      </c>
      <c r="B1" s="533"/>
      <c r="C1" s="533"/>
      <c r="D1" s="533"/>
      <c r="E1" s="533"/>
      <c r="F1" s="533"/>
      <c r="G1" s="533"/>
      <c r="H1" s="533"/>
      <c r="I1" s="533"/>
      <c r="J1" s="533"/>
      <c r="K1" s="533"/>
      <c r="L1" s="514"/>
      <c r="M1" s="514"/>
      <c r="N1" s="514"/>
      <c r="O1" s="514"/>
      <c r="P1" s="622" t="s">
        <v>450</v>
      </c>
      <c r="Q1" s="515"/>
    </row>
    <row r="2" spans="1:17" ht="15">
      <c r="A2" s="569" t="s">
        <v>960</v>
      </c>
      <c r="B2" s="570"/>
      <c r="C2" s="535"/>
      <c r="D2" s="535"/>
      <c r="E2" s="535"/>
      <c r="F2" s="535"/>
      <c r="G2" s="535"/>
      <c r="H2" s="535"/>
      <c r="I2" s="535"/>
      <c r="J2" s="535"/>
      <c r="K2" s="535"/>
      <c r="L2" s="571"/>
      <c r="M2" s="571"/>
      <c r="N2" s="571"/>
      <c r="O2" s="571"/>
      <c r="P2" s="571"/>
      <c r="Q2" s="515"/>
    </row>
    <row r="3" spans="1:17" ht="14.25">
      <c r="A3" s="535" t="s">
        <v>959</v>
      </c>
      <c r="B3" s="572"/>
      <c r="C3" s="572"/>
      <c r="D3" s="572"/>
      <c r="E3" s="572"/>
      <c r="F3" s="572"/>
      <c r="G3" s="572"/>
      <c r="H3" s="572"/>
      <c r="I3" s="516"/>
      <c r="J3" s="516"/>
      <c r="K3" s="571"/>
      <c r="L3" s="573"/>
      <c r="M3" s="571"/>
      <c r="N3" s="571"/>
      <c r="O3" s="571"/>
      <c r="P3" s="571"/>
      <c r="Q3" s="516"/>
    </row>
    <row r="4" spans="1:17" ht="15">
      <c r="A4" s="536" t="s">
        <v>1086</v>
      </c>
      <c r="B4" s="536"/>
      <c r="C4" s="574"/>
      <c r="D4" s="572"/>
      <c r="E4" s="572"/>
      <c r="F4" s="572"/>
      <c r="G4" s="572"/>
      <c r="H4" s="572"/>
      <c r="I4" s="516"/>
      <c r="J4" s="516"/>
      <c r="K4" s="575"/>
      <c r="L4" s="573"/>
      <c r="M4" s="571"/>
      <c r="N4" s="571"/>
      <c r="O4" s="571"/>
      <c r="P4" s="571"/>
      <c r="Q4" s="516"/>
    </row>
    <row r="5" spans="1:17">
      <c r="A5" s="576"/>
      <c r="B5" s="576"/>
      <c r="C5" s="576"/>
      <c r="D5" s="576"/>
      <c r="E5" s="576"/>
      <c r="F5" s="576"/>
      <c r="G5" s="576"/>
      <c r="H5" s="576"/>
      <c r="I5" s="576"/>
      <c r="J5" s="576"/>
      <c r="K5" s="576"/>
      <c r="L5" s="576"/>
      <c r="M5" s="576"/>
      <c r="N5" s="576"/>
      <c r="O5" s="576"/>
      <c r="P5" s="576"/>
      <c r="Q5" s="519"/>
    </row>
    <row r="6" spans="1:17" ht="15">
      <c r="A6" s="539" t="s">
        <v>384</v>
      </c>
      <c r="B6" s="577"/>
      <c r="C6" s="577"/>
      <c r="D6" s="577"/>
      <c r="E6" s="577"/>
      <c r="F6" s="577"/>
      <c r="G6" s="577"/>
      <c r="H6" s="577"/>
      <c r="I6" s="577"/>
      <c r="J6" s="577"/>
      <c r="K6" s="575"/>
      <c r="L6" s="573"/>
      <c r="M6" s="571"/>
      <c r="N6" s="571"/>
      <c r="O6" s="571"/>
      <c r="P6" s="571"/>
      <c r="Q6" s="516"/>
    </row>
    <row r="7" spans="1:17" ht="15">
      <c r="A7" s="577">
        <v>1</v>
      </c>
      <c r="B7" s="578" t="s">
        <v>908</v>
      </c>
      <c r="C7" s="516"/>
      <c r="D7" s="577"/>
      <c r="E7" s="516"/>
      <c r="F7" s="579">
        <v>2024</v>
      </c>
      <c r="G7" s="577"/>
      <c r="H7" s="577"/>
      <c r="I7" s="577"/>
      <c r="J7" s="577"/>
      <c r="K7" s="575"/>
      <c r="L7" s="573"/>
      <c r="M7" s="571"/>
      <c r="N7" s="571"/>
      <c r="O7" s="571"/>
      <c r="P7" s="571"/>
      <c r="Q7" s="516"/>
    </row>
    <row r="8" spans="1:17" ht="15">
      <c r="A8" s="577">
        <f>+A7+1</f>
        <v>2</v>
      </c>
      <c r="B8" s="580" t="s">
        <v>909</v>
      </c>
      <c r="C8" s="580"/>
      <c r="D8" s="580"/>
      <c r="E8" s="580"/>
      <c r="F8" s="581">
        <v>366</v>
      </c>
      <c r="G8" s="580"/>
      <c r="H8" s="580"/>
      <c r="I8" s="580"/>
      <c r="J8" s="580"/>
      <c r="K8" s="575"/>
      <c r="L8" s="573"/>
      <c r="M8" s="571"/>
      <c r="N8" s="571"/>
      <c r="O8" s="571"/>
      <c r="P8" s="571"/>
      <c r="Q8" s="517"/>
    </row>
    <row r="9" spans="1:17" ht="15">
      <c r="A9" s="577"/>
      <c r="B9" s="580"/>
      <c r="C9" s="580"/>
      <c r="D9" s="580"/>
      <c r="E9" s="580"/>
      <c r="F9" s="580"/>
      <c r="G9" s="580"/>
      <c r="H9" s="580"/>
      <c r="I9" s="580"/>
      <c r="J9" s="580"/>
      <c r="K9" s="575"/>
      <c r="L9" s="573"/>
      <c r="M9" s="571"/>
      <c r="N9" s="571"/>
      <c r="O9" s="571"/>
      <c r="P9" s="571"/>
      <c r="Q9" s="517"/>
    </row>
    <row r="10" spans="1:17" ht="45.75" customHeight="1">
      <c r="A10" s="577"/>
      <c r="B10" s="901" t="s">
        <v>910</v>
      </c>
      <c r="C10" s="901"/>
      <c r="D10" s="901"/>
      <c r="E10" s="901"/>
      <c r="F10" s="901"/>
      <c r="G10" s="901"/>
      <c r="H10" s="901"/>
      <c r="I10" s="901"/>
      <c r="J10" s="580"/>
      <c r="K10" s="575"/>
      <c r="L10" s="573"/>
      <c r="M10" s="571"/>
      <c r="N10" s="571"/>
      <c r="O10" s="571"/>
      <c r="P10" s="571"/>
      <c r="Q10" s="517"/>
    </row>
    <row r="11" spans="1:17" ht="15">
      <c r="A11" s="582"/>
      <c r="B11" s="576"/>
      <c r="C11" s="576"/>
      <c r="D11" s="576"/>
      <c r="E11" s="576"/>
      <c r="F11" s="576"/>
      <c r="G11" s="576"/>
      <c r="H11" s="576"/>
      <c r="I11" s="576"/>
      <c r="J11" s="576"/>
      <c r="K11" s="576"/>
      <c r="L11" s="576"/>
      <c r="M11" s="576"/>
      <c r="N11" s="576"/>
      <c r="O11" s="576"/>
      <c r="P11" s="576"/>
      <c r="Q11" s="519"/>
    </row>
    <row r="12" spans="1:17" ht="120.75" customHeight="1">
      <c r="A12" s="540">
        <f>+A8+1</f>
        <v>3</v>
      </c>
      <c r="B12" s="902" t="s">
        <v>994</v>
      </c>
      <c r="C12" s="902"/>
      <c r="D12" s="902"/>
      <c r="E12" s="902"/>
      <c r="F12" s="902"/>
      <c r="G12" s="902"/>
      <c r="H12" s="902"/>
      <c r="I12" s="902"/>
      <c r="J12" s="583"/>
      <c r="K12" s="575"/>
      <c r="L12" s="573"/>
      <c r="M12" s="571"/>
      <c r="N12" s="571"/>
      <c r="O12" s="571"/>
      <c r="P12" s="571"/>
      <c r="Q12" s="517"/>
    </row>
    <row r="13" spans="1:17" ht="15">
      <c r="A13" s="577"/>
      <c r="B13" s="516"/>
      <c r="C13" s="580"/>
      <c r="D13" s="580"/>
      <c r="E13" s="580"/>
      <c r="F13" s="580"/>
      <c r="G13" s="580"/>
      <c r="H13" s="580"/>
      <c r="I13" s="584"/>
      <c r="J13" s="580"/>
      <c r="K13" s="575"/>
      <c r="L13" s="573"/>
      <c r="M13" s="571"/>
      <c r="N13" s="571"/>
      <c r="O13" s="571"/>
      <c r="P13" s="571"/>
      <c r="Q13" s="517"/>
    </row>
    <row r="14" spans="1:17" ht="15">
      <c r="A14" s="577">
        <f>A12+1</f>
        <v>4</v>
      </c>
      <c r="B14" s="585" t="s">
        <v>911</v>
      </c>
      <c r="C14" s="585"/>
      <c r="D14" s="585"/>
      <c r="E14" s="585"/>
      <c r="F14" s="580"/>
      <c r="G14" s="580"/>
      <c r="H14" s="580"/>
      <c r="I14" s="580"/>
      <c r="J14" s="580"/>
      <c r="K14" s="575"/>
      <c r="L14" s="573"/>
      <c r="M14" s="571"/>
      <c r="N14" s="571"/>
      <c r="O14" s="571"/>
      <c r="P14" s="571"/>
      <c r="Q14" s="517"/>
    </row>
    <row r="15" spans="1:17" ht="15">
      <c r="A15" s="577"/>
      <c r="B15" s="585"/>
      <c r="C15" s="585"/>
      <c r="D15" s="585"/>
      <c r="E15" s="585"/>
      <c r="F15" s="580"/>
      <c r="G15" s="580"/>
      <c r="H15" s="580"/>
      <c r="I15" s="580"/>
      <c r="J15" s="580"/>
      <c r="K15" s="575"/>
      <c r="L15" s="575"/>
      <c r="M15" s="575"/>
      <c r="N15" s="575"/>
      <c r="O15" s="575"/>
      <c r="P15" s="575"/>
      <c r="Q15" s="517"/>
    </row>
    <row r="16" spans="1:17" ht="30">
      <c r="A16" s="577">
        <f>A14+1</f>
        <v>5</v>
      </c>
      <c r="B16" s="585"/>
      <c r="C16" s="585"/>
      <c r="D16" s="585"/>
      <c r="E16" s="580"/>
      <c r="F16" s="580"/>
      <c r="G16" s="586" t="s">
        <v>912</v>
      </c>
      <c r="H16" s="580"/>
      <c r="I16" s="580"/>
      <c r="J16" s="580"/>
      <c r="K16" s="575"/>
      <c r="L16" s="575"/>
      <c r="M16" s="575"/>
      <c r="N16" s="575"/>
      <c r="O16" s="575"/>
      <c r="P16" s="575"/>
      <c r="Q16" s="517"/>
    </row>
    <row r="17" spans="1:17" ht="15">
      <c r="A17" s="577">
        <f t="shared" ref="A17:A22" si="0">+A16+1</f>
        <v>6</v>
      </c>
      <c r="B17" s="578" t="s">
        <v>913</v>
      </c>
      <c r="C17" s="578"/>
      <c r="D17" s="578"/>
      <c r="E17" s="580"/>
      <c r="F17" s="580"/>
      <c r="G17" s="587">
        <v>0</v>
      </c>
      <c r="H17" s="588"/>
      <c r="I17" s="580"/>
      <c r="J17" s="580"/>
      <c r="K17" s="575"/>
      <c r="L17" s="575"/>
      <c r="M17" s="575"/>
      <c r="N17" s="575"/>
      <c r="O17" s="575"/>
      <c r="P17" s="575"/>
      <c r="Q17" s="517"/>
    </row>
    <row r="18" spans="1:17" ht="15">
      <c r="A18" s="577">
        <f t="shared" si="0"/>
        <v>7</v>
      </c>
      <c r="B18" s="578" t="s">
        <v>914</v>
      </c>
      <c r="C18" s="578"/>
      <c r="D18" s="578"/>
      <c r="E18" s="580"/>
      <c r="F18" s="580"/>
      <c r="G18" s="587">
        <v>0</v>
      </c>
      <c r="H18" s="588"/>
      <c r="I18" s="580"/>
      <c r="J18" s="580"/>
      <c r="K18" s="575"/>
      <c r="L18" s="575"/>
      <c r="M18" s="575"/>
      <c r="N18" s="575"/>
      <c r="O18" s="575"/>
      <c r="P18" s="575"/>
      <c r="Q18" s="517"/>
    </row>
    <row r="19" spans="1:17" ht="15">
      <c r="A19" s="577">
        <f t="shared" si="0"/>
        <v>8</v>
      </c>
      <c r="B19" s="578" t="s">
        <v>915</v>
      </c>
      <c r="C19" s="578"/>
      <c r="D19" s="578"/>
      <c r="E19" s="580"/>
      <c r="F19" s="580"/>
      <c r="G19" s="589">
        <v>0</v>
      </c>
      <c r="H19" s="588"/>
      <c r="I19" s="580"/>
      <c r="J19" s="580"/>
      <c r="K19" s="575"/>
      <c r="L19" s="575"/>
      <c r="M19" s="575"/>
      <c r="N19" s="575"/>
      <c r="O19" s="575"/>
      <c r="P19" s="575"/>
      <c r="Q19" s="517"/>
    </row>
    <row r="20" spans="1:17" ht="15">
      <c r="A20" s="577">
        <f t="shared" si="0"/>
        <v>9</v>
      </c>
      <c r="B20" s="578" t="s">
        <v>916</v>
      </c>
      <c r="C20" s="578"/>
      <c r="D20" s="578"/>
      <c r="E20" s="580"/>
      <c r="F20" s="580"/>
      <c r="G20" s="590">
        <f>+G17-G19-G18</f>
        <v>0</v>
      </c>
      <c r="H20" s="588"/>
      <c r="I20" s="580"/>
      <c r="J20" s="580"/>
      <c r="K20" s="575"/>
      <c r="L20" s="575"/>
      <c r="M20" s="575"/>
      <c r="N20" s="575"/>
      <c r="O20" s="575"/>
      <c r="P20" s="575"/>
      <c r="Q20" s="517"/>
    </row>
    <row r="21" spans="1:17" ht="15">
      <c r="A21" s="577">
        <f t="shared" si="0"/>
        <v>10</v>
      </c>
      <c r="B21" s="578" t="s">
        <v>917</v>
      </c>
      <c r="C21" s="578"/>
      <c r="D21" s="578"/>
      <c r="E21" s="580"/>
      <c r="F21" s="580"/>
      <c r="G21" s="589">
        <v>0</v>
      </c>
      <c r="H21" s="588"/>
      <c r="I21" s="590"/>
      <c r="J21" s="580"/>
      <c r="K21" s="575"/>
      <c r="L21" s="575"/>
      <c r="M21" s="575"/>
      <c r="N21" s="575"/>
      <c r="O21" s="575"/>
      <c r="P21" s="575"/>
      <c r="Q21" s="517"/>
    </row>
    <row r="22" spans="1:17" ht="15.75" thickBot="1">
      <c r="A22" s="577">
        <f t="shared" si="0"/>
        <v>11</v>
      </c>
      <c r="B22" s="578" t="s">
        <v>918</v>
      </c>
      <c r="C22" s="578"/>
      <c r="D22" s="578"/>
      <c r="E22" s="580"/>
      <c r="F22" s="580"/>
      <c r="G22" s="591">
        <f>+G20-G21</f>
        <v>0</v>
      </c>
      <c r="H22" s="588"/>
      <c r="I22" s="590"/>
      <c r="J22" s="580"/>
      <c r="K22" s="575"/>
      <c r="L22" s="575"/>
      <c r="M22" s="575"/>
      <c r="N22" s="575"/>
      <c r="O22" s="575"/>
      <c r="P22" s="575"/>
      <c r="Q22" s="517"/>
    </row>
    <row r="23" spans="1:17" ht="15.75" thickTop="1">
      <c r="A23" s="577"/>
      <c r="B23" s="578"/>
      <c r="C23" s="578"/>
      <c r="D23" s="578"/>
      <c r="E23" s="580"/>
      <c r="F23" s="580"/>
      <c r="G23" s="590"/>
      <c r="H23" s="588"/>
      <c r="I23" s="580"/>
      <c r="J23" s="580"/>
      <c r="K23" s="575"/>
      <c r="L23" s="575"/>
      <c r="M23" s="575"/>
      <c r="N23" s="575"/>
      <c r="O23" s="575"/>
      <c r="P23" s="575"/>
      <c r="Q23" s="517"/>
    </row>
    <row r="24" spans="1:17" ht="15">
      <c r="A24" s="577">
        <f>+A22+1</f>
        <v>12</v>
      </c>
      <c r="B24" s="578" t="s">
        <v>919</v>
      </c>
      <c r="C24" s="578"/>
      <c r="D24" s="578"/>
      <c r="E24" s="580"/>
      <c r="F24" s="580"/>
      <c r="G24" s="587">
        <v>0</v>
      </c>
      <c r="H24" s="588"/>
      <c r="I24" s="580"/>
      <c r="J24" s="580"/>
      <c r="K24" s="575"/>
      <c r="L24" s="575"/>
      <c r="M24" s="575"/>
      <c r="N24" s="575"/>
      <c r="O24" s="575"/>
      <c r="P24" s="575"/>
      <c r="Q24" s="517"/>
    </row>
    <row r="25" spans="1:17" ht="15">
      <c r="A25" s="577">
        <f>+A24+1</f>
        <v>13</v>
      </c>
      <c r="B25" s="578" t="s">
        <v>914</v>
      </c>
      <c r="C25" s="578"/>
      <c r="D25" s="578"/>
      <c r="E25" s="580"/>
      <c r="F25" s="580"/>
      <c r="G25" s="587">
        <v>0</v>
      </c>
      <c r="H25" s="588"/>
      <c r="I25" s="580"/>
      <c r="J25" s="580"/>
      <c r="K25" s="575"/>
      <c r="L25" s="575"/>
      <c r="M25" s="575"/>
      <c r="N25" s="575"/>
      <c r="O25" s="575"/>
      <c r="P25" s="575"/>
      <c r="Q25" s="517"/>
    </row>
    <row r="26" spans="1:17" ht="15">
      <c r="A26" s="577">
        <f>+A25+1</f>
        <v>14</v>
      </c>
      <c r="B26" s="578" t="s">
        <v>915</v>
      </c>
      <c r="C26" s="578"/>
      <c r="D26" s="578"/>
      <c r="E26" s="580"/>
      <c r="F26" s="580"/>
      <c r="G26" s="589">
        <v>0</v>
      </c>
      <c r="H26" s="588"/>
      <c r="I26" s="580"/>
      <c r="J26" s="580"/>
      <c r="K26" s="575"/>
      <c r="L26" s="575"/>
      <c r="M26" s="575"/>
      <c r="N26" s="575"/>
      <c r="O26" s="575"/>
      <c r="P26" s="575"/>
      <c r="Q26" s="517"/>
    </row>
    <row r="27" spans="1:17" ht="15">
      <c r="A27" s="577">
        <f>+A26+1</f>
        <v>15</v>
      </c>
      <c r="B27" s="578" t="s">
        <v>916</v>
      </c>
      <c r="C27" s="578"/>
      <c r="D27" s="578"/>
      <c r="E27" s="580"/>
      <c r="F27" s="580"/>
      <c r="G27" s="590">
        <f>+G24-G26</f>
        <v>0</v>
      </c>
      <c r="H27" s="588"/>
      <c r="I27" s="580"/>
      <c r="J27" s="580"/>
      <c r="K27" s="575"/>
      <c r="L27" s="575"/>
      <c r="M27" s="575"/>
      <c r="N27" s="575"/>
      <c r="O27" s="575"/>
      <c r="P27" s="575"/>
      <c r="Q27" s="517"/>
    </row>
    <row r="28" spans="1:17" ht="15">
      <c r="A28" s="577">
        <f>+A27+1</f>
        <v>16</v>
      </c>
      <c r="B28" s="578" t="s">
        <v>920</v>
      </c>
      <c r="C28" s="578"/>
      <c r="D28" s="578"/>
      <c r="E28" s="580"/>
      <c r="F28" s="580"/>
      <c r="G28" s="589">
        <v>0</v>
      </c>
      <c r="H28" s="588"/>
      <c r="I28" s="580"/>
      <c r="J28" s="580"/>
      <c r="K28" s="575"/>
      <c r="L28" s="575"/>
      <c r="M28" s="575"/>
      <c r="N28" s="575"/>
      <c r="O28" s="575"/>
      <c r="P28" s="575"/>
      <c r="Q28" s="517"/>
    </row>
    <row r="29" spans="1:17" ht="15.75" thickBot="1">
      <c r="A29" s="577">
        <f>+A28+1</f>
        <v>17</v>
      </c>
      <c r="B29" s="578" t="s">
        <v>921</v>
      </c>
      <c r="C29" s="578"/>
      <c r="D29" s="578"/>
      <c r="E29" s="580"/>
      <c r="F29" s="580"/>
      <c r="G29" s="591">
        <f>+G27-G28</f>
        <v>0</v>
      </c>
      <c r="H29" s="588"/>
      <c r="I29" s="580"/>
      <c r="J29" s="580"/>
      <c r="K29" s="575"/>
      <c r="L29" s="575"/>
      <c r="M29" s="575"/>
      <c r="N29" s="575"/>
      <c r="O29" s="575"/>
      <c r="P29" s="575"/>
      <c r="Q29" s="517"/>
    </row>
    <row r="30" spans="1:17" ht="15.75" thickTop="1">
      <c r="A30" s="577"/>
      <c r="B30" s="578"/>
      <c r="C30" s="578"/>
      <c r="D30" s="578"/>
      <c r="E30" s="580"/>
      <c r="F30" s="580"/>
      <c r="G30" s="590"/>
      <c r="H30" s="588"/>
      <c r="I30" s="580"/>
      <c r="J30" s="580"/>
      <c r="K30" s="575"/>
      <c r="L30" s="575"/>
      <c r="M30" s="575"/>
      <c r="N30" s="575"/>
      <c r="O30" s="575"/>
      <c r="P30" s="575"/>
      <c r="Q30" s="517"/>
    </row>
    <row r="31" spans="1:17" ht="15">
      <c r="A31" s="577">
        <f>+A29+1</f>
        <v>18</v>
      </c>
      <c r="B31" s="578" t="s">
        <v>922</v>
      </c>
      <c r="C31" s="578"/>
      <c r="D31" s="578"/>
      <c r="E31" s="580"/>
      <c r="F31" s="580"/>
      <c r="G31" s="590">
        <f>P51</f>
        <v>0</v>
      </c>
      <c r="H31" s="516" t="str">
        <f>"From Line "&amp;A51&amp;P36</f>
        <v>From Line 36(n)</v>
      </c>
      <c r="I31" s="580"/>
      <c r="J31" s="580"/>
      <c r="K31" s="575"/>
      <c r="L31" s="575"/>
      <c r="M31" s="575"/>
      <c r="N31" s="575"/>
      <c r="O31" s="575"/>
      <c r="P31" s="575"/>
      <c r="Q31" s="517"/>
    </row>
    <row r="32" spans="1:17" ht="15">
      <c r="A32" s="577">
        <f>+A31+1</f>
        <v>19</v>
      </c>
      <c r="B32" s="578" t="s">
        <v>923</v>
      </c>
      <c r="C32" s="578"/>
      <c r="D32" s="578"/>
      <c r="E32" s="580"/>
      <c r="F32" s="580"/>
      <c r="G32" s="590">
        <f>+(G22+G29)/2</f>
        <v>0</v>
      </c>
      <c r="H32" s="588"/>
      <c r="I32" s="580"/>
      <c r="J32" s="580"/>
      <c r="K32" s="575"/>
      <c r="L32" s="575"/>
      <c r="M32" s="575"/>
      <c r="N32" s="575"/>
      <c r="O32" s="575"/>
      <c r="P32" s="575"/>
      <c r="Q32" s="517"/>
    </row>
    <row r="33" spans="1:17" ht="15.75" thickBot="1">
      <c r="A33" s="577">
        <f>+A32+1</f>
        <v>20</v>
      </c>
      <c r="B33" s="578" t="s">
        <v>924</v>
      </c>
      <c r="C33" s="578"/>
      <c r="D33" s="578"/>
      <c r="E33" s="580"/>
      <c r="F33" s="580"/>
      <c r="G33" s="591">
        <f>+G31+G32</f>
        <v>0</v>
      </c>
      <c r="H33" s="516" t="s">
        <v>961</v>
      </c>
      <c r="I33" s="580"/>
      <c r="J33" s="580"/>
      <c r="K33" s="575"/>
      <c r="L33" s="575"/>
      <c r="M33" s="575"/>
      <c r="N33" s="575"/>
      <c r="O33" s="575"/>
      <c r="P33" s="575"/>
      <c r="Q33" s="517"/>
    </row>
    <row r="34" spans="1:17" ht="15.75" thickTop="1">
      <c r="A34" s="577"/>
      <c r="B34" s="585"/>
      <c r="C34" s="585"/>
      <c r="D34" s="585"/>
      <c r="E34" s="580"/>
      <c r="F34" s="592"/>
      <c r="G34" s="580"/>
      <c r="H34" s="580"/>
      <c r="I34" s="584"/>
      <c r="J34" s="588"/>
      <c r="K34" s="575"/>
      <c r="L34" s="575"/>
      <c r="M34" s="575"/>
      <c r="N34" s="575"/>
      <c r="O34" s="575"/>
      <c r="P34" s="622" t="s">
        <v>5</v>
      </c>
      <c r="Q34" s="517"/>
    </row>
    <row r="35" spans="1:17" ht="15">
      <c r="A35" s="577">
        <f>A33+1</f>
        <v>21</v>
      </c>
      <c r="B35" s="585" t="s">
        <v>911</v>
      </c>
      <c r="C35" s="593"/>
      <c r="D35" s="515"/>
      <c r="E35" s="515"/>
      <c r="F35" s="515"/>
      <c r="G35" s="515"/>
      <c r="H35" s="515"/>
      <c r="I35" s="515"/>
      <c r="J35" s="514"/>
      <c r="K35" s="594" t="s">
        <v>925</v>
      </c>
      <c r="L35" s="594"/>
      <c r="M35" s="594"/>
      <c r="N35" s="594"/>
      <c r="O35" s="594"/>
      <c r="P35" s="594"/>
      <c r="Q35" s="514"/>
    </row>
    <row r="36" spans="1:17" ht="15">
      <c r="A36" s="577"/>
      <c r="B36" s="595" t="s">
        <v>117</v>
      </c>
      <c r="C36" s="596" t="s">
        <v>118</v>
      </c>
      <c r="D36" s="597" t="s">
        <v>275</v>
      </c>
      <c r="E36" s="597" t="s">
        <v>119</v>
      </c>
      <c r="F36" s="597" t="s">
        <v>276</v>
      </c>
      <c r="G36" s="597" t="s">
        <v>122</v>
      </c>
      <c r="H36" s="597" t="s">
        <v>123</v>
      </c>
      <c r="I36" s="597" t="s">
        <v>124</v>
      </c>
      <c r="J36" s="514"/>
      <c r="K36" s="597" t="s">
        <v>125</v>
      </c>
      <c r="L36" s="597" t="s">
        <v>823</v>
      </c>
      <c r="M36" s="597" t="s">
        <v>867</v>
      </c>
      <c r="N36" s="597" t="s">
        <v>926</v>
      </c>
      <c r="O36" s="597" t="s">
        <v>927</v>
      </c>
      <c r="P36" s="597" t="s">
        <v>928</v>
      </c>
      <c r="Q36" s="514"/>
    </row>
    <row r="37" spans="1:17" ht="165">
      <c r="A37" s="540">
        <f>+A35+1</f>
        <v>22</v>
      </c>
      <c r="B37" s="598" t="s">
        <v>106</v>
      </c>
      <c r="C37" s="598" t="s">
        <v>929</v>
      </c>
      <c r="D37" s="599" t="s">
        <v>930</v>
      </c>
      <c r="E37" s="599" t="s">
        <v>931</v>
      </c>
      <c r="F37" s="599" t="s">
        <v>932</v>
      </c>
      <c r="G37" s="599" t="s">
        <v>933</v>
      </c>
      <c r="H37" s="599" t="s">
        <v>934</v>
      </c>
      <c r="I37" s="599" t="s">
        <v>935</v>
      </c>
      <c r="J37" s="514"/>
      <c r="K37" s="599" t="s">
        <v>936</v>
      </c>
      <c r="L37" s="599" t="s">
        <v>937</v>
      </c>
      <c r="M37" s="599" t="s">
        <v>938</v>
      </c>
      <c r="N37" s="599" t="s">
        <v>939</v>
      </c>
      <c r="O37" s="599" t="s">
        <v>940</v>
      </c>
      <c r="P37" s="599" t="s">
        <v>941</v>
      </c>
      <c r="Q37" s="514"/>
    </row>
    <row r="38" spans="1:17" ht="30">
      <c r="A38" s="600">
        <f t="shared" ref="A38:A52" si="1">+A37+1</f>
        <v>23</v>
      </c>
      <c r="B38" s="601"/>
      <c r="C38" s="601"/>
      <c r="D38" s="602" t="s">
        <v>942</v>
      </c>
      <c r="E38" s="602" t="s">
        <v>943</v>
      </c>
      <c r="F38" s="602"/>
      <c r="G38" s="602" t="s">
        <v>944</v>
      </c>
      <c r="H38" s="602" t="s">
        <v>945</v>
      </c>
      <c r="I38" s="602" t="s">
        <v>946</v>
      </c>
      <c r="J38" s="603"/>
      <c r="K38" s="602"/>
      <c r="L38" s="602" t="s">
        <v>947</v>
      </c>
      <c r="M38" s="602" t="s">
        <v>948</v>
      </c>
      <c r="N38" s="602" t="s">
        <v>949</v>
      </c>
      <c r="O38" s="602" t="s">
        <v>950</v>
      </c>
      <c r="P38" s="602" t="s">
        <v>951</v>
      </c>
      <c r="Q38" s="514"/>
    </row>
    <row r="39" spans="1:17" ht="15">
      <c r="A39" s="540">
        <f t="shared" si="1"/>
        <v>24</v>
      </c>
      <c r="B39" s="604" t="s">
        <v>952</v>
      </c>
      <c r="C39" s="605" t="s">
        <v>487</v>
      </c>
      <c r="D39" s="606" t="s">
        <v>953</v>
      </c>
      <c r="E39" s="607">
        <v>0</v>
      </c>
      <c r="F39" s="608" t="s">
        <v>953</v>
      </c>
      <c r="G39" s="609">
        <f>F8</f>
        <v>366</v>
      </c>
      <c r="H39" s="610" t="s">
        <v>953</v>
      </c>
      <c r="I39" s="611">
        <f>E39</f>
        <v>0</v>
      </c>
      <c r="J39" s="514"/>
      <c r="K39" s="606" t="s">
        <v>953</v>
      </c>
      <c r="L39" s="606" t="s">
        <v>953</v>
      </c>
      <c r="M39" s="606" t="s">
        <v>953</v>
      </c>
      <c r="N39" s="606" t="s">
        <v>953</v>
      </c>
      <c r="O39" s="606" t="s">
        <v>953</v>
      </c>
      <c r="P39" s="587">
        <f>G21</f>
        <v>0</v>
      </c>
      <c r="Q39" s="514"/>
    </row>
    <row r="40" spans="1:17" ht="15">
      <c r="A40" s="577">
        <f t="shared" si="1"/>
        <v>25</v>
      </c>
      <c r="B40" s="604" t="s">
        <v>954</v>
      </c>
      <c r="C40" s="605" t="s">
        <v>487</v>
      </c>
      <c r="D40" s="606">
        <v>0</v>
      </c>
      <c r="E40" s="611">
        <f>E39+D40</f>
        <v>0</v>
      </c>
      <c r="F40" s="612">
        <v>336</v>
      </c>
      <c r="G40" s="609">
        <f t="shared" ref="G40:G51" si="2">G39</f>
        <v>366</v>
      </c>
      <c r="H40" s="611">
        <f>IFERROR(D40*F40/G40,0)</f>
        <v>0</v>
      </c>
      <c r="I40" s="611">
        <f>+I39+H40</f>
        <v>0</v>
      </c>
      <c r="J40" s="514"/>
      <c r="K40" s="587">
        <v>0</v>
      </c>
      <c r="L40" s="611">
        <f>K40-D40</f>
        <v>0</v>
      </c>
      <c r="M40" s="611">
        <f t="shared" ref="M40:M51" si="3">IF(AND( D40&gt;=0, K40&gt;=0), IF( L40&gt;=0, H40, K40/ D40* H40), IF(AND( D40&lt;0, K40&lt;0), IF( L40&lt;0,H40, K40/ D40* H40),0))</f>
        <v>0</v>
      </c>
      <c r="N40" s="611">
        <f t="shared" ref="N40:N51" si="4">IF(AND( D40&gt;=0, K40&gt;=0), IF( L40&gt;=0, L40*50%,0), IF(AND( D40&lt;0, K40&lt;0),IF( L40&lt;0, L40*50%,0),0))</f>
        <v>0</v>
      </c>
      <c r="O40" s="611">
        <f t="shared" ref="O40:O51" si="5">IF(AND( D40&gt;=0, K40&lt;=0), K40*50%, IF(AND( D40&lt;0, K40&gt;=0), K40*50%,0))</f>
        <v>0</v>
      </c>
      <c r="P40" s="611">
        <f>P39+M40+N40+O40</f>
        <v>0</v>
      </c>
      <c r="Q40" s="514"/>
    </row>
    <row r="41" spans="1:17" ht="15">
      <c r="A41" s="577">
        <f t="shared" si="1"/>
        <v>26</v>
      </c>
      <c r="B41" s="604" t="s">
        <v>131</v>
      </c>
      <c r="C41" s="605" t="s">
        <v>487</v>
      </c>
      <c r="D41" s="606">
        <v>0</v>
      </c>
      <c r="E41" s="611">
        <f t="shared" ref="E41:E51" si="6">E40+D41</f>
        <v>0</v>
      </c>
      <c r="F41" s="608">
        <v>307</v>
      </c>
      <c r="G41" s="609">
        <f t="shared" si="2"/>
        <v>366</v>
      </c>
      <c r="H41" s="611">
        <f t="shared" ref="H41:H51" si="7">IFERROR(D41*F41/G41,0)</f>
        <v>0</v>
      </c>
      <c r="I41" s="611">
        <f t="shared" ref="I41:I51" si="8">+I40+H41</f>
        <v>0</v>
      </c>
      <c r="J41" s="514"/>
      <c r="K41" s="587">
        <v>0</v>
      </c>
      <c r="L41" s="611">
        <f t="shared" ref="L41:L51" si="9">K41-D41</f>
        <v>0</v>
      </c>
      <c r="M41" s="611">
        <f t="shared" si="3"/>
        <v>0</v>
      </c>
      <c r="N41" s="611">
        <f t="shared" si="4"/>
        <v>0</v>
      </c>
      <c r="O41" s="611">
        <f t="shared" si="5"/>
        <v>0</v>
      </c>
      <c r="P41" s="611">
        <f t="shared" ref="P41:P51" si="10">P40+M41+N41+O41</f>
        <v>0</v>
      </c>
      <c r="Q41" s="514"/>
    </row>
    <row r="42" spans="1:17" ht="15">
      <c r="A42" s="577">
        <f t="shared" si="1"/>
        <v>27</v>
      </c>
      <c r="B42" s="604" t="s">
        <v>955</v>
      </c>
      <c r="C42" s="605" t="s">
        <v>487</v>
      </c>
      <c r="D42" s="606">
        <v>0</v>
      </c>
      <c r="E42" s="611">
        <f t="shared" si="6"/>
        <v>0</v>
      </c>
      <c r="F42" s="608">
        <v>276</v>
      </c>
      <c r="G42" s="609">
        <f t="shared" si="2"/>
        <v>366</v>
      </c>
      <c r="H42" s="611">
        <f t="shared" si="7"/>
        <v>0</v>
      </c>
      <c r="I42" s="611">
        <f t="shared" si="8"/>
        <v>0</v>
      </c>
      <c r="J42" s="514"/>
      <c r="K42" s="587">
        <v>0</v>
      </c>
      <c r="L42" s="611">
        <f t="shared" si="9"/>
        <v>0</v>
      </c>
      <c r="M42" s="611">
        <f t="shared" si="3"/>
        <v>0</v>
      </c>
      <c r="N42" s="611">
        <f t="shared" si="4"/>
        <v>0</v>
      </c>
      <c r="O42" s="611">
        <f t="shared" si="5"/>
        <v>0</v>
      </c>
      <c r="P42" s="611">
        <f t="shared" si="10"/>
        <v>0</v>
      </c>
      <c r="Q42" s="514"/>
    </row>
    <row r="43" spans="1:17" ht="15">
      <c r="A43" s="577">
        <f t="shared" si="1"/>
        <v>28</v>
      </c>
      <c r="B43" s="604" t="s">
        <v>133</v>
      </c>
      <c r="C43" s="605" t="s">
        <v>487</v>
      </c>
      <c r="D43" s="606">
        <v>0</v>
      </c>
      <c r="E43" s="611">
        <f t="shared" si="6"/>
        <v>0</v>
      </c>
      <c r="F43" s="608">
        <v>246</v>
      </c>
      <c r="G43" s="609">
        <f t="shared" si="2"/>
        <v>366</v>
      </c>
      <c r="H43" s="611">
        <f t="shared" si="7"/>
        <v>0</v>
      </c>
      <c r="I43" s="611">
        <f t="shared" si="8"/>
        <v>0</v>
      </c>
      <c r="J43" s="514"/>
      <c r="K43" s="587">
        <v>0</v>
      </c>
      <c r="L43" s="611">
        <f t="shared" si="9"/>
        <v>0</v>
      </c>
      <c r="M43" s="611">
        <f t="shared" si="3"/>
        <v>0</v>
      </c>
      <c r="N43" s="611">
        <f t="shared" si="4"/>
        <v>0</v>
      </c>
      <c r="O43" s="611">
        <f t="shared" si="5"/>
        <v>0</v>
      </c>
      <c r="P43" s="611">
        <f t="shared" si="10"/>
        <v>0</v>
      </c>
      <c r="Q43" s="514"/>
    </row>
    <row r="44" spans="1:17" ht="15">
      <c r="A44" s="577">
        <f t="shared" si="1"/>
        <v>29</v>
      </c>
      <c r="B44" s="604" t="s">
        <v>134</v>
      </c>
      <c r="C44" s="605" t="s">
        <v>487</v>
      </c>
      <c r="D44" s="606">
        <v>0</v>
      </c>
      <c r="E44" s="611">
        <f t="shared" si="6"/>
        <v>0</v>
      </c>
      <c r="F44" s="608">
        <v>215</v>
      </c>
      <c r="G44" s="609">
        <f t="shared" si="2"/>
        <v>366</v>
      </c>
      <c r="H44" s="611">
        <f t="shared" si="7"/>
        <v>0</v>
      </c>
      <c r="I44" s="611">
        <f t="shared" si="8"/>
        <v>0</v>
      </c>
      <c r="J44" s="514"/>
      <c r="K44" s="587">
        <v>0</v>
      </c>
      <c r="L44" s="611">
        <f t="shared" si="9"/>
        <v>0</v>
      </c>
      <c r="M44" s="611">
        <f t="shared" si="3"/>
        <v>0</v>
      </c>
      <c r="N44" s="611">
        <f t="shared" si="4"/>
        <v>0</v>
      </c>
      <c r="O44" s="611">
        <f t="shared" si="5"/>
        <v>0</v>
      </c>
      <c r="P44" s="611">
        <f t="shared" si="10"/>
        <v>0</v>
      </c>
      <c r="Q44" s="514"/>
    </row>
    <row r="45" spans="1:17" ht="15">
      <c r="A45" s="577">
        <f t="shared" si="1"/>
        <v>30</v>
      </c>
      <c r="B45" s="604" t="s">
        <v>135</v>
      </c>
      <c r="C45" s="605" t="s">
        <v>487</v>
      </c>
      <c r="D45" s="606">
        <v>0</v>
      </c>
      <c r="E45" s="611">
        <f t="shared" si="6"/>
        <v>0</v>
      </c>
      <c r="F45" s="608">
        <v>185</v>
      </c>
      <c r="G45" s="609">
        <f t="shared" si="2"/>
        <v>366</v>
      </c>
      <c r="H45" s="611">
        <f t="shared" si="7"/>
        <v>0</v>
      </c>
      <c r="I45" s="611">
        <f t="shared" si="8"/>
        <v>0</v>
      </c>
      <c r="J45" s="514"/>
      <c r="K45" s="587">
        <v>0</v>
      </c>
      <c r="L45" s="611">
        <f t="shared" si="9"/>
        <v>0</v>
      </c>
      <c r="M45" s="611">
        <f t="shared" si="3"/>
        <v>0</v>
      </c>
      <c r="N45" s="611">
        <f t="shared" si="4"/>
        <v>0</v>
      </c>
      <c r="O45" s="611">
        <f t="shared" si="5"/>
        <v>0</v>
      </c>
      <c r="P45" s="611">
        <f t="shared" si="10"/>
        <v>0</v>
      </c>
      <c r="Q45" s="514"/>
    </row>
    <row r="46" spans="1:17" ht="15">
      <c r="A46" s="577">
        <f t="shared" si="1"/>
        <v>31</v>
      </c>
      <c r="B46" s="604" t="s">
        <v>136</v>
      </c>
      <c r="C46" s="605" t="s">
        <v>487</v>
      </c>
      <c r="D46" s="606">
        <v>0</v>
      </c>
      <c r="E46" s="611">
        <f t="shared" si="6"/>
        <v>0</v>
      </c>
      <c r="F46" s="608">
        <v>154</v>
      </c>
      <c r="G46" s="609">
        <f t="shared" si="2"/>
        <v>366</v>
      </c>
      <c r="H46" s="611">
        <f t="shared" si="7"/>
        <v>0</v>
      </c>
      <c r="I46" s="611">
        <f t="shared" si="8"/>
        <v>0</v>
      </c>
      <c r="J46" s="514"/>
      <c r="K46" s="587">
        <v>0</v>
      </c>
      <c r="L46" s="611">
        <f t="shared" si="9"/>
        <v>0</v>
      </c>
      <c r="M46" s="611">
        <f t="shared" si="3"/>
        <v>0</v>
      </c>
      <c r="N46" s="611">
        <f t="shared" si="4"/>
        <v>0</v>
      </c>
      <c r="O46" s="611">
        <f t="shared" si="5"/>
        <v>0</v>
      </c>
      <c r="P46" s="611">
        <f t="shared" si="10"/>
        <v>0</v>
      </c>
      <c r="Q46" s="514"/>
    </row>
    <row r="47" spans="1:17" ht="15">
      <c r="A47" s="577">
        <f t="shared" si="1"/>
        <v>32</v>
      </c>
      <c r="B47" s="604" t="s">
        <v>956</v>
      </c>
      <c r="C47" s="605" t="s">
        <v>487</v>
      </c>
      <c r="D47" s="606">
        <v>0</v>
      </c>
      <c r="E47" s="611">
        <f t="shared" si="6"/>
        <v>0</v>
      </c>
      <c r="F47" s="608">
        <v>123</v>
      </c>
      <c r="G47" s="609">
        <f t="shared" si="2"/>
        <v>366</v>
      </c>
      <c r="H47" s="611">
        <f t="shared" si="7"/>
        <v>0</v>
      </c>
      <c r="I47" s="611">
        <f t="shared" si="8"/>
        <v>0</v>
      </c>
      <c r="J47" s="514"/>
      <c r="K47" s="587">
        <v>0</v>
      </c>
      <c r="L47" s="611">
        <f t="shared" si="9"/>
        <v>0</v>
      </c>
      <c r="M47" s="611">
        <f t="shared" si="3"/>
        <v>0</v>
      </c>
      <c r="N47" s="611">
        <f t="shared" si="4"/>
        <v>0</v>
      </c>
      <c r="O47" s="611">
        <f t="shared" si="5"/>
        <v>0</v>
      </c>
      <c r="P47" s="611">
        <f t="shared" si="10"/>
        <v>0</v>
      </c>
      <c r="Q47" s="514"/>
    </row>
    <row r="48" spans="1:17" ht="15">
      <c r="A48" s="577">
        <f t="shared" si="1"/>
        <v>33</v>
      </c>
      <c r="B48" s="604" t="s">
        <v>138</v>
      </c>
      <c r="C48" s="605" t="s">
        <v>487</v>
      </c>
      <c r="D48" s="606">
        <v>0</v>
      </c>
      <c r="E48" s="611">
        <f t="shared" si="6"/>
        <v>0</v>
      </c>
      <c r="F48" s="608">
        <v>93</v>
      </c>
      <c r="G48" s="609">
        <f t="shared" si="2"/>
        <v>366</v>
      </c>
      <c r="H48" s="611">
        <f t="shared" si="7"/>
        <v>0</v>
      </c>
      <c r="I48" s="611">
        <f t="shared" si="8"/>
        <v>0</v>
      </c>
      <c r="J48" s="514"/>
      <c r="K48" s="587">
        <v>0</v>
      </c>
      <c r="L48" s="611">
        <f t="shared" si="9"/>
        <v>0</v>
      </c>
      <c r="M48" s="611">
        <f t="shared" si="3"/>
        <v>0</v>
      </c>
      <c r="N48" s="611">
        <f t="shared" si="4"/>
        <v>0</v>
      </c>
      <c r="O48" s="611">
        <f t="shared" si="5"/>
        <v>0</v>
      </c>
      <c r="P48" s="611">
        <f t="shared" si="10"/>
        <v>0</v>
      </c>
      <c r="Q48" s="514"/>
    </row>
    <row r="49" spans="1:17" ht="15">
      <c r="A49" s="577">
        <f t="shared" si="1"/>
        <v>34</v>
      </c>
      <c r="B49" s="604" t="s">
        <v>139</v>
      </c>
      <c r="C49" s="605" t="s">
        <v>487</v>
      </c>
      <c r="D49" s="606">
        <v>0</v>
      </c>
      <c r="E49" s="611">
        <f t="shared" si="6"/>
        <v>0</v>
      </c>
      <c r="F49" s="608">
        <v>62</v>
      </c>
      <c r="G49" s="609">
        <f t="shared" si="2"/>
        <v>366</v>
      </c>
      <c r="H49" s="611">
        <f t="shared" si="7"/>
        <v>0</v>
      </c>
      <c r="I49" s="611">
        <f t="shared" si="8"/>
        <v>0</v>
      </c>
      <c r="J49" s="514"/>
      <c r="K49" s="587">
        <v>0</v>
      </c>
      <c r="L49" s="611">
        <f t="shared" si="9"/>
        <v>0</v>
      </c>
      <c r="M49" s="611">
        <f t="shared" si="3"/>
        <v>0</v>
      </c>
      <c r="N49" s="611">
        <f t="shared" si="4"/>
        <v>0</v>
      </c>
      <c r="O49" s="611">
        <f t="shared" si="5"/>
        <v>0</v>
      </c>
      <c r="P49" s="611">
        <f t="shared" si="10"/>
        <v>0</v>
      </c>
      <c r="Q49" s="514"/>
    </row>
    <row r="50" spans="1:17" ht="15">
      <c r="A50" s="577">
        <f t="shared" si="1"/>
        <v>35</v>
      </c>
      <c r="B50" s="604" t="s">
        <v>140</v>
      </c>
      <c r="C50" s="605" t="s">
        <v>487</v>
      </c>
      <c r="D50" s="606">
        <v>0</v>
      </c>
      <c r="E50" s="611">
        <f t="shared" si="6"/>
        <v>0</v>
      </c>
      <c r="F50" s="608">
        <v>32</v>
      </c>
      <c r="G50" s="609">
        <f t="shared" si="2"/>
        <v>366</v>
      </c>
      <c r="H50" s="611">
        <f t="shared" si="7"/>
        <v>0</v>
      </c>
      <c r="I50" s="611">
        <f t="shared" si="8"/>
        <v>0</v>
      </c>
      <c r="J50" s="514"/>
      <c r="K50" s="587">
        <v>0</v>
      </c>
      <c r="L50" s="611">
        <f t="shared" si="9"/>
        <v>0</v>
      </c>
      <c r="M50" s="611">
        <f t="shared" si="3"/>
        <v>0</v>
      </c>
      <c r="N50" s="611">
        <f t="shared" si="4"/>
        <v>0</v>
      </c>
      <c r="O50" s="611">
        <f t="shared" si="5"/>
        <v>0</v>
      </c>
      <c r="P50" s="611">
        <f t="shared" si="10"/>
        <v>0</v>
      </c>
      <c r="Q50" s="514"/>
    </row>
    <row r="51" spans="1:17" ht="15">
      <c r="A51" s="577">
        <f t="shared" si="1"/>
        <v>36</v>
      </c>
      <c r="B51" s="604" t="s">
        <v>141</v>
      </c>
      <c r="C51" s="605" t="s">
        <v>487</v>
      </c>
      <c r="D51" s="606">
        <v>0</v>
      </c>
      <c r="E51" s="611">
        <f t="shared" si="6"/>
        <v>0</v>
      </c>
      <c r="F51" s="608">
        <v>1</v>
      </c>
      <c r="G51" s="609">
        <f t="shared" si="2"/>
        <v>366</v>
      </c>
      <c r="H51" s="611">
        <f t="shared" si="7"/>
        <v>0</v>
      </c>
      <c r="I51" s="613">
        <f t="shared" si="8"/>
        <v>0</v>
      </c>
      <c r="J51" s="514"/>
      <c r="K51" s="587">
        <v>0</v>
      </c>
      <c r="L51" s="611">
        <f t="shared" si="9"/>
        <v>0</v>
      </c>
      <c r="M51" s="611">
        <f t="shared" si="3"/>
        <v>0</v>
      </c>
      <c r="N51" s="611">
        <f t="shared" si="4"/>
        <v>0</v>
      </c>
      <c r="O51" s="611">
        <f t="shared" si="5"/>
        <v>0</v>
      </c>
      <c r="P51" s="611">
        <f t="shared" si="10"/>
        <v>0</v>
      </c>
      <c r="Q51" s="514"/>
    </row>
    <row r="52" spans="1:17" ht="15.75" thickBot="1">
      <c r="A52" s="577">
        <f t="shared" si="1"/>
        <v>37</v>
      </c>
      <c r="B52" s="614" t="s">
        <v>957</v>
      </c>
      <c r="C52" s="615"/>
      <c r="D52" s="616">
        <f>SUM(D40:D51)</f>
        <v>0</v>
      </c>
      <c r="E52" s="617"/>
      <c r="F52" s="617"/>
      <c r="G52" s="617"/>
      <c r="H52" s="617"/>
      <c r="I52" s="611"/>
      <c r="J52" s="514"/>
      <c r="K52" s="618">
        <f>SUM(K40:K51)</f>
        <v>0</v>
      </c>
      <c r="L52" s="618">
        <f>SUM(L40:L51)</f>
        <v>0</v>
      </c>
      <c r="M52" s="514"/>
      <c r="N52" s="514"/>
      <c r="O52" s="514"/>
      <c r="P52" s="514"/>
      <c r="Q52" s="514"/>
    </row>
    <row r="53" spans="1:17" ht="15.75" thickTop="1">
      <c r="A53" s="577"/>
      <c r="B53" s="619"/>
      <c r="C53" s="619"/>
      <c r="D53" s="611"/>
      <c r="E53" s="620"/>
      <c r="F53" s="620"/>
      <c r="G53" s="620"/>
      <c r="H53" s="620"/>
      <c r="I53" s="611"/>
      <c r="J53" s="514"/>
      <c r="K53" s="621"/>
      <c r="L53" s="514"/>
      <c r="M53" s="514"/>
      <c r="N53" s="514"/>
      <c r="O53" s="514"/>
      <c r="P53" s="514"/>
      <c r="Q53" s="514"/>
    </row>
    <row r="54" spans="1:17" ht="15">
      <c r="A54" s="540">
        <f>+A52+1</f>
        <v>38</v>
      </c>
      <c r="B54" s="903" t="s">
        <v>995</v>
      </c>
      <c r="C54" s="903"/>
      <c r="D54" s="903"/>
      <c r="E54" s="903"/>
      <c r="F54" s="903"/>
      <c r="G54" s="903"/>
      <c r="H54" s="903"/>
      <c r="I54" s="903"/>
      <c r="J54" s="514"/>
      <c r="K54" s="514"/>
      <c r="L54" s="514"/>
      <c r="M54" s="514"/>
      <c r="N54" s="514"/>
      <c r="O54" s="514"/>
      <c r="P54" s="514"/>
      <c r="Q54" s="514"/>
    </row>
    <row r="55" spans="1:17" ht="15">
      <c r="A55" s="577"/>
      <c r="B55" s="515"/>
      <c r="C55" s="515"/>
      <c r="D55" s="515"/>
      <c r="E55" s="515"/>
      <c r="F55" s="515"/>
      <c r="G55" s="515"/>
      <c r="H55" s="515"/>
      <c r="I55" s="515"/>
      <c r="J55" s="514"/>
      <c r="K55" s="514"/>
      <c r="L55" s="575"/>
      <c r="M55" s="575"/>
      <c r="N55" s="575"/>
      <c r="O55" s="575"/>
      <c r="P55" s="575"/>
      <c r="Q55" s="514"/>
    </row>
    <row r="56" spans="1:17" ht="15">
      <c r="A56" s="577">
        <f>A54+1</f>
        <v>39</v>
      </c>
      <c r="B56" s="585" t="s">
        <v>958</v>
      </c>
      <c r="C56" s="585"/>
      <c r="D56" s="585"/>
      <c r="E56" s="585"/>
      <c r="F56" s="580"/>
      <c r="G56" s="580"/>
      <c r="H56" s="580"/>
      <c r="I56" s="584"/>
      <c r="J56" s="514"/>
      <c r="K56" s="514"/>
      <c r="L56" s="575"/>
      <c r="M56" s="575"/>
      <c r="N56" s="575"/>
      <c r="O56" s="575"/>
      <c r="P56" s="575"/>
      <c r="Q56" s="514"/>
    </row>
    <row r="57" spans="1:17" ht="15">
      <c r="A57" s="577"/>
      <c r="B57" s="585"/>
      <c r="C57" s="585"/>
      <c r="D57" s="585"/>
      <c r="E57" s="585"/>
      <c r="F57" s="580"/>
      <c r="G57" s="580"/>
      <c r="H57" s="580"/>
      <c r="I57" s="584"/>
      <c r="J57" s="514"/>
      <c r="K57" s="514"/>
      <c r="L57" s="575"/>
      <c r="M57" s="575"/>
      <c r="N57" s="575"/>
      <c r="O57" s="575"/>
      <c r="P57" s="575"/>
      <c r="Q57" s="514"/>
    </row>
    <row r="58" spans="1:17" ht="30">
      <c r="A58" s="577">
        <f>A56+1</f>
        <v>40</v>
      </c>
      <c r="B58" s="585"/>
      <c r="C58" s="585"/>
      <c r="D58" s="585"/>
      <c r="E58" s="580"/>
      <c r="F58" s="580"/>
      <c r="G58" s="586" t="s">
        <v>912</v>
      </c>
      <c r="H58" s="580"/>
      <c r="I58" s="514"/>
      <c r="J58" s="514"/>
      <c r="K58" s="514"/>
      <c r="L58" s="575"/>
      <c r="M58" s="575"/>
      <c r="N58" s="575"/>
      <c r="O58" s="575"/>
      <c r="P58" s="575"/>
      <c r="Q58" s="514"/>
    </row>
    <row r="59" spans="1:17" ht="15">
      <c r="A59" s="577">
        <f t="shared" ref="A59:A64" si="11">+A58+1</f>
        <v>41</v>
      </c>
      <c r="B59" s="578" t="s">
        <v>913</v>
      </c>
      <c r="C59" s="578"/>
      <c r="D59" s="578"/>
      <c r="E59" s="580"/>
      <c r="F59" s="580"/>
      <c r="G59" s="587">
        <v>0</v>
      </c>
      <c r="H59" s="588"/>
      <c r="I59" s="514"/>
      <c r="J59" s="514"/>
      <c r="K59" s="514"/>
      <c r="L59" s="575"/>
      <c r="M59" s="575"/>
      <c r="N59" s="575"/>
      <c r="O59" s="575"/>
      <c r="P59" s="575"/>
      <c r="Q59" s="514"/>
    </row>
    <row r="60" spans="1:17" ht="15">
      <c r="A60" s="577">
        <f t="shared" si="11"/>
        <v>42</v>
      </c>
      <c r="B60" s="578" t="s">
        <v>914</v>
      </c>
      <c r="C60" s="578"/>
      <c r="D60" s="578"/>
      <c r="E60" s="580"/>
      <c r="F60" s="580"/>
      <c r="G60" s="587">
        <v>0</v>
      </c>
      <c r="H60" s="588"/>
      <c r="I60" s="514"/>
      <c r="J60" s="514"/>
      <c r="K60" s="514"/>
      <c r="L60" s="575"/>
      <c r="M60" s="575"/>
      <c r="N60" s="575"/>
      <c r="O60" s="575"/>
      <c r="P60" s="575"/>
      <c r="Q60" s="514"/>
    </row>
    <row r="61" spans="1:17" ht="15">
      <c r="A61" s="577">
        <f t="shared" si="11"/>
        <v>43</v>
      </c>
      <c r="B61" s="578" t="s">
        <v>915</v>
      </c>
      <c r="C61" s="578"/>
      <c r="D61" s="578"/>
      <c r="E61" s="580"/>
      <c r="F61" s="580"/>
      <c r="G61" s="589">
        <v>0</v>
      </c>
      <c r="H61" s="588"/>
      <c r="I61" s="514"/>
      <c r="J61" s="514"/>
      <c r="K61" s="575"/>
      <c r="L61" s="575"/>
      <c r="M61" s="575"/>
      <c r="N61" s="575"/>
      <c r="O61" s="575"/>
      <c r="P61" s="575"/>
      <c r="Q61" s="514"/>
    </row>
    <row r="62" spans="1:17" ht="15">
      <c r="A62" s="577">
        <f t="shared" si="11"/>
        <v>44</v>
      </c>
      <c r="B62" s="578" t="s">
        <v>916</v>
      </c>
      <c r="C62" s="578"/>
      <c r="D62" s="578"/>
      <c r="E62" s="580"/>
      <c r="F62" s="580"/>
      <c r="G62" s="590">
        <f>+G59-G61-G60</f>
        <v>0</v>
      </c>
      <c r="H62" s="588"/>
      <c r="I62" s="514"/>
      <c r="J62" s="514"/>
      <c r="K62" s="575"/>
      <c r="L62" s="575"/>
      <c r="M62" s="575"/>
      <c r="N62" s="575"/>
      <c r="O62" s="575"/>
      <c r="P62" s="575"/>
      <c r="Q62" s="514"/>
    </row>
    <row r="63" spans="1:17" ht="15">
      <c r="A63" s="577">
        <f t="shared" si="11"/>
        <v>45</v>
      </c>
      <c r="B63" s="578" t="s">
        <v>917</v>
      </c>
      <c r="C63" s="578"/>
      <c r="D63" s="578"/>
      <c r="E63" s="580"/>
      <c r="F63" s="580"/>
      <c r="G63" s="589">
        <v>0</v>
      </c>
      <c r="H63" s="588"/>
      <c r="I63" s="514"/>
      <c r="J63" s="514"/>
      <c r="K63" s="575"/>
      <c r="L63" s="575"/>
      <c r="M63" s="575"/>
      <c r="N63" s="575"/>
      <c r="O63" s="575"/>
      <c r="P63" s="575"/>
      <c r="Q63" s="514"/>
    </row>
    <row r="64" spans="1:17" ht="15.75" thickBot="1">
      <c r="A64" s="577">
        <f t="shared" si="11"/>
        <v>46</v>
      </c>
      <c r="B64" s="578" t="s">
        <v>918</v>
      </c>
      <c r="C64" s="578"/>
      <c r="D64" s="578"/>
      <c r="E64" s="580"/>
      <c r="F64" s="580"/>
      <c r="G64" s="591">
        <f>+G62-G63</f>
        <v>0</v>
      </c>
      <c r="H64" s="588"/>
      <c r="I64" s="514"/>
      <c r="J64" s="514"/>
      <c r="K64" s="575"/>
      <c r="L64" s="575"/>
      <c r="M64" s="575"/>
      <c r="N64" s="575"/>
      <c r="O64" s="575"/>
      <c r="P64" s="575"/>
      <c r="Q64" s="514"/>
    </row>
    <row r="65" spans="1:17" ht="15.75" thickTop="1">
      <c r="A65" s="577"/>
      <c r="B65" s="578"/>
      <c r="C65" s="578"/>
      <c r="D65" s="578"/>
      <c r="E65" s="580"/>
      <c r="F65" s="580"/>
      <c r="G65" s="590"/>
      <c r="H65" s="588"/>
      <c r="I65" s="514"/>
      <c r="J65" s="514"/>
      <c r="K65" s="575"/>
      <c r="L65" s="575"/>
      <c r="M65" s="575"/>
      <c r="N65" s="575"/>
      <c r="O65" s="575"/>
      <c r="P65" s="575"/>
      <c r="Q65" s="514"/>
    </row>
    <row r="66" spans="1:17" ht="15">
      <c r="A66" s="577">
        <f>A64+1</f>
        <v>47</v>
      </c>
      <c r="B66" s="578" t="s">
        <v>919</v>
      </c>
      <c r="C66" s="578"/>
      <c r="D66" s="578"/>
      <c r="E66" s="580"/>
      <c r="F66" s="580"/>
      <c r="G66" s="587">
        <v>0</v>
      </c>
      <c r="H66" s="588"/>
      <c r="I66" s="514"/>
      <c r="J66" s="514"/>
      <c r="K66" s="514"/>
      <c r="L66" s="514"/>
      <c r="M66" s="514"/>
      <c r="N66" s="514"/>
      <c r="O66" s="514"/>
      <c r="P66" s="514"/>
      <c r="Q66" s="514"/>
    </row>
    <row r="67" spans="1:17" ht="15">
      <c r="A67" s="577">
        <f>+A66+1</f>
        <v>48</v>
      </c>
      <c r="B67" s="578" t="s">
        <v>914</v>
      </c>
      <c r="C67" s="578"/>
      <c r="D67" s="578"/>
      <c r="E67" s="580"/>
      <c r="F67" s="580"/>
      <c r="G67" s="587">
        <v>0</v>
      </c>
      <c r="H67" s="588"/>
      <c r="I67" s="514"/>
      <c r="J67" s="514"/>
      <c r="K67" s="514"/>
      <c r="L67" s="514"/>
      <c r="M67" s="514"/>
      <c r="N67" s="514"/>
      <c r="O67" s="514"/>
      <c r="P67" s="514"/>
      <c r="Q67" s="514"/>
    </row>
    <row r="68" spans="1:17" ht="15">
      <c r="A68" s="577">
        <f>+A67+1</f>
        <v>49</v>
      </c>
      <c r="B68" s="578" t="s">
        <v>915</v>
      </c>
      <c r="C68" s="578"/>
      <c r="D68" s="578"/>
      <c r="E68" s="580"/>
      <c r="F68" s="580"/>
      <c r="G68" s="589">
        <v>0</v>
      </c>
      <c r="H68" s="588"/>
      <c r="I68" s="514"/>
      <c r="J68" s="514"/>
      <c r="K68" s="575"/>
      <c r="L68" s="575"/>
      <c r="M68" s="575"/>
      <c r="N68" s="575"/>
      <c r="O68" s="575"/>
      <c r="P68" s="575"/>
      <c r="Q68" s="514"/>
    </row>
    <row r="69" spans="1:17" ht="15">
      <c r="A69" s="577">
        <f>+A68+1</f>
        <v>50</v>
      </c>
      <c r="B69" s="578" t="s">
        <v>916</v>
      </c>
      <c r="C69" s="578"/>
      <c r="D69" s="578"/>
      <c r="E69" s="580"/>
      <c r="F69" s="580"/>
      <c r="G69" s="590">
        <f>+G66-G68</f>
        <v>0</v>
      </c>
      <c r="H69" s="588"/>
      <c r="I69" s="514"/>
      <c r="J69" s="514"/>
      <c r="K69" s="575"/>
      <c r="L69" s="575"/>
      <c r="M69" s="575"/>
      <c r="N69" s="575"/>
      <c r="O69" s="575"/>
      <c r="P69" s="575"/>
      <c r="Q69" s="514"/>
    </row>
    <row r="70" spans="1:17" ht="15">
      <c r="A70" s="577">
        <f>+A69+1</f>
        <v>51</v>
      </c>
      <c r="B70" s="578" t="s">
        <v>920</v>
      </c>
      <c r="C70" s="578"/>
      <c r="D70" s="578"/>
      <c r="E70" s="580"/>
      <c r="F70" s="580"/>
      <c r="G70" s="589">
        <v>0</v>
      </c>
      <c r="H70" s="588"/>
      <c r="I70" s="514"/>
      <c r="J70" s="514"/>
      <c r="K70" s="575"/>
      <c r="L70" s="575"/>
      <c r="M70" s="575"/>
      <c r="N70" s="575"/>
      <c r="O70" s="575"/>
      <c r="P70" s="575"/>
      <c r="Q70" s="514"/>
    </row>
    <row r="71" spans="1:17" ht="15.75" thickBot="1">
      <c r="A71" s="577">
        <f>+A70+1</f>
        <v>52</v>
      </c>
      <c r="B71" s="578" t="s">
        <v>921</v>
      </c>
      <c r="C71" s="578"/>
      <c r="D71" s="578"/>
      <c r="E71" s="580"/>
      <c r="F71" s="580"/>
      <c r="G71" s="591">
        <f>+G69-G70</f>
        <v>0</v>
      </c>
      <c r="H71" s="588"/>
      <c r="I71" s="514"/>
      <c r="J71" s="514"/>
      <c r="K71" s="575"/>
      <c r="L71" s="575"/>
      <c r="M71" s="575"/>
      <c r="N71" s="575"/>
      <c r="O71" s="575"/>
      <c r="P71" s="575"/>
      <c r="Q71" s="514"/>
    </row>
    <row r="72" spans="1:17" ht="15.75" thickTop="1">
      <c r="A72" s="577"/>
      <c r="B72" s="578"/>
      <c r="C72" s="578"/>
      <c r="D72" s="578"/>
      <c r="E72" s="580"/>
      <c r="F72" s="580"/>
      <c r="G72" s="590"/>
      <c r="H72" s="588"/>
      <c r="I72" s="514"/>
      <c r="J72" s="514"/>
      <c r="K72" s="575"/>
      <c r="L72" s="575"/>
      <c r="M72" s="575"/>
      <c r="N72" s="575"/>
      <c r="O72" s="575"/>
      <c r="P72" s="575"/>
      <c r="Q72" s="514"/>
    </row>
    <row r="73" spans="1:17" ht="15">
      <c r="A73" s="577">
        <f>A71+1</f>
        <v>53</v>
      </c>
      <c r="B73" s="578" t="s">
        <v>922</v>
      </c>
      <c r="C73" s="578"/>
      <c r="D73" s="578"/>
      <c r="E73" s="580"/>
      <c r="F73" s="580"/>
      <c r="G73" s="590">
        <f>+P93</f>
        <v>0</v>
      </c>
      <c r="H73" s="516" t="str">
        <f>"From Line "&amp;A93&amp;P78</f>
        <v>From Line 70(n)</v>
      </c>
      <c r="I73" s="514"/>
      <c r="J73" s="514"/>
      <c r="K73" s="575"/>
      <c r="L73" s="575"/>
      <c r="M73" s="575"/>
      <c r="N73" s="575"/>
      <c r="O73" s="575"/>
      <c r="P73" s="575"/>
      <c r="Q73" s="514"/>
    </row>
    <row r="74" spans="1:17" ht="15">
      <c r="A74" s="577">
        <f>+A73+1</f>
        <v>54</v>
      </c>
      <c r="B74" s="578" t="s">
        <v>923</v>
      </c>
      <c r="C74" s="578"/>
      <c r="D74" s="578"/>
      <c r="E74" s="580"/>
      <c r="F74" s="580"/>
      <c r="G74" s="590">
        <f>+(G64+G71)/2</f>
        <v>0</v>
      </c>
      <c r="H74" s="588"/>
      <c r="I74" s="514"/>
      <c r="J74" s="514"/>
      <c r="K74" s="575"/>
      <c r="L74" s="575"/>
      <c r="M74" s="575"/>
      <c r="N74" s="575"/>
      <c r="O74" s="575"/>
      <c r="P74" s="575"/>
      <c r="Q74" s="514"/>
    </row>
    <row r="75" spans="1:17" ht="15.75" thickBot="1">
      <c r="A75" s="577">
        <f>+A74+1</f>
        <v>55</v>
      </c>
      <c r="B75" s="578" t="s">
        <v>924</v>
      </c>
      <c r="C75" s="578"/>
      <c r="D75" s="578"/>
      <c r="E75" s="580"/>
      <c r="F75" s="580"/>
      <c r="G75" s="591">
        <f>+G73+G74</f>
        <v>0</v>
      </c>
      <c r="H75" s="516" t="s">
        <v>962</v>
      </c>
      <c r="I75" s="514"/>
      <c r="J75" s="514"/>
      <c r="K75" s="575"/>
      <c r="L75" s="575"/>
      <c r="M75" s="575"/>
      <c r="N75" s="575"/>
      <c r="O75" s="575"/>
      <c r="P75" s="575"/>
      <c r="Q75" s="514"/>
    </row>
    <row r="76" spans="1:17" ht="15.75" thickTop="1">
      <c r="A76" s="622"/>
      <c r="B76" s="514"/>
      <c r="C76" s="514"/>
      <c r="D76" s="514"/>
      <c r="E76" s="514"/>
      <c r="F76" s="514"/>
      <c r="G76" s="514"/>
      <c r="H76" s="514"/>
      <c r="I76" s="514"/>
      <c r="J76" s="514"/>
      <c r="K76" s="575"/>
      <c r="L76" s="575"/>
      <c r="M76" s="575"/>
      <c r="N76" s="575"/>
      <c r="O76" s="575"/>
      <c r="P76" s="622" t="s">
        <v>25</v>
      </c>
      <c r="Q76" s="514"/>
    </row>
    <row r="77" spans="1:17" ht="15">
      <c r="A77" s="577">
        <f>A75+1</f>
        <v>56</v>
      </c>
      <c r="B77" s="585" t="s">
        <v>958</v>
      </c>
      <c r="C77" s="593"/>
      <c r="D77" s="515"/>
      <c r="E77" s="515"/>
      <c r="F77" s="515"/>
      <c r="G77" s="515"/>
      <c r="H77" s="515"/>
      <c r="I77" s="515"/>
      <c r="J77" s="514"/>
      <c r="K77" s="594" t="s">
        <v>925</v>
      </c>
      <c r="L77" s="594"/>
      <c r="M77" s="594"/>
      <c r="N77" s="594"/>
      <c r="O77" s="594"/>
      <c r="P77" s="594"/>
      <c r="Q77" s="514"/>
    </row>
    <row r="78" spans="1:17" ht="15">
      <c r="A78" s="577"/>
      <c r="B78" s="595" t="s">
        <v>117</v>
      </c>
      <c r="C78" s="596" t="s">
        <v>118</v>
      </c>
      <c r="D78" s="597" t="s">
        <v>275</v>
      </c>
      <c r="E78" s="597" t="s">
        <v>119</v>
      </c>
      <c r="F78" s="597" t="s">
        <v>276</v>
      </c>
      <c r="G78" s="597" t="s">
        <v>122</v>
      </c>
      <c r="H78" s="597" t="s">
        <v>123</v>
      </c>
      <c r="I78" s="597" t="s">
        <v>124</v>
      </c>
      <c r="J78" s="514"/>
      <c r="K78" s="597" t="s">
        <v>125</v>
      </c>
      <c r="L78" s="597" t="s">
        <v>823</v>
      </c>
      <c r="M78" s="597" t="s">
        <v>867</v>
      </c>
      <c r="N78" s="597" t="s">
        <v>926</v>
      </c>
      <c r="O78" s="597" t="s">
        <v>927</v>
      </c>
      <c r="P78" s="597" t="s">
        <v>928</v>
      </c>
      <c r="Q78" s="514"/>
    </row>
    <row r="79" spans="1:17" ht="165">
      <c r="A79" s="540">
        <f>+A77+1</f>
        <v>57</v>
      </c>
      <c r="B79" s="598" t="s">
        <v>106</v>
      </c>
      <c r="C79" s="598" t="s">
        <v>929</v>
      </c>
      <c r="D79" s="599" t="s">
        <v>930</v>
      </c>
      <c r="E79" s="599" t="s">
        <v>931</v>
      </c>
      <c r="F79" s="599" t="s">
        <v>932</v>
      </c>
      <c r="G79" s="599" t="s">
        <v>933</v>
      </c>
      <c r="H79" s="599" t="s">
        <v>934</v>
      </c>
      <c r="I79" s="599" t="s">
        <v>935</v>
      </c>
      <c r="J79" s="514"/>
      <c r="K79" s="599" t="s">
        <v>936</v>
      </c>
      <c r="L79" s="599" t="s">
        <v>937</v>
      </c>
      <c r="M79" s="599" t="s">
        <v>938</v>
      </c>
      <c r="N79" s="599" t="s">
        <v>939</v>
      </c>
      <c r="O79" s="599" t="s">
        <v>940</v>
      </c>
      <c r="P79" s="599" t="s">
        <v>941</v>
      </c>
      <c r="Q79" s="514"/>
    </row>
    <row r="80" spans="1:17" ht="30">
      <c r="A80" s="600">
        <f t="shared" ref="A80:A94" si="12">+A79+1</f>
        <v>58</v>
      </c>
      <c r="B80" s="601"/>
      <c r="C80" s="601"/>
      <c r="D80" s="602" t="s">
        <v>942</v>
      </c>
      <c r="E80" s="602" t="s">
        <v>943</v>
      </c>
      <c r="F80" s="602"/>
      <c r="G80" s="602" t="s">
        <v>944</v>
      </c>
      <c r="H80" s="602" t="s">
        <v>945</v>
      </c>
      <c r="I80" s="602" t="s">
        <v>946</v>
      </c>
      <c r="J80" s="603"/>
      <c r="K80" s="602"/>
      <c r="L80" s="602" t="s">
        <v>947</v>
      </c>
      <c r="M80" s="602" t="s">
        <v>948</v>
      </c>
      <c r="N80" s="602" t="s">
        <v>949</v>
      </c>
      <c r="O80" s="602" t="s">
        <v>950</v>
      </c>
      <c r="P80" s="602" t="s">
        <v>951</v>
      </c>
      <c r="Q80" s="514"/>
    </row>
    <row r="81" spans="1:17" ht="15">
      <c r="A81" s="577">
        <f>+A79+1</f>
        <v>58</v>
      </c>
      <c r="B81" s="604" t="s">
        <v>952</v>
      </c>
      <c r="C81" s="605" t="s">
        <v>487</v>
      </c>
      <c r="D81" s="606" t="s">
        <v>953</v>
      </c>
      <c r="E81" s="607">
        <v>0</v>
      </c>
      <c r="F81" s="608" t="s">
        <v>953</v>
      </c>
      <c r="G81" s="609">
        <f>F8</f>
        <v>366</v>
      </c>
      <c r="H81" s="610" t="s">
        <v>953</v>
      </c>
      <c r="I81" s="611">
        <f>E81</f>
        <v>0</v>
      </c>
      <c r="J81" s="514"/>
      <c r="K81" s="606"/>
      <c r="L81" s="606" t="s">
        <v>953</v>
      </c>
      <c r="M81" s="606" t="s">
        <v>953</v>
      </c>
      <c r="N81" s="606" t="s">
        <v>953</v>
      </c>
      <c r="O81" s="606" t="s">
        <v>953</v>
      </c>
      <c r="P81" s="587">
        <f>G63</f>
        <v>0</v>
      </c>
      <c r="Q81" s="514"/>
    </row>
    <row r="82" spans="1:17" ht="15">
      <c r="A82" s="577">
        <f t="shared" si="12"/>
        <v>59</v>
      </c>
      <c r="B82" s="604" t="s">
        <v>954</v>
      </c>
      <c r="C82" s="605" t="s">
        <v>487</v>
      </c>
      <c r="D82" s="606">
        <v>0</v>
      </c>
      <c r="E82" s="611">
        <f>E81+D82</f>
        <v>0</v>
      </c>
      <c r="F82" s="612">
        <v>336</v>
      </c>
      <c r="G82" s="609">
        <f t="shared" ref="G82:G93" si="13">G81</f>
        <v>366</v>
      </c>
      <c r="H82" s="611">
        <f>IFERROR(D82*F82/G82,0)</f>
        <v>0</v>
      </c>
      <c r="I82" s="611">
        <f>+I81+H82</f>
        <v>0</v>
      </c>
      <c r="J82" s="514"/>
      <c r="K82" s="587">
        <v>0</v>
      </c>
      <c r="L82" s="611">
        <f t="shared" ref="L82:L93" si="14">K82-D82</f>
        <v>0</v>
      </c>
      <c r="M82" s="611">
        <f t="shared" ref="M82:M93" si="15">IF(AND( D82&gt;=0, K82&gt;=0), IF( L82&gt;=0, H82, K82/ D82* H82), IF(AND( D82&lt;0, K82&lt;0), IF( L82&lt;0,H82, K82/ D82* H82),0))</f>
        <v>0</v>
      </c>
      <c r="N82" s="611">
        <f t="shared" ref="N82:N93" si="16">IF(AND( D82&gt;=0, K82&gt;=0), IF( L82&gt;=0, L82*50%,0), IF(AND( D82&lt;0, K82&lt;0),IF( L82&lt;0, L82*50%,0),0))</f>
        <v>0</v>
      </c>
      <c r="O82" s="611">
        <f t="shared" ref="O82:O93" si="17">IF(AND( D82&gt;=0, K82&lt;=0), K82*50%, IF(AND( D82&lt;0, K82&gt;=0), K82*50%,0))</f>
        <v>0</v>
      </c>
      <c r="P82" s="611">
        <f t="shared" ref="P82:P93" si="18">P81+M82+N82+O82</f>
        <v>0</v>
      </c>
      <c r="Q82" s="514"/>
    </row>
    <row r="83" spans="1:17" ht="15">
      <c r="A83" s="577">
        <f t="shared" si="12"/>
        <v>60</v>
      </c>
      <c r="B83" s="604" t="s">
        <v>131</v>
      </c>
      <c r="C83" s="605" t="s">
        <v>487</v>
      </c>
      <c r="D83" s="606">
        <v>0</v>
      </c>
      <c r="E83" s="611">
        <f t="shared" ref="E83:E93" si="19">E82+D83</f>
        <v>0</v>
      </c>
      <c r="F83" s="608">
        <v>307</v>
      </c>
      <c r="G83" s="609">
        <f t="shared" si="13"/>
        <v>366</v>
      </c>
      <c r="H83" s="611">
        <f t="shared" ref="H83:H93" si="20">IFERROR(D83*F83/G83,0)</f>
        <v>0</v>
      </c>
      <c r="I83" s="611">
        <f t="shared" ref="I83:I93" si="21">+I82+H83</f>
        <v>0</v>
      </c>
      <c r="J83" s="514"/>
      <c r="K83" s="587">
        <v>0</v>
      </c>
      <c r="L83" s="611">
        <f t="shared" si="14"/>
        <v>0</v>
      </c>
      <c r="M83" s="611">
        <f t="shared" si="15"/>
        <v>0</v>
      </c>
      <c r="N83" s="611">
        <f t="shared" si="16"/>
        <v>0</v>
      </c>
      <c r="O83" s="611">
        <f t="shared" si="17"/>
        <v>0</v>
      </c>
      <c r="P83" s="611">
        <f t="shared" si="18"/>
        <v>0</v>
      </c>
      <c r="Q83" s="514"/>
    </row>
    <row r="84" spans="1:17" ht="15">
      <c r="A84" s="577">
        <f t="shared" si="12"/>
        <v>61</v>
      </c>
      <c r="B84" s="604" t="s">
        <v>955</v>
      </c>
      <c r="C84" s="605" t="s">
        <v>487</v>
      </c>
      <c r="D84" s="606">
        <v>0</v>
      </c>
      <c r="E84" s="611">
        <f t="shared" si="19"/>
        <v>0</v>
      </c>
      <c r="F84" s="608">
        <v>276</v>
      </c>
      <c r="G84" s="609">
        <f t="shared" si="13"/>
        <v>366</v>
      </c>
      <c r="H84" s="611">
        <f t="shared" si="20"/>
        <v>0</v>
      </c>
      <c r="I84" s="611">
        <f t="shared" si="21"/>
        <v>0</v>
      </c>
      <c r="J84" s="514"/>
      <c r="K84" s="587">
        <v>0</v>
      </c>
      <c r="L84" s="611">
        <f t="shared" si="14"/>
        <v>0</v>
      </c>
      <c r="M84" s="611">
        <f t="shared" si="15"/>
        <v>0</v>
      </c>
      <c r="N84" s="611">
        <f t="shared" si="16"/>
        <v>0</v>
      </c>
      <c r="O84" s="611">
        <f t="shared" si="17"/>
        <v>0</v>
      </c>
      <c r="P84" s="611">
        <f t="shared" si="18"/>
        <v>0</v>
      </c>
      <c r="Q84" s="514"/>
    </row>
    <row r="85" spans="1:17" ht="15">
      <c r="A85" s="577">
        <f t="shared" si="12"/>
        <v>62</v>
      </c>
      <c r="B85" s="604" t="s">
        <v>133</v>
      </c>
      <c r="C85" s="605" t="s">
        <v>487</v>
      </c>
      <c r="D85" s="606">
        <v>0</v>
      </c>
      <c r="E85" s="611">
        <f t="shared" si="19"/>
        <v>0</v>
      </c>
      <c r="F85" s="608">
        <v>246</v>
      </c>
      <c r="G85" s="609">
        <f t="shared" si="13"/>
        <v>366</v>
      </c>
      <c r="H85" s="611">
        <f t="shared" si="20"/>
        <v>0</v>
      </c>
      <c r="I85" s="611">
        <f t="shared" si="21"/>
        <v>0</v>
      </c>
      <c r="J85" s="514"/>
      <c r="K85" s="587">
        <v>0</v>
      </c>
      <c r="L85" s="611">
        <f t="shared" si="14"/>
        <v>0</v>
      </c>
      <c r="M85" s="611">
        <f t="shared" si="15"/>
        <v>0</v>
      </c>
      <c r="N85" s="611">
        <f t="shared" si="16"/>
        <v>0</v>
      </c>
      <c r="O85" s="611">
        <f t="shared" si="17"/>
        <v>0</v>
      </c>
      <c r="P85" s="611">
        <f t="shared" si="18"/>
        <v>0</v>
      </c>
      <c r="Q85" s="514"/>
    </row>
    <row r="86" spans="1:17" ht="15">
      <c r="A86" s="577">
        <f t="shared" si="12"/>
        <v>63</v>
      </c>
      <c r="B86" s="604" t="s">
        <v>134</v>
      </c>
      <c r="C86" s="605" t="s">
        <v>487</v>
      </c>
      <c r="D86" s="606">
        <v>0</v>
      </c>
      <c r="E86" s="611">
        <f t="shared" si="19"/>
        <v>0</v>
      </c>
      <c r="F86" s="608">
        <v>215</v>
      </c>
      <c r="G86" s="609">
        <f t="shared" si="13"/>
        <v>366</v>
      </c>
      <c r="H86" s="611">
        <f t="shared" si="20"/>
        <v>0</v>
      </c>
      <c r="I86" s="611">
        <f t="shared" si="21"/>
        <v>0</v>
      </c>
      <c r="J86" s="514"/>
      <c r="K86" s="587">
        <v>0</v>
      </c>
      <c r="L86" s="611">
        <f t="shared" si="14"/>
        <v>0</v>
      </c>
      <c r="M86" s="611">
        <f t="shared" si="15"/>
        <v>0</v>
      </c>
      <c r="N86" s="611">
        <f t="shared" si="16"/>
        <v>0</v>
      </c>
      <c r="O86" s="611">
        <f t="shared" si="17"/>
        <v>0</v>
      </c>
      <c r="P86" s="611">
        <f t="shared" si="18"/>
        <v>0</v>
      </c>
      <c r="Q86" s="514"/>
    </row>
    <row r="87" spans="1:17" ht="15">
      <c r="A87" s="577">
        <f t="shared" si="12"/>
        <v>64</v>
      </c>
      <c r="B87" s="604" t="s">
        <v>135</v>
      </c>
      <c r="C87" s="605" t="s">
        <v>487</v>
      </c>
      <c r="D87" s="606">
        <v>0</v>
      </c>
      <c r="E87" s="611">
        <f t="shared" si="19"/>
        <v>0</v>
      </c>
      <c r="F87" s="608">
        <v>185</v>
      </c>
      <c r="G87" s="609">
        <f t="shared" si="13"/>
        <v>366</v>
      </c>
      <c r="H87" s="611">
        <f t="shared" si="20"/>
        <v>0</v>
      </c>
      <c r="I87" s="611">
        <f t="shared" si="21"/>
        <v>0</v>
      </c>
      <c r="J87" s="514"/>
      <c r="K87" s="587">
        <v>0</v>
      </c>
      <c r="L87" s="611">
        <f t="shared" si="14"/>
        <v>0</v>
      </c>
      <c r="M87" s="611">
        <f t="shared" si="15"/>
        <v>0</v>
      </c>
      <c r="N87" s="611">
        <f t="shared" si="16"/>
        <v>0</v>
      </c>
      <c r="O87" s="611">
        <f t="shared" si="17"/>
        <v>0</v>
      </c>
      <c r="P87" s="611">
        <f t="shared" si="18"/>
        <v>0</v>
      </c>
      <c r="Q87" s="514"/>
    </row>
    <row r="88" spans="1:17" ht="15">
      <c r="A88" s="577">
        <f t="shared" si="12"/>
        <v>65</v>
      </c>
      <c r="B88" s="604" t="s">
        <v>136</v>
      </c>
      <c r="C88" s="605" t="s">
        <v>487</v>
      </c>
      <c r="D88" s="606">
        <v>0</v>
      </c>
      <c r="E88" s="611">
        <f t="shared" si="19"/>
        <v>0</v>
      </c>
      <c r="F88" s="608">
        <v>154</v>
      </c>
      <c r="G88" s="609">
        <f t="shared" si="13"/>
        <v>366</v>
      </c>
      <c r="H88" s="611">
        <f t="shared" si="20"/>
        <v>0</v>
      </c>
      <c r="I88" s="611">
        <f t="shared" si="21"/>
        <v>0</v>
      </c>
      <c r="J88" s="514"/>
      <c r="K88" s="587">
        <v>0</v>
      </c>
      <c r="L88" s="611">
        <f t="shared" si="14"/>
        <v>0</v>
      </c>
      <c r="M88" s="611">
        <f t="shared" si="15"/>
        <v>0</v>
      </c>
      <c r="N88" s="611">
        <f t="shared" si="16"/>
        <v>0</v>
      </c>
      <c r="O88" s="611">
        <f t="shared" si="17"/>
        <v>0</v>
      </c>
      <c r="P88" s="611">
        <f t="shared" si="18"/>
        <v>0</v>
      </c>
      <c r="Q88" s="514"/>
    </row>
    <row r="89" spans="1:17" ht="15">
      <c r="A89" s="577">
        <f t="shared" si="12"/>
        <v>66</v>
      </c>
      <c r="B89" s="604" t="s">
        <v>956</v>
      </c>
      <c r="C89" s="605" t="s">
        <v>487</v>
      </c>
      <c r="D89" s="606">
        <v>0</v>
      </c>
      <c r="E89" s="611">
        <f t="shared" si="19"/>
        <v>0</v>
      </c>
      <c r="F89" s="608">
        <v>123</v>
      </c>
      <c r="G89" s="609">
        <f t="shared" si="13"/>
        <v>366</v>
      </c>
      <c r="H89" s="611">
        <f t="shared" si="20"/>
        <v>0</v>
      </c>
      <c r="I89" s="611">
        <f t="shared" si="21"/>
        <v>0</v>
      </c>
      <c r="J89" s="514"/>
      <c r="K89" s="587">
        <v>0</v>
      </c>
      <c r="L89" s="611">
        <f t="shared" si="14"/>
        <v>0</v>
      </c>
      <c r="M89" s="611">
        <f t="shared" si="15"/>
        <v>0</v>
      </c>
      <c r="N89" s="611">
        <f t="shared" si="16"/>
        <v>0</v>
      </c>
      <c r="O89" s="611">
        <f t="shared" si="17"/>
        <v>0</v>
      </c>
      <c r="P89" s="611">
        <f t="shared" si="18"/>
        <v>0</v>
      </c>
      <c r="Q89" s="514"/>
    </row>
    <row r="90" spans="1:17" ht="15">
      <c r="A90" s="577">
        <f t="shared" si="12"/>
        <v>67</v>
      </c>
      <c r="B90" s="604" t="s">
        <v>138</v>
      </c>
      <c r="C90" s="605" t="s">
        <v>487</v>
      </c>
      <c r="D90" s="606">
        <v>0</v>
      </c>
      <c r="E90" s="611">
        <f t="shared" si="19"/>
        <v>0</v>
      </c>
      <c r="F90" s="608">
        <v>93</v>
      </c>
      <c r="G90" s="609">
        <f t="shared" si="13"/>
        <v>366</v>
      </c>
      <c r="H90" s="611">
        <f t="shared" si="20"/>
        <v>0</v>
      </c>
      <c r="I90" s="611">
        <f t="shared" si="21"/>
        <v>0</v>
      </c>
      <c r="J90" s="514"/>
      <c r="K90" s="587">
        <v>0</v>
      </c>
      <c r="L90" s="611">
        <f t="shared" si="14"/>
        <v>0</v>
      </c>
      <c r="M90" s="611">
        <f t="shared" si="15"/>
        <v>0</v>
      </c>
      <c r="N90" s="611">
        <f t="shared" si="16"/>
        <v>0</v>
      </c>
      <c r="O90" s="611">
        <f t="shared" si="17"/>
        <v>0</v>
      </c>
      <c r="P90" s="611">
        <f t="shared" si="18"/>
        <v>0</v>
      </c>
      <c r="Q90" s="514"/>
    </row>
    <row r="91" spans="1:17" ht="15">
      <c r="A91" s="577">
        <f t="shared" si="12"/>
        <v>68</v>
      </c>
      <c r="B91" s="604" t="s">
        <v>139</v>
      </c>
      <c r="C91" s="605" t="s">
        <v>487</v>
      </c>
      <c r="D91" s="606">
        <v>0</v>
      </c>
      <c r="E91" s="611">
        <f t="shared" si="19"/>
        <v>0</v>
      </c>
      <c r="F91" s="608">
        <v>62</v>
      </c>
      <c r="G91" s="609">
        <f t="shared" si="13"/>
        <v>366</v>
      </c>
      <c r="H91" s="611">
        <f t="shared" si="20"/>
        <v>0</v>
      </c>
      <c r="I91" s="611">
        <f t="shared" si="21"/>
        <v>0</v>
      </c>
      <c r="J91" s="514"/>
      <c r="K91" s="587">
        <v>0</v>
      </c>
      <c r="L91" s="611">
        <f t="shared" si="14"/>
        <v>0</v>
      </c>
      <c r="M91" s="611">
        <f t="shared" si="15"/>
        <v>0</v>
      </c>
      <c r="N91" s="611">
        <f t="shared" si="16"/>
        <v>0</v>
      </c>
      <c r="O91" s="611">
        <f t="shared" si="17"/>
        <v>0</v>
      </c>
      <c r="P91" s="611">
        <f t="shared" si="18"/>
        <v>0</v>
      </c>
      <c r="Q91" s="514"/>
    </row>
    <row r="92" spans="1:17" ht="15">
      <c r="A92" s="577">
        <f t="shared" si="12"/>
        <v>69</v>
      </c>
      <c r="B92" s="604" t="s">
        <v>140</v>
      </c>
      <c r="C92" s="605" t="s">
        <v>487</v>
      </c>
      <c r="D92" s="606">
        <v>0</v>
      </c>
      <c r="E92" s="611">
        <f t="shared" si="19"/>
        <v>0</v>
      </c>
      <c r="F92" s="608">
        <v>32</v>
      </c>
      <c r="G92" s="609">
        <f t="shared" si="13"/>
        <v>366</v>
      </c>
      <c r="H92" s="611">
        <f t="shared" si="20"/>
        <v>0</v>
      </c>
      <c r="I92" s="611">
        <f t="shared" si="21"/>
        <v>0</v>
      </c>
      <c r="J92" s="514"/>
      <c r="K92" s="587">
        <v>0</v>
      </c>
      <c r="L92" s="611">
        <f t="shared" si="14"/>
        <v>0</v>
      </c>
      <c r="M92" s="611">
        <f t="shared" si="15"/>
        <v>0</v>
      </c>
      <c r="N92" s="611">
        <f t="shared" si="16"/>
        <v>0</v>
      </c>
      <c r="O92" s="611">
        <f t="shared" si="17"/>
        <v>0</v>
      </c>
      <c r="P92" s="611">
        <f t="shared" si="18"/>
        <v>0</v>
      </c>
      <c r="Q92" s="514"/>
    </row>
    <row r="93" spans="1:17" ht="15">
      <c r="A93" s="577">
        <f t="shared" si="12"/>
        <v>70</v>
      </c>
      <c r="B93" s="604" t="s">
        <v>141</v>
      </c>
      <c r="C93" s="605" t="s">
        <v>487</v>
      </c>
      <c r="D93" s="606">
        <v>0</v>
      </c>
      <c r="E93" s="611">
        <f t="shared" si="19"/>
        <v>0</v>
      </c>
      <c r="F93" s="608">
        <v>1</v>
      </c>
      <c r="G93" s="609">
        <f t="shared" si="13"/>
        <v>366</v>
      </c>
      <c r="H93" s="611">
        <f t="shared" si="20"/>
        <v>0</v>
      </c>
      <c r="I93" s="613">
        <f t="shared" si="21"/>
        <v>0</v>
      </c>
      <c r="J93" s="514"/>
      <c r="K93" s="587">
        <v>0</v>
      </c>
      <c r="L93" s="611">
        <f t="shared" si="14"/>
        <v>0</v>
      </c>
      <c r="M93" s="611">
        <f t="shared" si="15"/>
        <v>0</v>
      </c>
      <c r="N93" s="611">
        <f t="shared" si="16"/>
        <v>0</v>
      </c>
      <c r="O93" s="611">
        <f t="shared" si="17"/>
        <v>0</v>
      </c>
      <c r="P93" s="611">
        <f t="shared" si="18"/>
        <v>0</v>
      </c>
      <c r="Q93" s="514"/>
    </row>
    <row r="94" spans="1:17" ht="15.75" thickBot="1">
      <c r="A94" s="577">
        <f t="shared" si="12"/>
        <v>71</v>
      </c>
      <c r="B94" s="614" t="s">
        <v>957</v>
      </c>
      <c r="C94" s="615"/>
      <c r="D94" s="616">
        <f>SUM(D82:D93)</f>
        <v>0</v>
      </c>
      <c r="E94" s="617"/>
      <c r="F94" s="617"/>
      <c r="G94" s="617"/>
      <c r="H94" s="617"/>
      <c r="I94" s="611"/>
      <c r="J94" s="514"/>
      <c r="K94" s="618">
        <f>SUM(K82:K93)</f>
        <v>0</v>
      </c>
      <c r="L94" s="618">
        <f>SUM(L82:L93)</f>
        <v>0</v>
      </c>
      <c r="M94" s="514"/>
      <c r="N94" s="514"/>
      <c r="O94" s="514"/>
      <c r="P94" s="514"/>
      <c r="Q94" s="514"/>
    </row>
    <row r="95" spans="1:17" ht="15.75" thickTop="1">
      <c r="A95" s="577"/>
      <c r="B95" s="515"/>
      <c r="C95" s="515"/>
      <c r="D95" s="515"/>
      <c r="E95" s="515"/>
      <c r="F95" s="515"/>
      <c r="G95" s="515"/>
      <c r="H95" s="515"/>
      <c r="I95" s="515"/>
      <c r="J95" s="514"/>
      <c r="K95" s="621"/>
      <c r="L95" s="514"/>
      <c r="M95" s="514"/>
      <c r="N95" s="514"/>
      <c r="O95" s="514"/>
      <c r="P95" s="514"/>
      <c r="Q95" s="514"/>
    </row>
    <row r="96" spans="1:17" ht="15">
      <c r="A96" s="540">
        <f>+A94+1</f>
        <v>72</v>
      </c>
      <c r="B96" s="903" t="s">
        <v>1100</v>
      </c>
      <c r="C96" s="903"/>
      <c r="D96" s="903"/>
      <c r="E96" s="903"/>
      <c r="F96" s="903"/>
      <c r="G96" s="903"/>
      <c r="H96" s="903"/>
      <c r="I96" s="903"/>
      <c r="J96" s="514"/>
      <c r="K96" s="575"/>
      <c r="L96" s="575"/>
      <c r="M96" s="575"/>
      <c r="N96" s="575"/>
      <c r="O96" s="575"/>
      <c r="P96" s="575"/>
      <c r="Q96" s="514"/>
    </row>
    <row r="97" spans="1:17" ht="15">
      <c r="A97" s="622"/>
      <c r="B97" s="514"/>
      <c r="C97" s="514"/>
      <c r="D97" s="514"/>
      <c r="E97" s="514"/>
      <c r="F97" s="514"/>
      <c r="G97" s="514"/>
      <c r="H97" s="514"/>
      <c r="I97" s="514"/>
      <c r="J97" s="514"/>
      <c r="K97" s="575"/>
      <c r="L97" s="575"/>
      <c r="M97" s="575"/>
      <c r="N97" s="575"/>
      <c r="O97" s="575"/>
      <c r="P97" s="575"/>
      <c r="Q97" s="514"/>
    </row>
    <row r="98" spans="1:17" ht="74.25" customHeight="1">
      <c r="A98" s="623">
        <f>A96+1</f>
        <v>73</v>
      </c>
      <c r="B98" s="900" t="s">
        <v>996</v>
      </c>
      <c r="C98" s="900"/>
      <c r="D98" s="900"/>
      <c r="E98" s="900"/>
      <c r="F98" s="900"/>
      <c r="G98" s="900"/>
      <c r="H98" s="900"/>
      <c r="I98" s="900"/>
      <c r="J98" s="624"/>
      <c r="K98" s="575"/>
      <c r="L98" s="575"/>
      <c r="M98" s="575"/>
      <c r="N98" s="575"/>
      <c r="O98" s="575"/>
      <c r="P98" s="575"/>
      <c r="Q98" s="514"/>
    </row>
    <row r="99" spans="1:17" ht="15">
      <c r="A99" s="622"/>
      <c r="B99" s="514"/>
      <c r="C99" s="514"/>
      <c r="D99" s="514"/>
      <c r="E99" s="514"/>
      <c r="F99" s="514"/>
      <c r="G99" s="514"/>
      <c r="H99" s="514"/>
      <c r="I99" s="514"/>
      <c r="J99" s="514"/>
      <c r="K99" s="575"/>
      <c r="L99" s="575"/>
      <c r="M99" s="575"/>
      <c r="N99" s="575"/>
      <c r="O99" s="575"/>
      <c r="P99" s="575"/>
      <c r="Q99" s="514"/>
    </row>
    <row r="100" spans="1:17" ht="60.75" customHeight="1">
      <c r="A100" s="623">
        <f>+A98+1</f>
        <v>74</v>
      </c>
      <c r="B100" s="900" t="s">
        <v>997</v>
      </c>
      <c r="C100" s="900"/>
      <c r="D100" s="900"/>
      <c r="E100" s="900"/>
      <c r="F100" s="900"/>
      <c r="G100" s="900"/>
      <c r="H100" s="900"/>
      <c r="I100" s="900"/>
      <c r="J100" s="624"/>
      <c r="K100" s="575"/>
      <c r="L100" s="575"/>
      <c r="M100" s="575"/>
      <c r="N100" s="575"/>
      <c r="O100" s="575"/>
      <c r="P100" s="575"/>
      <c r="Q100" s="514"/>
    </row>
    <row r="101" spans="1:17" ht="15">
      <c r="A101" s="622"/>
      <c r="B101" s="514"/>
      <c r="C101" s="514"/>
      <c r="D101" s="514"/>
      <c r="E101" s="514"/>
      <c r="F101" s="514"/>
      <c r="G101" s="514"/>
      <c r="H101" s="514"/>
      <c r="I101" s="514"/>
      <c r="J101" s="514"/>
      <c r="K101" s="575"/>
      <c r="L101" s="575"/>
      <c r="M101" s="575"/>
      <c r="N101" s="575"/>
      <c r="O101" s="575"/>
      <c r="P101" s="575"/>
      <c r="Q101" s="514"/>
    </row>
    <row r="102" spans="1:17" ht="60" customHeight="1">
      <c r="A102" s="623">
        <f>+A100+1</f>
        <v>75</v>
      </c>
      <c r="B102" s="900" t="s">
        <v>998</v>
      </c>
      <c r="C102" s="900"/>
      <c r="D102" s="900"/>
      <c r="E102" s="900"/>
      <c r="F102" s="900"/>
      <c r="G102" s="900"/>
      <c r="H102" s="900"/>
      <c r="I102" s="900"/>
      <c r="J102" s="624"/>
      <c r="K102" s="575"/>
      <c r="L102" s="575"/>
      <c r="M102" s="575"/>
      <c r="N102" s="575"/>
      <c r="O102" s="575"/>
      <c r="P102" s="575"/>
      <c r="Q102" s="514"/>
    </row>
    <row r="103" spans="1:17" ht="15">
      <c r="A103" s="623"/>
      <c r="B103" s="625"/>
      <c r="C103" s="625"/>
      <c r="D103" s="625"/>
      <c r="E103" s="625"/>
      <c r="F103" s="625"/>
      <c r="G103" s="625"/>
      <c r="H103" s="625"/>
      <c r="I103" s="625"/>
      <c r="J103" s="625"/>
      <c r="K103" s="575"/>
      <c r="L103" s="575"/>
      <c r="M103" s="575"/>
      <c r="N103" s="575"/>
      <c r="O103" s="575"/>
      <c r="P103" s="575"/>
      <c r="Q103" s="514"/>
    </row>
    <row r="104" spans="1:17" ht="61.5" customHeight="1">
      <c r="A104" s="623">
        <f>+A102+1</f>
        <v>76</v>
      </c>
      <c r="B104" s="900" t="s">
        <v>999</v>
      </c>
      <c r="C104" s="900"/>
      <c r="D104" s="900"/>
      <c r="E104" s="900"/>
      <c r="F104" s="900"/>
      <c r="G104" s="900"/>
      <c r="H104" s="900"/>
      <c r="I104" s="900"/>
      <c r="J104" s="624"/>
      <c r="K104" s="575"/>
      <c r="L104" s="575"/>
      <c r="M104" s="575"/>
      <c r="N104" s="575"/>
      <c r="O104" s="575"/>
      <c r="P104" s="575"/>
      <c r="Q104" s="514"/>
    </row>
    <row r="105" spans="1:17" ht="15">
      <c r="A105" s="622"/>
      <c r="B105" s="514"/>
      <c r="C105" s="514"/>
      <c r="D105" s="514"/>
      <c r="E105" s="514"/>
      <c r="F105" s="514"/>
      <c r="G105" s="514"/>
      <c r="H105" s="514"/>
      <c r="I105" s="514"/>
      <c r="J105" s="514"/>
      <c r="K105" s="575"/>
      <c r="L105" s="575"/>
      <c r="M105" s="575"/>
      <c r="N105" s="575"/>
      <c r="O105" s="575"/>
      <c r="P105" s="575"/>
      <c r="Q105" s="514"/>
    </row>
    <row r="106" spans="1:17" ht="47.25" customHeight="1">
      <c r="A106" s="623">
        <f>+A104+1</f>
        <v>77</v>
      </c>
      <c r="B106" s="900" t="s">
        <v>1000</v>
      </c>
      <c r="C106" s="900"/>
      <c r="D106" s="900"/>
      <c r="E106" s="900"/>
      <c r="F106" s="900"/>
      <c r="G106" s="900"/>
      <c r="H106" s="900"/>
      <c r="I106" s="900"/>
      <c r="J106" s="624"/>
      <c r="K106" s="575"/>
      <c r="L106" s="575"/>
      <c r="M106" s="575"/>
      <c r="N106" s="575"/>
      <c r="O106" s="575"/>
      <c r="P106" s="575"/>
      <c r="Q106" s="514"/>
    </row>
    <row r="107" spans="1:17" ht="15">
      <c r="A107" s="514"/>
      <c r="B107" s="514"/>
      <c r="C107" s="514"/>
      <c r="D107" s="514"/>
      <c r="E107" s="514"/>
      <c r="F107" s="514"/>
      <c r="G107" s="514"/>
      <c r="H107" s="514"/>
      <c r="I107" s="514"/>
      <c r="J107" s="514"/>
      <c r="K107" s="514"/>
      <c r="L107" s="514"/>
      <c r="M107" s="514"/>
      <c r="N107" s="514"/>
      <c r="O107" s="514"/>
      <c r="P107" s="514"/>
      <c r="Q107" s="514"/>
    </row>
  </sheetData>
  <mergeCells count="9">
    <mergeCell ref="B102:I102"/>
    <mergeCell ref="B104:I104"/>
    <mergeCell ref="B106:I106"/>
    <mergeCell ref="B10:I10"/>
    <mergeCell ref="B12:I12"/>
    <mergeCell ref="B54:I54"/>
    <mergeCell ref="B96:I96"/>
    <mergeCell ref="B98:I98"/>
    <mergeCell ref="B100:I100"/>
  </mergeCells>
  <pageMargins left="0.7" right="0.7" top="0.75" bottom="0.75" header="0.3" footer="0.3"/>
  <pageSetup scale="51" fitToHeight="0" orientation="landscape" r:id="rId1"/>
  <rowBreaks count="2" manualBreakCount="2">
    <brk id="33" max="16383" man="1"/>
    <brk id="7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
  <sheetViews>
    <sheetView view="pageBreakPreview" zoomScale="90" zoomScaleNormal="90" zoomScaleSheetLayoutView="90" workbookViewId="0">
      <selection activeCell="X24" sqref="X24"/>
    </sheetView>
  </sheetViews>
  <sheetFormatPr defaultRowHeight="12.75"/>
  <cols>
    <col min="1" max="1" width="10.6640625" style="518" customWidth="1"/>
    <col min="2" max="6" width="12.6640625" style="518"/>
    <col min="7" max="7" width="13.5" style="518" bestFit="1" customWidth="1"/>
    <col min="8" max="8" width="12.6640625" style="518" customWidth="1"/>
    <col min="9" max="12" width="12.6640625" style="518"/>
    <col min="13" max="13" width="3.6640625" style="518" customWidth="1"/>
    <col min="14" max="16384" width="9.33203125" style="518"/>
  </cols>
  <sheetData>
    <row r="1" spans="1:19" ht="15">
      <c r="A1" s="533" t="s">
        <v>548</v>
      </c>
      <c r="B1" s="534"/>
      <c r="C1" s="534"/>
      <c r="D1" s="534"/>
      <c r="E1" s="534"/>
      <c r="F1" s="534"/>
      <c r="G1" s="534"/>
      <c r="H1" s="534"/>
      <c r="I1" s="534"/>
      <c r="J1" s="534"/>
      <c r="K1" s="534"/>
      <c r="L1" s="534"/>
      <c r="M1" s="534"/>
      <c r="N1" s="534"/>
      <c r="O1" s="534"/>
      <c r="P1" s="534"/>
      <c r="Q1" s="534"/>
      <c r="R1" s="534"/>
      <c r="S1" s="534"/>
    </row>
    <row r="2" spans="1:19" ht="15">
      <c r="A2" s="533" t="s">
        <v>978</v>
      </c>
      <c r="B2" s="534"/>
      <c r="C2" s="534"/>
      <c r="D2" s="534"/>
      <c r="E2" s="534"/>
      <c r="F2" s="534"/>
      <c r="G2" s="534"/>
      <c r="H2" s="534"/>
      <c r="I2" s="534"/>
      <c r="J2" s="534"/>
      <c r="K2" s="534"/>
      <c r="L2" s="534"/>
      <c r="M2" s="534"/>
      <c r="N2" s="534"/>
      <c r="O2" s="534"/>
      <c r="P2" s="534"/>
      <c r="Q2" s="534"/>
      <c r="R2" s="534"/>
      <c r="S2" s="534"/>
    </row>
    <row r="3" spans="1:19" ht="15">
      <c r="A3" s="535" t="s">
        <v>959</v>
      </c>
      <c r="B3" s="534"/>
      <c r="C3" s="534"/>
      <c r="D3" s="534"/>
      <c r="E3" s="534"/>
      <c r="F3" s="534"/>
      <c r="G3" s="534"/>
      <c r="H3" s="534"/>
      <c r="I3" s="534"/>
      <c r="J3" s="534"/>
      <c r="K3" s="534"/>
      <c r="L3" s="534"/>
      <c r="M3" s="534"/>
      <c r="N3" s="534"/>
      <c r="O3" s="534"/>
      <c r="P3" s="534"/>
      <c r="Q3" s="534"/>
      <c r="R3" s="534"/>
      <c r="S3" s="534"/>
    </row>
    <row r="4" spans="1:19" ht="15">
      <c r="A4" s="536" t="s">
        <v>1086</v>
      </c>
      <c r="B4" s="536"/>
      <c r="C4" s="537"/>
      <c r="D4" s="534"/>
      <c r="E4" s="534"/>
      <c r="F4" s="538"/>
      <c r="G4" s="534"/>
      <c r="H4" s="534"/>
      <c r="I4" s="534"/>
      <c r="J4" s="534"/>
      <c r="K4" s="534"/>
      <c r="L4" s="534"/>
      <c r="M4" s="534"/>
      <c r="N4" s="534"/>
      <c r="O4" s="534"/>
      <c r="P4" s="534"/>
      <c r="Q4" s="534"/>
      <c r="R4" s="534"/>
      <c r="S4" s="534"/>
    </row>
    <row r="5" spans="1:19" ht="15">
      <c r="A5" s="534"/>
      <c r="B5" s="534"/>
      <c r="C5" s="534"/>
      <c r="D5" s="534"/>
      <c r="E5" s="534"/>
      <c r="F5" s="534"/>
      <c r="G5" s="534"/>
      <c r="H5" s="534"/>
      <c r="I5" s="534"/>
      <c r="J5" s="534"/>
      <c r="K5" s="534"/>
      <c r="L5" s="534"/>
      <c r="M5" s="534"/>
      <c r="N5" s="534"/>
      <c r="O5" s="534"/>
      <c r="P5" s="534"/>
      <c r="Q5" s="534"/>
      <c r="R5" s="534"/>
      <c r="S5" s="534"/>
    </row>
    <row r="6" spans="1:19" ht="15">
      <c r="A6" s="539" t="s">
        <v>384</v>
      </c>
      <c r="B6" s="534"/>
      <c r="C6" s="534"/>
      <c r="D6" s="534"/>
      <c r="E6" s="534"/>
      <c r="F6" s="534"/>
      <c r="G6" s="534"/>
      <c r="H6" s="534"/>
      <c r="I6" s="534"/>
      <c r="J6" s="534"/>
      <c r="K6" s="534"/>
      <c r="L6" s="534"/>
      <c r="M6" s="534"/>
      <c r="N6" s="534"/>
      <c r="O6" s="534"/>
      <c r="P6" s="534"/>
      <c r="Q6" s="534"/>
      <c r="R6" s="534"/>
      <c r="S6" s="534"/>
    </row>
    <row r="7" spans="1:19" ht="31.5" customHeight="1">
      <c r="A7" s="540">
        <v>1</v>
      </c>
      <c r="B7" s="541" t="s">
        <v>1059</v>
      </c>
      <c r="C7" s="542"/>
      <c r="D7" s="542"/>
      <c r="E7" s="542"/>
      <c r="F7" s="542"/>
      <c r="G7" s="542"/>
      <c r="H7" s="542"/>
      <c r="I7" s="542"/>
      <c r="J7" s="542"/>
      <c r="K7" s="542"/>
      <c r="L7" s="542"/>
      <c r="M7" s="542"/>
      <c r="N7" s="542"/>
      <c r="O7" s="542"/>
      <c r="P7" s="542"/>
      <c r="Q7" s="542"/>
      <c r="R7" s="534"/>
      <c r="S7" s="534"/>
    </row>
    <row r="8" spans="1:19" ht="87" customHeight="1">
      <c r="A8" s="540">
        <f>+A7+1</f>
        <v>2</v>
      </c>
      <c r="B8" s="894" t="s">
        <v>1060</v>
      </c>
      <c r="C8" s="894"/>
      <c r="D8" s="894"/>
      <c r="E8" s="894"/>
      <c r="F8" s="894"/>
      <c r="G8" s="894"/>
      <c r="H8" s="894"/>
      <c r="I8" s="894"/>
      <c r="J8" s="894"/>
      <c r="K8" s="894"/>
      <c r="L8" s="894"/>
      <c r="M8" s="894"/>
      <c r="N8" s="894"/>
      <c r="O8" s="894"/>
      <c r="P8" s="894"/>
      <c r="Q8" s="894"/>
      <c r="R8" s="534"/>
      <c r="S8" s="534"/>
    </row>
    <row r="9" spans="1:19" ht="93" customHeight="1">
      <c r="A9" s="540">
        <f>+A8+1</f>
        <v>3</v>
      </c>
      <c r="B9" s="905" t="s">
        <v>977</v>
      </c>
      <c r="C9" s="906"/>
      <c r="D9" s="906"/>
      <c r="E9" s="906"/>
      <c r="F9" s="906"/>
      <c r="G9" s="906"/>
      <c r="H9" s="906"/>
      <c r="I9" s="906"/>
      <c r="J9" s="906"/>
      <c r="K9" s="906"/>
      <c r="L9" s="906"/>
      <c r="M9" s="906"/>
      <c r="N9" s="906"/>
      <c r="O9" s="906"/>
      <c r="P9" s="906"/>
      <c r="Q9" s="906"/>
      <c r="R9" s="543"/>
      <c r="S9" s="543"/>
    </row>
    <row r="10" spans="1:19" ht="30.75" customHeight="1">
      <c r="A10" s="540">
        <f>+A9+1</f>
        <v>4</v>
      </c>
      <c r="B10" s="905" t="s">
        <v>963</v>
      </c>
      <c r="C10" s="906"/>
      <c r="D10" s="906"/>
      <c r="E10" s="906"/>
      <c r="F10" s="906"/>
      <c r="G10" s="906"/>
      <c r="H10" s="906"/>
      <c r="I10" s="906"/>
      <c r="J10" s="906"/>
      <c r="K10" s="906"/>
      <c r="L10" s="906"/>
      <c r="M10" s="906"/>
      <c r="N10" s="906"/>
      <c r="O10" s="906"/>
      <c r="P10" s="906"/>
      <c r="Q10" s="906"/>
      <c r="R10" s="543"/>
      <c r="S10" s="543"/>
    </row>
    <row r="11" spans="1:19" ht="15">
      <c r="A11" s="544"/>
      <c r="B11" s="534"/>
      <c r="C11" s="543"/>
      <c r="D11" s="534"/>
      <c r="E11" s="534"/>
      <c r="F11" s="534"/>
      <c r="G11" s="543"/>
      <c r="H11" s="543"/>
      <c r="I11" s="543"/>
      <c r="J11" s="543"/>
      <c r="K11" s="543"/>
      <c r="L11" s="543"/>
      <c r="M11" s="543"/>
      <c r="N11" s="543"/>
      <c r="O11" s="543"/>
      <c r="P11" s="543"/>
      <c r="Q11" s="543"/>
      <c r="R11" s="543"/>
      <c r="S11" s="543"/>
    </row>
    <row r="12" spans="1:19" ht="15">
      <c r="A12" s="543"/>
      <c r="B12" s="543" t="s">
        <v>117</v>
      </c>
      <c r="C12" s="534"/>
      <c r="D12" s="534"/>
      <c r="E12" s="534"/>
      <c r="F12" s="543" t="s">
        <v>118</v>
      </c>
      <c r="G12" s="543" t="s">
        <v>120</v>
      </c>
      <c r="H12" s="543" t="s">
        <v>119</v>
      </c>
      <c r="I12" s="543" t="s">
        <v>121</v>
      </c>
      <c r="J12" s="543" t="s">
        <v>122</v>
      </c>
      <c r="K12" s="543" t="s">
        <v>123</v>
      </c>
      <c r="L12" s="543" t="s">
        <v>124</v>
      </c>
      <c r="M12" s="543"/>
      <c r="N12" s="543" t="s">
        <v>125</v>
      </c>
      <c r="O12" s="543" t="s">
        <v>823</v>
      </c>
      <c r="P12" s="543" t="s">
        <v>867</v>
      </c>
      <c r="Q12" s="543" t="s">
        <v>926</v>
      </c>
      <c r="R12" s="543" t="s">
        <v>927</v>
      </c>
      <c r="S12" s="543" t="s">
        <v>928</v>
      </c>
    </row>
    <row r="13" spans="1:19" ht="15">
      <c r="A13" s="540">
        <f>+A10+1</f>
        <v>5</v>
      </c>
      <c r="B13" s="545" t="s">
        <v>964</v>
      </c>
      <c r="C13" s="546"/>
      <c r="D13" s="546"/>
      <c r="E13" s="546"/>
      <c r="F13" s="546"/>
      <c r="G13" s="546"/>
      <c r="H13" s="546"/>
      <c r="I13" s="546"/>
      <c r="J13" s="546"/>
      <c r="K13" s="546"/>
      <c r="L13" s="546"/>
      <c r="M13" s="547"/>
      <c r="N13" s="538"/>
      <c r="O13" s="538"/>
      <c r="P13" s="538"/>
      <c r="Q13" s="538"/>
      <c r="R13" s="538"/>
      <c r="S13" s="538"/>
    </row>
    <row r="14" spans="1:19" ht="15">
      <c r="A14" s="540"/>
      <c r="B14" s="548"/>
      <c r="C14" s="534"/>
      <c r="D14" s="534"/>
      <c r="E14" s="534"/>
      <c r="F14" s="534"/>
      <c r="G14" s="534"/>
      <c r="H14" s="549">
        <v>0.38191703124999998</v>
      </c>
      <c r="I14" s="549">
        <f>H14</f>
        <v>0.38191703124999998</v>
      </c>
      <c r="J14" s="550">
        <f>I14</f>
        <v>0.38191703124999998</v>
      </c>
      <c r="K14" s="710">
        <f>1/(1-J14)</f>
        <v>1.6179057676065434</v>
      </c>
      <c r="L14" s="550">
        <f>J14</f>
        <v>0.38191703124999998</v>
      </c>
      <c r="M14" s="547"/>
      <c r="N14" s="538"/>
      <c r="O14" s="538"/>
      <c r="P14" s="538"/>
      <c r="Q14" s="538"/>
      <c r="R14" s="538"/>
      <c r="S14" s="538"/>
    </row>
    <row r="15" spans="1:19" ht="15">
      <c r="A15" s="540">
        <f>+A13+1</f>
        <v>6</v>
      </c>
      <c r="B15" s="904" t="s">
        <v>965</v>
      </c>
      <c r="C15" s="904"/>
      <c r="D15" s="904"/>
      <c r="E15" s="904"/>
      <c r="F15" s="904"/>
      <c r="G15" s="904"/>
      <c r="H15" s="552" t="s">
        <v>818</v>
      </c>
      <c r="I15" s="552" t="s">
        <v>818</v>
      </c>
      <c r="J15" s="552" t="s">
        <v>818</v>
      </c>
      <c r="K15" s="552" t="s">
        <v>818</v>
      </c>
      <c r="L15" s="552" t="s">
        <v>818</v>
      </c>
      <c r="M15" s="552"/>
      <c r="N15" s="538"/>
      <c r="O15" s="538"/>
      <c r="P15" s="538"/>
      <c r="Q15" s="538"/>
      <c r="R15" s="538"/>
      <c r="S15" s="538"/>
    </row>
    <row r="16" spans="1:19" ht="15">
      <c r="A16" s="540">
        <f>+A15+1</f>
        <v>7</v>
      </c>
      <c r="B16" s="553" t="s">
        <v>966</v>
      </c>
      <c r="C16" s="553"/>
      <c r="D16" s="553"/>
      <c r="E16" s="538"/>
      <c r="F16" s="554" t="s">
        <v>967</v>
      </c>
      <c r="G16" s="555" t="s">
        <v>170</v>
      </c>
      <c r="H16" s="556">
        <v>190</v>
      </c>
      <c r="I16" s="556">
        <v>282</v>
      </c>
      <c r="J16" s="556">
        <v>283</v>
      </c>
      <c r="K16" s="556">
        <v>182.3</v>
      </c>
      <c r="L16" s="556">
        <v>283</v>
      </c>
      <c r="M16" s="538"/>
      <c r="N16" s="538"/>
      <c r="O16" s="538"/>
      <c r="P16" s="538"/>
      <c r="Q16" s="538"/>
      <c r="R16" s="538"/>
      <c r="S16" s="538"/>
    </row>
    <row r="17" spans="1:19" ht="15">
      <c r="A17" s="540"/>
      <c r="B17" s="538"/>
      <c r="C17" s="538"/>
      <c r="D17" s="538"/>
      <c r="E17" s="538"/>
      <c r="F17" s="538"/>
      <c r="G17" s="538"/>
      <c r="H17" s="538"/>
      <c r="I17" s="538"/>
      <c r="J17" s="538"/>
      <c r="K17" s="538"/>
      <c r="L17" s="538"/>
      <c r="M17" s="538"/>
      <c r="N17" s="538"/>
      <c r="O17" s="538"/>
      <c r="P17" s="538"/>
      <c r="Q17" s="538"/>
      <c r="R17" s="538"/>
      <c r="S17" s="538"/>
    </row>
    <row r="18" spans="1:19" ht="15">
      <c r="A18" s="557">
        <f>A16+1</f>
        <v>8</v>
      </c>
      <c r="B18" s="558" t="s">
        <v>1061</v>
      </c>
      <c r="C18" s="558"/>
      <c r="D18" s="558"/>
      <c r="E18" s="538"/>
      <c r="F18" s="558" t="s">
        <v>1062</v>
      </c>
      <c r="G18" s="559">
        <v>-32424.847560175171</v>
      </c>
      <c r="H18" s="558"/>
      <c r="I18" s="559">
        <f>G18*I14</f>
        <v>-12383.601518915906</v>
      </c>
      <c r="J18" s="559"/>
      <c r="K18" s="559"/>
      <c r="L18" s="559"/>
      <c r="M18" s="560"/>
      <c r="N18" s="538"/>
      <c r="O18" s="538"/>
      <c r="P18" s="538"/>
      <c r="Q18" s="538"/>
      <c r="R18" s="538"/>
      <c r="S18" s="538"/>
    </row>
    <row r="19" spans="1:19" ht="15">
      <c r="A19" s="561" t="s">
        <v>1067</v>
      </c>
      <c r="B19" s="558" t="s">
        <v>1063</v>
      </c>
      <c r="C19" s="558"/>
      <c r="D19" s="558"/>
      <c r="E19" s="538"/>
      <c r="F19" s="558" t="s">
        <v>1062</v>
      </c>
      <c r="G19" s="559">
        <v>-73081.618557598194</v>
      </c>
      <c r="H19" s="558"/>
      <c r="I19" s="559">
        <f>G19*I14</f>
        <v>-27911.114798462808</v>
      </c>
      <c r="J19" s="559"/>
      <c r="K19" s="559">
        <f xml:space="preserve"> - I19*K14</f>
        <v>45157.553612761323</v>
      </c>
      <c r="L19" s="559">
        <f xml:space="preserve"> - K19*L14</f>
        <v>-17246.438814298515</v>
      </c>
      <c r="M19" s="560"/>
      <c r="N19" s="538"/>
      <c r="O19" s="538"/>
      <c r="P19" s="538"/>
      <c r="Q19" s="538"/>
      <c r="R19" s="538"/>
      <c r="S19" s="538"/>
    </row>
    <row r="20" spans="1:19" ht="15">
      <c r="A20" s="561" t="s">
        <v>1068</v>
      </c>
      <c r="B20" s="558" t="s">
        <v>1064</v>
      </c>
      <c r="C20" s="558"/>
      <c r="D20" s="558"/>
      <c r="E20" s="538"/>
      <c r="F20" s="558" t="s">
        <v>1062</v>
      </c>
      <c r="G20" s="559">
        <v>738595</v>
      </c>
      <c r="H20" s="559">
        <f>G20*H14</f>
        <v>282082.00969609374</v>
      </c>
      <c r="I20" s="559"/>
      <c r="J20" s="559"/>
      <c r="K20" s="559"/>
      <c r="L20" s="559"/>
      <c r="M20" s="560"/>
      <c r="N20" s="538"/>
      <c r="O20" s="538"/>
      <c r="P20" s="538"/>
      <c r="Q20" s="538"/>
      <c r="R20" s="538"/>
      <c r="S20" s="538"/>
    </row>
    <row r="21" spans="1:19" ht="15">
      <c r="A21" s="561" t="s">
        <v>1069</v>
      </c>
      <c r="B21" s="558" t="s">
        <v>1065</v>
      </c>
      <c r="C21" s="558"/>
      <c r="D21" s="558"/>
      <c r="E21" s="538"/>
      <c r="F21" s="558" t="s">
        <v>1062</v>
      </c>
      <c r="G21" s="559">
        <v>-1790.6399999999999</v>
      </c>
      <c r="H21" s="559"/>
      <c r="I21" s="559"/>
      <c r="J21" s="559">
        <f>G21*J14</f>
        <v>-683.87591283749987</v>
      </c>
      <c r="K21" s="559"/>
      <c r="L21" s="559"/>
      <c r="M21" s="560"/>
      <c r="N21" s="538"/>
      <c r="O21" s="538"/>
      <c r="P21" s="538"/>
      <c r="Q21" s="538"/>
      <c r="R21" s="538"/>
      <c r="S21" s="538"/>
    </row>
    <row r="22" spans="1:19" ht="15">
      <c r="A22" s="561" t="s">
        <v>1070</v>
      </c>
      <c r="B22" s="558" t="s">
        <v>1066</v>
      </c>
      <c r="C22" s="558"/>
      <c r="D22" s="558"/>
      <c r="E22" s="538"/>
      <c r="F22" s="558" t="s">
        <v>1062</v>
      </c>
      <c r="G22" s="559">
        <v>-4128.76</v>
      </c>
      <c r="H22" s="558"/>
      <c r="I22" s="559"/>
      <c r="J22" s="559">
        <f>G22*J14</f>
        <v>-1576.84376194375</v>
      </c>
      <c r="K22" s="559">
        <f xml:space="preserve"> - J22*K14</f>
        <v>2551.1846170631925</v>
      </c>
      <c r="L22" s="559">
        <f xml:space="preserve"> - K22*L14</f>
        <v>-974.34085511944249</v>
      </c>
      <c r="M22" s="560"/>
      <c r="N22" s="538"/>
      <c r="O22" s="538"/>
      <c r="P22" s="538"/>
      <c r="Q22" s="538"/>
      <c r="R22" s="538"/>
      <c r="S22" s="538"/>
    </row>
    <row r="23" spans="1:19" ht="15.75" thickBot="1">
      <c r="A23" s="540">
        <f>A18+1</f>
        <v>9</v>
      </c>
      <c r="B23" s="538" t="s">
        <v>377</v>
      </c>
      <c r="C23" s="538"/>
      <c r="D23" s="538"/>
      <c r="E23" s="538"/>
      <c r="F23" s="538"/>
      <c r="G23" s="562"/>
      <c r="H23" s="563">
        <f>SUM(H18:H22)</f>
        <v>282082.00969609374</v>
      </c>
      <c r="I23" s="563">
        <f t="shared" ref="I23:L23" si="0">SUM(I18:I22)</f>
        <v>-40294.716317378712</v>
      </c>
      <c r="J23" s="563">
        <f t="shared" si="0"/>
        <v>-2260.71967478125</v>
      </c>
      <c r="K23" s="563">
        <f t="shared" si="0"/>
        <v>47708.738229824514</v>
      </c>
      <c r="L23" s="563">
        <f t="shared" si="0"/>
        <v>-18220.779669417956</v>
      </c>
      <c r="M23" s="560"/>
      <c r="N23" s="538"/>
      <c r="O23" s="538"/>
      <c r="P23" s="538"/>
      <c r="Q23" s="538"/>
      <c r="R23" s="538"/>
      <c r="S23" s="538"/>
    </row>
    <row r="24" spans="1:19" ht="15.75" thickTop="1">
      <c r="A24" s="540"/>
      <c r="B24" s="538"/>
      <c r="C24" s="538"/>
      <c r="D24" s="538"/>
      <c r="E24" s="538"/>
      <c r="F24" s="538"/>
      <c r="G24" s="560"/>
      <c r="H24" s="538"/>
      <c r="I24" s="560"/>
      <c r="J24" s="560"/>
      <c r="K24" s="560"/>
      <c r="L24" s="538"/>
      <c r="M24" s="538"/>
      <c r="N24" s="538"/>
      <c r="O24" s="538"/>
      <c r="P24" s="538"/>
      <c r="Q24" s="538"/>
      <c r="R24" s="538"/>
      <c r="S24" s="538"/>
    </row>
    <row r="25" spans="1:19" ht="15">
      <c r="A25" s="540">
        <f>A23+1</f>
        <v>10</v>
      </c>
      <c r="B25" s="545" t="s">
        <v>968</v>
      </c>
      <c r="C25" s="564"/>
      <c r="D25" s="564"/>
      <c r="E25" s="564"/>
      <c r="F25" s="564"/>
      <c r="G25" s="565"/>
      <c r="H25" s="564"/>
      <c r="I25" s="565"/>
      <c r="J25" s="565"/>
      <c r="K25" s="565"/>
      <c r="L25" s="564"/>
      <c r="M25" s="538"/>
      <c r="N25" s="907" t="s">
        <v>969</v>
      </c>
      <c r="O25" s="907"/>
      <c r="P25" s="907"/>
      <c r="Q25" s="907"/>
      <c r="R25" s="907"/>
      <c r="S25" s="907"/>
    </row>
    <row r="26" spans="1:19" ht="15">
      <c r="A26" s="540">
        <f t="shared" ref="A26:A28" si="1">+A25+1</f>
        <v>11</v>
      </c>
      <c r="B26" s="538"/>
      <c r="C26" s="538"/>
      <c r="D26" s="538"/>
      <c r="E26" s="538"/>
      <c r="F26" s="538"/>
      <c r="G26" s="560"/>
      <c r="H26" s="549">
        <v>0.24879146874999999</v>
      </c>
      <c r="I26" s="549">
        <f>H26</f>
        <v>0.24879146874999999</v>
      </c>
      <c r="J26" s="550">
        <f>I26</f>
        <v>0.24879146874999999</v>
      </c>
      <c r="K26" s="710">
        <f>1/(1-J26)</f>
        <v>1.3311882898028522</v>
      </c>
      <c r="L26" s="550">
        <f>J26</f>
        <v>0.24879146874999999</v>
      </c>
      <c r="M26" s="538"/>
      <c r="N26" s="538"/>
      <c r="O26" s="538"/>
      <c r="P26" s="551">
        <f>K26</f>
        <v>1.3311882898028522</v>
      </c>
      <c r="Q26" s="550">
        <f>L26</f>
        <v>0.24879146874999999</v>
      </c>
      <c r="R26" s="551">
        <f>P26</f>
        <v>1.3311882898028522</v>
      </c>
      <c r="S26" s="550">
        <f>Q26</f>
        <v>0.24879146874999999</v>
      </c>
    </row>
    <row r="27" spans="1:19" ht="15">
      <c r="A27" s="540">
        <f t="shared" si="1"/>
        <v>12</v>
      </c>
      <c r="B27" s="904" t="s">
        <v>965</v>
      </c>
      <c r="C27" s="904"/>
      <c r="D27" s="904"/>
      <c r="E27" s="904"/>
      <c r="F27" s="904"/>
      <c r="G27" s="904"/>
      <c r="H27" s="552" t="s">
        <v>818</v>
      </c>
      <c r="I27" s="552" t="s">
        <v>818</v>
      </c>
      <c r="J27" s="552" t="s">
        <v>818</v>
      </c>
      <c r="K27" s="552" t="s">
        <v>818</v>
      </c>
      <c r="L27" s="552" t="s">
        <v>818</v>
      </c>
      <c r="M27" s="560"/>
      <c r="N27" s="552" t="s">
        <v>818</v>
      </c>
      <c r="O27" s="552" t="s">
        <v>818</v>
      </c>
      <c r="P27" s="552" t="s">
        <v>818</v>
      </c>
      <c r="Q27" s="552" t="s">
        <v>818</v>
      </c>
      <c r="R27" s="552" t="s">
        <v>818</v>
      </c>
      <c r="S27" s="552" t="s">
        <v>818</v>
      </c>
    </row>
    <row r="28" spans="1:19" ht="15">
      <c r="A28" s="540">
        <f t="shared" si="1"/>
        <v>13</v>
      </c>
      <c r="B28" s="553" t="s">
        <v>966</v>
      </c>
      <c r="C28" s="553"/>
      <c r="D28" s="553"/>
      <c r="E28" s="538"/>
      <c r="F28" s="554" t="s">
        <v>967</v>
      </c>
      <c r="G28" s="555" t="s">
        <v>170</v>
      </c>
      <c r="H28" s="556">
        <v>190</v>
      </c>
      <c r="I28" s="556">
        <v>282</v>
      </c>
      <c r="J28" s="556">
        <v>283</v>
      </c>
      <c r="K28" s="556">
        <v>182.3</v>
      </c>
      <c r="L28" s="556">
        <v>283</v>
      </c>
      <c r="M28" s="566"/>
      <c r="N28" s="556">
        <v>410.2</v>
      </c>
      <c r="O28" s="556">
        <v>411.2</v>
      </c>
      <c r="P28" s="556">
        <v>254</v>
      </c>
      <c r="Q28" s="556">
        <v>190</v>
      </c>
      <c r="R28" s="556">
        <v>182.3</v>
      </c>
      <c r="S28" s="556">
        <v>283</v>
      </c>
    </row>
    <row r="29" spans="1:19" ht="15">
      <c r="A29" s="548"/>
      <c r="B29" s="538"/>
      <c r="C29" s="538"/>
      <c r="D29" s="538"/>
      <c r="E29" s="538"/>
      <c r="F29" s="538"/>
      <c r="G29" s="560"/>
      <c r="H29" s="552"/>
      <c r="I29" s="567"/>
      <c r="J29" s="567"/>
      <c r="K29" s="567"/>
      <c r="L29" s="567"/>
      <c r="M29" s="567"/>
      <c r="N29" s="538"/>
      <c r="O29" s="538"/>
      <c r="P29" s="538"/>
      <c r="Q29" s="538"/>
      <c r="R29" s="538"/>
      <c r="S29" s="538"/>
    </row>
    <row r="30" spans="1:19" ht="15">
      <c r="A30" s="557">
        <f>A28+1</f>
        <v>14</v>
      </c>
      <c r="B30" s="558" t="s">
        <v>1061</v>
      </c>
      <c r="C30" s="558"/>
      <c r="D30" s="558"/>
      <c r="E30" s="538"/>
      <c r="F30" s="558" t="s">
        <v>1062</v>
      </c>
      <c r="G30" s="559">
        <v>-32424.847560175171</v>
      </c>
      <c r="H30" s="558"/>
      <c r="I30" s="559">
        <f>G30*I26</f>
        <v>-8067.0254484908346</v>
      </c>
      <c r="J30" s="559"/>
      <c r="K30" s="559"/>
      <c r="L30" s="559"/>
      <c r="M30" s="560"/>
      <c r="N30" s="558"/>
      <c r="O30" s="559">
        <f>I18-I30</f>
        <v>-4316.5760704250715</v>
      </c>
      <c r="P30" s="559"/>
      <c r="Q30" s="559"/>
      <c r="R30" s="559"/>
      <c r="S30" s="559"/>
    </row>
    <row r="31" spans="1:19" ht="15">
      <c r="A31" s="561" t="s">
        <v>1071</v>
      </c>
      <c r="B31" s="558" t="s">
        <v>1063</v>
      </c>
      <c r="C31" s="558"/>
      <c r="D31" s="558"/>
      <c r="E31" s="538"/>
      <c r="F31" s="558" t="s">
        <v>1062</v>
      </c>
      <c r="G31" s="559">
        <v>-73081.618557598194</v>
      </c>
      <c r="H31" s="558"/>
      <c r="I31" s="559">
        <f>G31*I26</f>
        <v>-18182.083219572112</v>
      </c>
      <c r="J31" s="559"/>
      <c r="K31" s="559">
        <f xml:space="preserve"> - I31*K26</f>
        <v>24203.776266115336</v>
      </c>
      <c r="L31" s="559">
        <f xml:space="preserve"> - K31*L26</f>
        <v>-6021.6930465432251</v>
      </c>
      <c r="M31" s="560"/>
      <c r="N31" s="558"/>
      <c r="O31" s="558"/>
      <c r="P31" s="559"/>
      <c r="Q31" s="559"/>
      <c r="R31" s="559"/>
      <c r="S31" s="559"/>
    </row>
    <row r="32" spans="1:19" ht="15">
      <c r="A32" s="561" t="s">
        <v>1074</v>
      </c>
      <c r="B32" s="558" t="s">
        <v>1064</v>
      </c>
      <c r="C32" s="558"/>
      <c r="D32" s="558"/>
      <c r="E32" s="538"/>
      <c r="F32" s="558" t="s">
        <v>1062</v>
      </c>
      <c r="G32" s="559">
        <v>738595</v>
      </c>
      <c r="H32" s="559">
        <f>G32*H26</f>
        <v>183756.13486140626</v>
      </c>
      <c r="I32" s="559"/>
      <c r="J32" s="559"/>
      <c r="K32" s="559"/>
      <c r="L32" s="559"/>
      <c r="M32" s="560"/>
      <c r="N32" s="559">
        <f>H20-H32</f>
        <v>98325.874834687478</v>
      </c>
      <c r="O32" s="558"/>
      <c r="P32" s="559"/>
      <c r="Q32" s="559"/>
      <c r="R32" s="559"/>
      <c r="S32" s="559"/>
    </row>
    <row r="33" spans="1:19" ht="15">
      <c r="A33" s="561" t="s">
        <v>1072</v>
      </c>
      <c r="B33" s="558" t="s">
        <v>1065</v>
      </c>
      <c r="C33" s="558"/>
      <c r="D33" s="558"/>
      <c r="E33" s="538"/>
      <c r="F33" s="558" t="s">
        <v>1062</v>
      </c>
      <c r="G33" s="559">
        <v>-1790.6399999999999</v>
      </c>
      <c r="H33" s="559"/>
      <c r="I33" s="559"/>
      <c r="J33" s="559">
        <f>G33*J26</f>
        <v>-445.49595560249998</v>
      </c>
      <c r="K33" s="559"/>
      <c r="L33" s="559"/>
      <c r="M33" s="560"/>
      <c r="N33" s="559"/>
      <c r="O33" s="559">
        <f>J21-J33</f>
        <v>-238.37995723499989</v>
      </c>
      <c r="P33" s="559"/>
      <c r="Q33" s="559"/>
      <c r="R33" s="559"/>
      <c r="S33" s="559"/>
    </row>
    <row r="34" spans="1:19" ht="15">
      <c r="A34" s="561" t="s">
        <v>1073</v>
      </c>
      <c r="B34" s="558" t="s">
        <v>1066</v>
      </c>
      <c r="C34" s="558"/>
      <c r="D34" s="558"/>
      <c r="E34" s="538"/>
      <c r="F34" s="558" t="s">
        <v>1062</v>
      </c>
      <c r="G34" s="559">
        <v>-4128.76</v>
      </c>
      <c r="H34" s="558"/>
      <c r="I34" s="559"/>
      <c r="J34" s="559">
        <f>G34*J26</f>
        <v>-1027.2002645162499</v>
      </c>
      <c r="K34" s="559">
        <f xml:space="preserve"> - J34*K26</f>
        <v>1367.3969634064242</v>
      </c>
      <c r="L34" s="559">
        <f xml:space="preserve"> - K34*L26</f>
        <v>-340.19669889017428</v>
      </c>
      <c r="M34" s="560"/>
      <c r="N34" s="558"/>
      <c r="O34" s="558"/>
      <c r="P34" s="559"/>
      <c r="Q34" s="559"/>
      <c r="R34" s="559"/>
      <c r="S34" s="559"/>
    </row>
    <row r="35" spans="1:19" ht="15.75" thickBot="1">
      <c r="A35" s="540">
        <f>A30+1</f>
        <v>15</v>
      </c>
      <c r="B35" s="538" t="s">
        <v>377</v>
      </c>
      <c r="C35" s="538"/>
      <c r="D35" s="538"/>
      <c r="E35" s="538"/>
      <c r="F35" s="538"/>
      <c r="G35" s="562"/>
      <c r="H35" s="563">
        <f>SUM(H30:H34)</f>
        <v>183756.13486140626</v>
      </c>
      <c r="I35" s="563">
        <f>SUM(I30:I34)</f>
        <v>-26249.108668062945</v>
      </c>
      <c r="J35" s="563">
        <f>SUM(J30:J34)</f>
        <v>-1472.6962201187498</v>
      </c>
      <c r="K35" s="563">
        <f>SUM(K30:K34)</f>
        <v>25571.173229521759</v>
      </c>
      <c r="L35" s="563">
        <f>SUM(L30:L34)</f>
        <v>-6361.8897454333992</v>
      </c>
      <c r="M35" s="560"/>
      <c r="N35" s="563">
        <f t="shared" ref="N35:S35" si="2">SUM(N30:N34)</f>
        <v>98325.874834687478</v>
      </c>
      <c r="O35" s="563">
        <f t="shared" si="2"/>
        <v>-4554.9560276600714</v>
      </c>
      <c r="P35" s="563">
        <f t="shared" si="2"/>
        <v>0</v>
      </c>
      <c r="Q35" s="563">
        <f t="shared" si="2"/>
        <v>0</v>
      </c>
      <c r="R35" s="563">
        <f t="shared" si="2"/>
        <v>0</v>
      </c>
      <c r="S35" s="563">
        <f t="shared" si="2"/>
        <v>0</v>
      </c>
    </row>
    <row r="36" spans="1:19" ht="15.75" thickTop="1">
      <c r="A36" s="548"/>
      <c r="B36" s="538"/>
      <c r="C36" s="538"/>
      <c r="D36" s="538"/>
      <c r="E36" s="538"/>
      <c r="F36" s="538"/>
      <c r="G36" s="538"/>
      <c r="H36" s="538"/>
      <c r="I36" s="538"/>
      <c r="J36" s="538"/>
      <c r="K36" s="538"/>
      <c r="L36" s="538"/>
      <c r="M36" s="560"/>
      <c r="N36" s="538"/>
      <c r="O36" s="538"/>
      <c r="P36" s="538"/>
      <c r="Q36" s="560"/>
      <c r="R36" s="538"/>
      <c r="S36" s="538"/>
    </row>
    <row r="37" spans="1:19" ht="15.75" thickBot="1">
      <c r="A37" s="568">
        <f>A35+1</f>
        <v>16</v>
      </c>
      <c r="B37" s="548" t="s">
        <v>979</v>
      </c>
      <c r="C37" s="538"/>
      <c r="D37" s="538"/>
      <c r="E37" s="538"/>
      <c r="F37" s="538"/>
      <c r="G37" s="538"/>
      <c r="H37" s="563">
        <f>H35-H23</f>
        <v>-98325.874834687478</v>
      </c>
      <c r="I37" s="563">
        <f>I35-I23</f>
        <v>14045.607649315767</v>
      </c>
      <c r="J37" s="563">
        <f>J35-J23</f>
        <v>788.02345466250017</v>
      </c>
      <c r="K37" s="563">
        <f>K35-K23</f>
        <v>-22137.565000302755</v>
      </c>
      <c r="L37" s="563">
        <f>L35-L23</f>
        <v>11858.889923984556</v>
      </c>
      <c r="M37" s="560"/>
      <c r="N37" s="563">
        <f t="shared" ref="N37:S37" si="3">N35</f>
        <v>98325.874834687478</v>
      </c>
      <c r="O37" s="563">
        <f t="shared" si="3"/>
        <v>-4554.9560276600714</v>
      </c>
      <c r="P37" s="563">
        <f t="shared" si="3"/>
        <v>0</v>
      </c>
      <c r="Q37" s="563">
        <f t="shared" si="3"/>
        <v>0</v>
      </c>
      <c r="R37" s="563">
        <f t="shared" si="3"/>
        <v>0</v>
      </c>
      <c r="S37" s="563">
        <f t="shared" si="3"/>
        <v>0</v>
      </c>
    </row>
    <row r="38" spans="1:19" ht="15.75" thickTop="1">
      <c r="A38" s="540"/>
      <c r="B38" s="538"/>
      <c r="C38" s="538"/>
      <c r="D38" s="538"/>
      <c r="E38" s="538"/>
      <c r="F38" s="538"/>
      <c r="G38" s="538"/>
      <c r="H38" s="538"/>
      <c r="I38" s="538"/>
      <c r="J38" s="538"/>
      <c r="K38" s="538"/>
      <c r="L38" s="538"/>
      <c r="M38" s="538"/>
      <c r="N38" s="538"/>
      <c r="O38" s="538"/>
      <c r="P38" s="538"/>
      <c r="Q38" s="538"/>
      <c r="R38" s="538"/>
      <c r="S38" s="538"/>
    </row>
    <row r="39" spans="1:19" ht="15">
      <c r="A39" s="540">
        <f>A37+1</f>
        <v>17</v>
      </c>
      <c r="B39" s="548" t="s">
        <v>970</v>
      </c>
      <c r="C39" s="538"/>
      <c r="D39" s="538"/>
      <c r="E39" s="538"/>
      <c r="F39" s="538"/>
      <c r="G39" s="538"/>
      <c r="H39" s="538"/>
      <c r="I39" s="538"/>
      <c r="J39" s="538"/>
      <c r="K39" s="538"/>
      <c r="L39" s="538"/>
      <c r="M39" s="538"/>
      <c r="N39" s="538"/>
      <c r="O39" s="538"/>
      <c r="P39" s="538"/>
      <c r="Q39" s="538"/>
      <c r="R39" s="538"/>
      <c r="S39" s="538"/>
    </row>
    <row r="40" spans="1:19" ht="15">
      <c r="A40" s="540">
        <f t="shared" ref="A40:A45" si="4">+A39+1</f>
        <v>18</v>
      </c>
      <c r="B40" s="538" t="s">
        <v>971</v>
      </c>
      <c r="C40" s="538"/>
      <c r="D40" s="538"/>
      <c r="E40" s="538"/>
      <c r="F40" s="538"/>
      <c r="G40" s="538"/>
      <c r="H40" s="558">
        <v>0</v>
      </c>
      <c r="I40" s="538"/>
      <c r="J40" s="538"/>
      <c r="K40" s="538"/>
      <c r="L40" s="538"/>
      <c r="M40" s="538"/>
      <c r="N40" s="538"/>
      <c r="O40" s="538"/>
      <c r="P40" s="538"/>
      <c r="Q40" s="538"/>
      <c r="R40" s="538"/>
      <c r="S40" s="538"/>
    </row>
    <row r="41" spans="1:19" ht="15">
      <c r="A41" s="540">
        <f t="shared" si="4"/>
        <v>19</v>
      </c>
      <c r="B41" s="538" t="s">
        <v>972</v>
      </c>
      <c r="C41" s="538"/>
      <c r="D41" s="538"/>
      <c r="E41" s="538"/>
      <c r="F41" s="538"/>
      <c r="G41" s="538"/>
      <c r="H41" s="558">
        <v>0</v>
      </c>
      <c r="I41" s="538"/>
      <c r="J41" s="538"/>
      <c r="K41" s="538"/>
      <c r="L41" s="538"/>
      <c r="M41" s="538"/>
      <c r="N41" s="538"/>
      <c r="O41" s="538"/>
      <c r="P41" s="538"/>
      <c r="Q41" s="538"/>
      <c r="R41" s="538"/>
      <c r="S41" s="538"/>
    </row>
    <row r="42" spans="1:19" ht="15">
      <c r="A42" s="540">
        <f t="shared" si="4"/>
        <v>20</v>
      </c>
      <c r="B42" s="538" t="s">
        <v>973</v>
      </c>
      <c r="C42" s="538"/>
      <c r="D42" s="538"/>
      <c r="E42" s="538"/>
      <c r="F42" s="538"/>
      <c r="G42" s="538"/>
      <c r="H42" s="559">
        <f>K37</f>
        <v>-22137.565000302755</v>
      </c>
      <c r="I42" s="538"/>
      <c r="J42" s="538"/>
      <c r="K42" s="538"/>
      <c r="L42" s="538"/>
      <c r="M42" s="538"/>
      <c r="N42" s="538"/>
      <c r="O42" s="538"/>
      <c r="P42" s="538"/>
      <c r="Q42" s="538"/>
      <c r="R42" s="538"/>
      <c r="S42" s="538"/>
    </row>
    <row r="43" spans="1:19" ht="15">
      <c r="A43" s="540">
        <f t="shared" si="4"/>
        <v>21</v>
      </c>
      <c r="B43" s="538" t="s">
        <v>974</v>
      </c>
      <c r="C43" s="538"/>
      <c r="D43" s="538"/>
      <c r="E43" s="538"/>
      <c r="F43" s="538"/>
      <c r="G43" s="538"/>
      <c r="H43" s="558">
        <v>0</v>
      </c>
      <c r="I43" s="538"/>
      <c r="J43" s="538"/>
      <c r="K43" s="538"/>
      <c r="L43" s="538"/>
      <c r="M43" s="538"/>
      <c r="N43" s="538"/>
      <c r="O43" s="538"/>
      <c r="P43" s="538"/>
      <c r="Q43" s="538"/>
      <c r="R43" s="538"/>
      <c r="S43" s="538"/>
    </row>
    <row r="44" spans="1:19" ht="15">
      <c r="A44" s="540">
        <f t="shared" si="4"/>
        <v>22</v>
      </c>
      <c r="B44" s="538" t="s">
        <v>975</v>
      </c>
      <c r="C44" s="538"/>
      <c r="D44" s="538"/>
      <c r="E44" s="538"/>
      <c r="F44" s="538"/>
      <c r="G44" s="538"/>
      <c r="H44" s="558">
        <v>0</v>
      </c>
      <c r="I44" s="538"/>
      <c r="J44" s="538"/>
      <c r="K44" s="538"/>
      <c r="L44" s="538"/>
      <c r="M44" s="538"/>
      <c r="N44" s="538"/>
      <c r="O44" s="538"/>
      <c r="P44" s="538"/>
      <c r="Q44" s="538"/>
      <c r="R44" s="538"/>
      <c r="S44" s="538"/>
    </row>
    <row r="45" spans="1:19" ht="15">
      <c r="A45" s="540">
        <f t="shared" si="4"/>
        <v>23</v>
      </c>
      <c r="B45" s="538" t="s">
        <v>976</v>
      </c>
      <c r="C45" s="538"/>
      <c r="D45" s="538"/>
      <c r="E45" s="538"/>
      <c r="F45" s="538"/>
      <c r="G45" s="538"/>
      <c r="H45" s="558">
        <v>0</v>
      </c>
      <c r="I45" s="538"/>
      <c r="J45" s="538"/>
      <c r="K45" s="538"/>
      <c r="L45" s="538"/>
      <c r="M45" s="538"/>
      <c r="N45" s="538"/>
      <c r="O45" s="538"/>
      <c r="P45" s="538"/>
      <c r="Q45" s="538"/>
      <c r="R45" s="538"/>
      <c r="S45" s="538"/>
    </row>
  </sheetData>
  <mergeCells count="6">
    <mergeCell ref="B27:G27"/>
    <mergeCell ref="B8:Q8"/>
    <mergeCell ref="B9:Q9"/>
    <mergeCell ref="B10:Q10"/>
    <mergeCell ref="B15:G15"/>
    <mergeCell ref="N25:S25"/>
  </mergeCells>
  <pageMargins left="0.7" right="0.7" top="0.75" bottom="0.75" header="0.3" footer="0.3"/>
  <pageSetup scale="5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
  <sheetViews>
    <sheetView showGridLines="0" view="pageBreakPreview" zoomScaleNormal="100" zoomScaleSheetLayoutView="100" workbookViewId="0">
      <selection activeCell="E6" sqref="E6"/>
    </sheetView>
  </sheetViews>
  <sheetFormatPr defaultColWidth="10.1640625" defaultRowHeight="12.75"/>
  <cols>
    <col min="1" max="1" width="10.1640625" style="715"/>
    <col min="2" max="2" width="18.1640625" style="715" customWidth="1"/>
    <col min="3" max="3" width="9" style="715" customWidth="1"/>
    <col min="4" max="4" width="18.1640625" style="715" customWidth="1"/>
    <col min="5" max="5" width="28.5" style="715" customWidth="1"/>
    <col min="6" max="6" width="16.83203125" style="715" customWidth="1"/>
    <col min="7" max="7" width="12.33203125" style="715" customWidth="1"/>
    <col min="8" max="9" width="18.1640625" style="715" customWidth="1"/>
    <col min="10" max="10" width="28.33203125" style="715" customWidth="1"/>
    <col min="11" max="12" width="17.6640625" style="742" customWidth="1"/>
    <col min="13" max="16384" width="10.1640625" style="715"/>
  </cols>
  <sheetData>
    <row r="1" spans="1:12">
      <c r="A1" s="713" t="s">
        <v>548</v>
      </c>
      <c r="B1" s="714"/>
      <c r="I1" s="716"/>
      <c r="J1" s="835" t="s">
        <v>102</v>
      </c>
      <c r="K1" s="718"/>
      <c r="L1" s="718"/>
    </row>
    <row r="2" spans="1:12" s="719" customFormat="1">
      <c r="A2" s="713" t="s">
        <v>1086</v>
      </c>
      <c r="I2" s="716"/>
      <c r="K2" s="718"/>
      <c r="L2" s="718"/>
    </row>
    <row r="3" spans="1:12" s="719" customFormat="1" ht="13.15" customHeight="1">
      <c r="A3" s="720" t="s">
        <v>1031</v>
      </c>
      <c r="B3" s="720"/>
      <c r="C3" s="720"/>
      <c r="D3" s="720"/>
      <c r="E3" s="720"/>
      <c r="F3" s="720"/>
      <c r="G3" s="720"/>
      <c r="H3" s="720"/>
      <c r="K3" s="718"/>
      <c r="L3" s="718"/>
    </row>
    <row r="4" spans="1:12" s="719" customFormat="1" ht="13.15" customHeight="1">
      <c r="A4" s="720"/>
      <c r="B4" s="720"/>
      <c r="C4" s="720"/>
      <c r="D4" s="720"/>
      <c r="E4" s="720"/>
      <c r="F4" s="720"/>
      <c r="G4" s="720"/>
      <c r="H4" s="720"/>
      <c r="K4" s="718"/>
      <c r="L4" s="718"/>
    </row>
    <row r="5" spans="1:12" s="719" customFormat="1" ht="13.15" customHeight="1">
      <c r="A5" s="721" t="s">
        <v>65</v>
      </c>
      <c r="B5" s="720"/>
      <c r="C5" s="720"/>
      <c r="D5" s="720"/>
      <c r="E5" s="720"/>
      <c r="F5" s="720"/>
      <c r="G5" s="720"/>
      <c r="H5" s="720"/>
      <c r="K5" s="722"/>
      <c r="L5" s="722"/>
    </row>
    <row r="6" spans="1:12" s="719" customFormat="1">
      <c r="A6" s="721" t="s">
        <v>1032</v>
      </c>
      <c r="B6" s="723"/>
      <c r="C6" s="723"/>
      <c r="D6" s="723"/>
      <c r="E6" s="723"/>
      <c r="F6" s="723"/>
      <c r="G6" s="723"/>
      <c r="H6" s="723"/>
      <c r="I6" s="723"/>
      <c r="J6" s="723"/>
      <c r="K6" s="722"/>
      <c r="L6" s="722"/>
    </row>
    <row r="7" spans="1:12" s="719" customFormat="1">
      <c r="A7" s="724">
        <v>1</v>
      </c>
      <c r="B7" s="725" t="s">
        <v>908</v>
      </c>
      <c r="D7" s="723"/>
      <c r="F7" s="726">
        <v>2024</v>
      </c>
      <c r="G7" s="723"/>
      <c r="H7" s="723"/>
      <c r="I7" s="723"/>
      <c r="J7" s="723"/>
      <c r="K7" s="722"/>
      <c r="L7" s="722"/>
    </row>
    <row r="8" spans="1:12" s="727" customFormat="1">
      <c r="A8" s="724">
        <v>2</v>
      </c>
      <c r="B8" s="727" t="s">
        <v>909</v>
      </c>
      <c r="F8" s="728">
        <v>366</v>
      </c>
      <c r="K8" s="722"/>
      <c r="L8" s="722"/>
    </row>
    <row r="9" spans="1:12" s="727" customFormat="1">
      <c r="A9" s="724"/>
      <c r="B9" s="724"/>
      <c r="K9" s="729"/>
      <c r="L9" s="729"/>
    </row>
    <row r="10" spans="1:12" s="727" customFormat="1" ht="44.25" customHeight="1">
      <c r="A10" s="765">
        <v>3</v>
      </c>
      <c r="B10" s="908" t="s">
        <v>1076</v>
      </c>
      <c r="C10" s="908"/>
      <c r="D10" s="908"/>
      <c r="E10" s="908"/>
      <c r="F10" s="908"/>
      <c r="G10" s="908"/>
      <c r="H10" s="908"/>
      <c r="I10" s="908"/>
      <c r="J10" s="908"/>
      <c r="K10" s="729"/>
      <c r="L10" s="729"/>
    </row>
    <row r="11" spans="1:12" s="727" customFormat="1">
      <c r="A11" s="765"/>
      <c r="B11" s="767"/>
      <c r="C11" s="768"/>
      <c r="D11" s="768"/>
      <c r="E11" s="768"/>
      <c r="F11" s="768"/>
      <c r="G11" s="768"/>
      <c r="H11" s="768"/>
      <c r="I11" s="769"/>
      <c r="J11" s="768"/>
      <c r="K11" s="729"/>
      <c r="L11" s="729"/>
    </row>
    <row r="12" spans="1:12" s="727" customFormat="1" ht="34.5" customHeight="1">
      <c r="A12" s="765">
        <v>4</v>
      </c>
      <c r="B12" s="908" t="s">
        <v>1077</v>
      </c>
      <c r="C12" s="908"/>
      <c r="D12" s="908"/>
      <c r="E12" s="908"/>
      <c r="F12" s="908"/>
      <c r="G12" s="908"/>
      <c r="H12" s="908"/>
      <c r="I12" s="908"/>
      <c r="J12" s="908"/>
      <c r="K12" s="729"/>
      <c r="L12" s="729"/>
    </row>
    <row r="13" spans="1:12" s="727" customFormat="1" ht="13.5" customHeight="1">
      <c r="A13" s="724"/>
      <c r="B13" s="732"/>
      <c r="C13" s="732"/>
      <c r="D13" s="732"/>
      <c r="E13" s="732"/>
      <c r="F13" s="732"/>
      <c r="G13" s="732"/>
      <c r="H13" s="732"/>
      <c r="I13" s="732"/>
      <c r="J13" s="732"/>
      <c r="K13" s="729"/>
      <c r="L13" s="729"/>
    </row>
    <row r="14" spans="1:12" s="727" customFormat="1">
      <c r="A14" s="724"/>
      <c r="B14" s="730"/>
      <c r="I14" s="731"/>
      <c r="K14" s="729"/>
      <c r="L14" s="729"/>
    </row>
    <row r="15" spans="1:12" s="727" customFormat="1" ht="12.75" customHeight="1">
      <c r="A15" s="724">
        <v>5</v>
      </c>
      <c r="B15" s="730" t="s">
        <v>1033</v>
      </c>
      <c r="F15" s="909" t="s">
        <v>912</v>
      </c>
      <c r="I15" s="731"/>
      <c r="K15" s="729"/>
      <c r="L15" s="729"/>
    </row>
    <row r="16" spans="1:12" s="727" customFormat="1">
      <c r="A16" s="724"/>
      <c r="B16" s="730"/>
      <c r="F16" s="910"/>
      <c r="I16" s="731"/>
    </row>
    <row r="17" spans="1:9" s="727" customFormat="1">
      <c r="A17" s="724">
        <v>6</v>
      </c>
      <c r="B17" s="730" t="s">
        <v>1034</v>
      </c>
      <c r="F17" s="733">
        <v>0</v>
      </c>
      <c r="I17" s="731"/>
    </row>
    <row r="18" spans="1:9" s="727" customFormat="1">
      <c r="A18" s="724">
        <v>7</v>
      </c>
      <c r="B18" s="730" t="s">
        <v>1035</v>
      </c>
      <c r="F18" s="734">
        <v>0</v>
      </c>
      <c r="I18" s="731"/>
    </row>
    <row r="19" spans="1:9" s="727" customFormat="1" ht="13.5" thickBot="1">
      <c r="A19" s="724">
        <v>8</v>
      </c>
      <c r="B19" s="730" t="s">
        <v>1036</v>
      </c>
      <c r="F19" s="735">
        <f>SUM(F17:F18)/2</f>
        <v>0</v>
      </c>
      <c r="I19" s="731"/>
    </row>
    <row r="20" spans="1:9" s="727" customFormat="1" ht="13.5" thickTop="1">
      <c r="A20" s="724"/>
      <c r="B20" s="730"/>
      <c r="I20" s="731"/>
    </row>
    <row r="21" spans="1:9" s="727" customFormat="1" ht="12.75" customHeight="1">
      <c r="A21" s="724">
        <v>9</v>
      </c>
      <c r="B21" s="736" t="s">
        <v>1037</v>
      </c>
      <c r="C21" s="736"/>
      <c r="D21" s="736"/>
      <c r="E21" s="736"/>
      <c r="F21" s="909" t="s">
        <v>912</v>
      </c>
    </row>
    <row r="22" spans="1:9" s="727" customFormat="1" ht="12.75" customHeight="1">
      <c r="A22" s="724"/>
      <c r="B22" s="736"/>
      <c r="C22" s="736"/>
      <c r="D22" s="736"/>
      <c r="F22" s="910"/>
    </row>
    <row r="23" spans="1:9" s="727" customFormat="1" ht="12.75" customHeight="1">
      <c r="A23" s="724">
        <v>10</v>
      </c>
      <c r="B23" s="725" t="s">
        <v>1034</v>
      </c>
      <c r="C23" s="725"/>
      <c r="D23" s="725"/>
      <c r="F23" s="733">
        <v>-15045360.043152809</v>
      </c>
      <c r="H23" s="737"/>
    </row>
    <row r="24" spans="1:9" s="727" customFormat="1" ht="12.75" customHeight="1">
      <c r="A24" s="724">
        <v>11</v>
      </c>
      <c r="B24" s="725" t="s">
        <v>914</v>
      </c>
      <c r="C24" s="725"/>
      <c r="D24" s="725"/>
      <c r="F24" s="733"/>
      <c r="H24" s="738"/>
    </row>
    <row r="25" spans="1:9" s="727" customFormat="1" ht="12.75" customHeight="1">
      <c r="A25" s="724">
        <v>12</v>
      </c>
      <c r="B25" s="725" t="s">
        <v>915</v>
      </c>
      <c r="C25" s="725"/>
      <c r="D25" s="725"/>
      <c r="F25" s="734">
        <v>-3392796.0964256874</v>
      </c>
      <c r="H25" s="737"/>
    </row>
    <row r="26" spans="1:9" s="727" customFormat="1" ht="12.75" customHeight="1">
      <c r="A26" s="724">
        <v>13</v>
      </c>
      <c r="B26" s="725" t="s">
        <v>916</v>
      </c>
      <c r="C26" s="725"/>
      <c r="D26" s="725"/>
      <c r="F26" s="739">
        <f>+F23-F25</f>
        <v>-11652563.946727121</v>
      </c>
      <c r="H26" s="737"/>
    </row>
    <row r="27" spans="1:9" s="727" customFormat="1" ht="12.75" customHeight="1">
      <c r="A27" s="724">
        <v>14</v>
      </c>
      <c r="B27" s="725" t="s">
        <v>917</v>
      </c>
      <c r="C27" s="725"/>
      <c r="D27" s="725"/>
      <c r="F27" s="734">
        <v>-11883850.268222444</v>
      </c>
      <c r="H27" s="737"/>
    </row>
    <row r="28" spans="1:9" s="727" customFormat="1" ht="12.75" customHeight="1" thickBot="1">
      <c r="A28" s="724">
        <v>15</v>
      </c>
      <c r="B28" s="725" t="s">
        <v>1038</v>
      </c>
      <c r="C28" s="725"/>
      <c r="D28" s="725"/>
      <c r="F28" s="740">
        <f>+F26-F27</f>
        <v>231286.32149532251</v>
      </c>
      <c r="H28" s="737"/>
    </row>
    <row r="29" spans="1:9" s="727" customFormat="1" ht="12.75" customHeight="1" thickTop="1">
      <c r="A29" s="724"/>
      <c r="B29" s="725"/>
      <c r="C29" s="725"/>
      <c r="D29" s="725"/>
      <c r="F29" s="739"/>
      <c r="H29" s="737"/>
    </row>
    <row r="30" spans="1:9" s="727" customFormat="1" ht="12.75" customHeight="1">
      <c r="A30" s="724">
        <v>16</v>
      </c>
      <c r="B30" s="725" t="s">
        <v>1035</v>
      </c>
      <c r="C30" s="725"/>
      <c r="D30" s="725"/>
      <c r="F30" s="733">
        <v>-17518919.450195976</v>
      </c>
      <c r="H30" s="737"/>
    </row>
    <row r="31" spans="1:9" s="727" customFormat="1" ht="12.75" customHeight="1">
      <c r="A31" s="724">
        <v>17</v>
      </c>
      <c r="B31" s="725" t="s">
        <v>914</v>
      </c>
      <c r="C31" s="725"/>
      <c r="D31" s="725"/>
      <c r="F31" s="733"/>
      <c r="H31" s="737"/>
    </row>
    <row r="32" spans="1:9" s="727" customFormat="1" ht="12.75" customHeight="1">
      <c r="A32" s="724">
        <v>18</v>
      </c>
      <c r="B32" s="725" t="s">
        <v>915</v>
      </c>
      <c r="C32" s="725"/>
      <c r="D32" s="725"/>
      <c r="F32" s="734">
        <v>-3350005.1798307365</v>
      </c>
      <c r="H32" s="737"/>
    </row>
    <row r="33" spans="1:12" s="727" customFormat="1" ht="12.75" customHeight="1">
      <c r="A33" s="724">
        <v>19</v>
      </c>
      <c r="B33" s="725" t="s">
        <v>916</v>
      </c>
      <c r="C33" s="725"/>
      <c r="D33" s="725"/>
      <c r="F33" s="739">
        <f>+F30-F32</f>
        <v>-14168914.270365238</v>
      </c>
      <c r="H33" s="737"/>
    </row>
    <row r="34" spans="1:12" s="727" customFormat="1" ht="12.75" customHeight="1">
      <c r="A34" s="724">
        <v>20</v>
      </c>
      <c r="B34" s="725" t="s">
        <v>920</v>
      </c>
      <c r="C34" s="725"/>
      <c r="D34" s="725"/>
      <c r="F34" s="734">
        <v>-14537667.283124765</v>
      </c>
      <c r="H34" s="737"/>
    </row>
    <row r="35" spans="1:12" s="727" customFormat="1" ht="12.75" customHeight="1" thickBot="1">
      <c r="A35" s="724">
        <v>21</v>
      </c>
      <c r="B35" s="725" t="s">
        <v>1039</v>
      </c>
      <c r="C35" s="725"/>
      <c r="D35" s="725"/>
      <c r="F35" s="740">
        <f>+F33-F34</f>
        <v>368753.01275952719</v>
      </c>
      <c r="H35" s="737"/>
    </row>
    <row r="36" spans="1:12" s="727" customFormat="1" ht="12.75" customHeight="1" thickTop="1">
      <c r="A36" s="724"/>
      <c r="B36" s="725"/>
      <c r="C36" s="725"/>
      <c r="D36" s="725"/>
      <c r="F36" s="739"/>
      <c r="H36" s="737"/>
    </row>
    <row r="37" spans="1:12" s="727" customFormat="1" ht="12.75" customHeight="1">
      <c r="A37" s="724">
        <v>22</v>
      </c>
      <c r="B37" s="725" t="s">
        <v>1040</v>
      </c>
      <c r="C37" s="725"/>
      <c r="D37" s="725"/>
      <c r="F37" s="739">
        <f>+I58</f>
        <v>-13110455.127113998</v>
      </c>
      <c r="H37" s="737"/>
    </row>
    <row r="38" spans="1:12" s="727" customFormat="1" ht="12.75" customHeight="1">
      <c r="A38" s="724">
        <v>23</v>
      </c>
      <c r="B38" s="725" t="s">
        <v>923</v>
      </c>
      <c r="C38" s="725"/>
      <c r="D38" s="725"/>
      <c r="F38" s="739">
        <f>+(F28+F35)/2</f>
        <v>300019.66712742485</v>
      </c>
      <c r="H38" s="737"/>
    </row>
    <row r="39" spans="1:12" s="727" customFormat="1" ht="12.75" customHeight="1" thickBot="1">
      <c r="A39" s="724">
        <v>24</v>
      </c>
      <c r="B39" s="725" t="s">
        <v>1041</v>
      </c>
      <c r="C39" s="725"/>
      <c r="D39" s="725"/>
      <c r="F39" s="740">
        <f>+SUM(F37:F38)</f>
        <v>-12810435.459986573</v>
      </c>
      <c r="H39" s="737"/>
    </row>
    <row r="40" spans="1:12" s="727" customFormat="1" ht="12.75" customHeight="1" thickTop="1">
      <c r="A40" s="724"/>
      <c r="B40" s="736"/>
      <c r="C40" s="736"/>
      <c r="D40" s="736"/>
      <c r="F40" s="741"/>
      <c r="I40" s="731"/>
      <c r="J40" s="737"/>
      <c r="K40" s="729"/>
    </row>
    <row r="41" spans="1:12" ht="25.15" customHeight="1">
      <c r="A41" s="724">
        <v>25</v>
      </c>
      <c r="B41" s="912" t="s">
        <v>1078</v>
      </c>
      <c r="C41" s="912"/>
      <c r="D41" s="912"/>
      <c r="E41" s="912"/>
      <c r="F41" s="912"/>
      <c r="G41" s="912"/>
      <c r="H41" s="912"/>
      <c r="I41" s="912"/>
      <c r="J41" s="912"/>
      <c r="L41" s="727"/>
    </row>
    <row r="42" spans="1:12">
      <c r="A42" s="724"/>
      <c r="B42" s="743"/>
      <c r="C42" s="743"/>
      <c r="D42" s="716"/>
      <c r="E42" s="716"/>
      <c r="F42" s="716"/>
      <c r="G42" s="716"/>
      <c r="H42" s="716"/>
      <c r="I42" s="716"/>
      <c r="L42" s="727"/>
    </row>
    <row r="43" spans="1:12">
      <c r="A43" s="724">
        <v>26</v>
      </c>
      <c r="B43" s="736" t="s">
        <v>1037</v>
      </c>
      <c r="C43" s="743"/>
      <c r="D43" s="716"/>
      <c r="E43" s="716"/>
      <c r="F43" s="716"/>
      <c r="G43" s="716"/>
      <c r="H43" s="716"/>
      <c r="I43" s="716"/>
      <c r="L43" s="727"/>
    </row>
    <row r="44" spans="1:12">
      <c r="A44" s="724"/>
      <c r="B44" s="744" t="s">
        <v>117</v>
      </c>
      <c r="C44" s="745" t="s">
        <v>118</v>
      </c>
      <c r="D44" s="746" t="s">
        <v>275</v>
      </c>
      <c r="E44" s="746" t="s">
        <v>119</v>
      </c>
      <c r="F44" s="746" t="s">
        <v>276</v>
      </c>
      <c r="G44" s="746" t="s">
        <v>122</v>
      </c>
      <c r="H44" s="746" t="s">
        <v>123</v>
      </c>
      <c r="I44" s="746" t="s">
        <v>124</v>
      </c>
      <c r="L44" s="727"/>
    </row>
    <row r="45" spans="1:12" ht="164.1" customHeight="1">
      <c r="A45" s="724">
        <v>27</v>
      </c>
      <c r="B45" s="747" t="s">
        <v>106</v>
      </c>
      <c r="C45" s="747" t="s">
        <v>929</v>
      </c>
      <c r="D45" s="748" t="s">
        <v>930</v>
      </c>
      <c r="E45" s="748" t="s">
        <v>1042</v>
      </c>
      <c r="F45" s="748" t="s">
        <v>932</v>
      </c>
      <c r="G45" s="748" t="s">
        <v>933</v>
      </c>
      <c r="H45" s="748" t="s">
        <v>934</v>
      </c>
      <c r="I45" s="748" t="s">
        <v>935</v>
      </c>
      <c r="L45" s="727"/>
    </row>
    <row r="46" spans="1:12">
      <c r="A46" s="724">
        <v>28</v>
      </c>
      <c r="B46" s="749" t="s">
        <v>952</v>
      </c>
      <c r="C46" s="750">
        <v>2023</v>
      </c>
      <c r="D46" s="751"/>
      <c r="E46" s="752">
        <f>F27</f>
        <v>-11883850.268222444</v>
      </c>
      <c r="F46" s="753">
        <v>365</v>
      </c>
      <c r="G46" s="754">
        <f>+F8</f>
        <v>366</v>
      </c>
      <c r="H46" s="755">
        <f>D46*F46/G46</f>
        <v>0</v>
      </c>
      <c r="I46" s="755">
        <f>E46</f>
        <v>-11883850.268222444</v>
      </c>
      <c r="L46" s="715"/>
    </row>
    <row r="47" spans="1:12">
      <c r="A47" s="724">
        <v>29</v>
      </c>
      <c r="B47" s="749" t="s">
        <v>954</v>
      </c>
      <c r="C47" s="750">
        <v>2024</v>
      </c>
      <c r="D47" s="733">
        <v>-221151.41790852681</v>
      </c>
      <c r="E47" s="755">
        <f>E46+D47</f>
        <v>-12105001.686130971</v>
      </c>
      <c r="F47" s="753">
        <f>IF($F$8=365,335,IF($F$8=366,336, "need to customize"))</f>
        <v>336</v>
      </c>
      <c r="G47" s="754">
        <f>+G46</f>
        <v>366</v>
      </c>
      <c r="H47" s="755">
        <f>D47*F47/G47</f>
        <v>-203024.25250618855</v>
      </c>
      <c r="I47" s="755">
        <f>I46+H47</f>
        <v>-12086874.520728633</v>
      </c>
      <c r="L47" s="715"/>
    </row>
    <row r="48" spans="1:12">
      <c r="A48" s="724">
        <v>30</v>
      </c>
      <c r="B48" s="749" t="s">
        <v>131</v>
      </c>
      <c r="C48" s="750">
        <v>2024</v>
      </c>
      <c r="D48" s="733">
        <v>-221151.41790852681</v>
      </c>
      <c r="E48" s="755">
        <f t="shared" ref="E48:E58" si="0">E47+D48</f>
        <v>-12326153.104039498</v>
      </c>
      <c r="F48" s="753">
        <v>307</v>
      </c>
      <c r="G48" s="754">
        <f t="shared" ref="G48:G57" si="1">+G47</f>
        <v>366</v>
      </c>
      <c r="H48" s="755">
        <f t="shared" ref="H48:H58" si="2">D48*F48/G48</f>
        <v>-185501.32595059491</v>
      </c>
      <c r="I48" s="755">
        <f t="shared" ref="I48:I57" si="3">I47+H48</f>
        <v>-12272375.846679227</v>
      </c>
      <c r="L48" s="715"/>
    </row>
    <row r="49" spans="1:12">
      <c r="A49" s="724">
        <v>31</v>
      </c>
      <c r="B49" s="749" t="s">
        <v>955</v>
      </c>
      <c r="C49" s="750">
        <v>2024</v>
      </c>
      <c r="D49" s="733">
        <v>-221151.41790852681</v>
      </c>
      <c r="E49" s="755">
        <f t="shared" si="0"/>
        <v>-12547304.521948025</v>
      </c>
      <c r="F49" s="753">
        <v>276</v>
      </c>
      <c r="G49" s="754">
        <f t="shared" si="1"/>
        <v>366</v>
      </c>
      <c r="H49" s="755">
        <f t="shared" si="2"/>
        <v>-166769.92170151204</v>
      </c>
      <c r="I49" s="755">
        <f t="shared" si="3"/>
        <v>-12439145.768380739</v>
      </c>
      <c r="L49" s="715"/>
    </row>
    <row r="50" spans="1:12">
      <c r="A50" s="724">
        <v>32</v>
      </c>
      <c r="B50" s="749" t="s">
        <v>133</v>
      </c>
      <c r="C50" s="750">
        <v>2024</v>
      </c>
      <c r="D50" s="733">
        <v>-221151.41790852681</v>
      </c>
      <c r="E50" s="755">
        <f t="shared" si="0"/>
        <v>-12768455.939856552</v>
      </c>
      <c r="F50" s="753">
        <v>246</v>
      </c>
      <c r="G50" s="754">
        <f t="shared" si="1"/>
        <v>366</v>
      </c>
      <c r="H50" s="755">
        <f t="shared" si="2"/>
        <v>-148642.75629917375</v>
      </c>
      <c r="I50" s="755">
        <f t="shared" si="3"/>
        <v>-12587788.524679912</v>
      </c>
      <c r="L50" s="715"/>
    </row>
    <row r="51" spans="1:12">
      <c r="A51" s="724">
        <v>33</v>
      </c>
      <c r="B51" s="749" t="s">
        <v>134</v>
      </c>
      <c r="C51" s="750">
        <v>2024</v>
      </c>
      <c r="D51" s="733">
        <v>-221151.41790852681</v>
      </c>
      <c r="E51" s="755">
        <f t="shared" si="0"/>
        <v>-12989607.357765079</v>
      </c>
      <c r="F51" s="753">
        <v>215</v>
      </c>
      <c r="G51" s="754">
        <f t="shared" si="1"/>
        <v>366</v>
      </c>
      <c r="H51" s="755">
        <f t="shared" si="2"/>
        <v>-129911.35205009089</v>
      </c>
      <c r="I51" s="755">
        <f t="shared" si="3"/>
        <v>-12717699.876730002</v>
      </c>
      <c r="L51" s="715"/>
    </row>
    <row r="52" spans="1:12">
      <c r="A52" s="724">
        <v>34</v>
      </c>
      <c r="B52" s="749" t="s">
        <v>135</v>
      </c>
      <c r="C52" s="750">
        <v>2024</v>
      </c>
      <c r="D52" s="733">
        <v>-221151.41790852681</v>
      </c>
      <c r="E52" s="755">
        <f t="shared" si="0"/>
        <v>-13210758.775673606</v>
      </c>
      <c r="F52" s="753">
        <v>185</v>
      </c>
      <c r="G52" s="754">
        <f t="shared" si="1"/>
        <v>366</v>
      </c>
      <c r="H52" s="755">
        <f t="shared" si="2"/>
        <v>-111784.18664775262</v>
      </c>
      <c r="I52" s="755">
        <f t="shared" si="3"/>
        <v>-12829484.063377755</v>
      </c>
      <c r="L52" s="715"/>
    </row>
    <row r="53" spans="1:12">
      <c r="A53" s="724">
        <v>35</v>
      </c>
      <c r="B53" s="749" t="s">
        <v>136</v>
      </c>
      <c r="C53" s="750">
        <v>2024</v>
      </c>
      <c r="D53" s="733">
        <v>-221151.41790852681</v>
      </c>
      <c r="E53" s="755">
        <f t="shared" si="0"/>
        <v>-13431910.193582132</v>
      </c>
      <c r="F53" s="753">
        <v>154</v>
      </c>
      <c r="G53" s="754">
        <f t="shared" si="1"/>
        <v>366</v>
      </c>
      <c r="H53" s="755">
        <f t="shared" si="2"/>
        <v>-93052.782398669748</v>
      </c>
      <c r="I53" s="755">
        <f t="shared" si="3"/>
        <v>-12922536.845776424</v>
      </c>
      <c r="L53" s="715"/>
    </row>
    <row r="54" spans="1:12">
      <c r="A54" s="724">
        <v>36</v>
      </c>
      <c r="B54" s="749" t="s">
        <v>956</v>
      </c>
      <c r="C54" s="750">
        <v>2024</v>
      </c>
      <c r="D54" s="733">
        <v>-221151.41790852681</v>
      </c>
      <c r="E54" s="755">
        <f t="shared" si="0"/>
        <v>-13653061.611490659</v>
      </c>
      <c r="F54" s="753">
        <v>123</v>
      </c>
      <c r="G54" s="754">
        <f t="shared" si="1"/>
        <v>366</v>
      </c>
      <c r="H54" s="755">
        <f t="shared" si="2"/>
        <v>-74321.378149586875</v>
      </c>
      <c r="I54" s="755">
        <f t="shared" si="3"/>
        <v>-12996858.223926011</v>
      </c>
      <c r="L54" s="715"/>
    </row>
    <row r="55" spans="1:12">
      <c r="A55" s="724">
        <v>37</v>
      </c>
      <c r="B55" s="749" t="s">
        <v>138</v>
      </c>
      <c r="C55" s="750">
        <v>2024</v>
      </c>
      <c r="D55" s="733">
        <v>-221151.41790852681</v>
      </c>
      <c r="E55" s="755">
        <f t="shared" si="0"/>
        <v>-13874213.029399186</v>
      </c>
      <c r="F55" s="753">
        <v>93</v>
      </c>
      <c r="G55" s="754">
        <f t="shared" si="1"/>
        <v>366</v>
      </c>
      <c r="H55" s="755">
        <f t="shared" si="2"/>
        <v>-56194.21274724861</v>
      </c>
      <c r="I55" s="755">
        <f t="shared" si="3"/>
        <v>-13053052.436673259</v>
      </c>
      <c r="L55" s="715"/>
    </row>
    <row r="56" spans="1:12">
      <c r="A56" s="724">
        <v>38</v>
      </c>
      <c r="B56" s="749" t="s">
        <v>139</v>
      </c>
      <c r="C56" s="750">
        <v>2024</v>
      </c>
      <c r="D56" s="733">
        <v>-221151.41790852681</v>
      </c>
      <c r="E56" s="755">
        <f t="shared" si="0"/>
        <v>-14095364.447307713</v>
      </c>
      <c r="F56" s="753">
        <v>62</v>
      </c>
      <c r="G56" s="754">
        <f t="shared" si="1"/>
        <v>366</v>
      </c>
      <c r="H56" s="755">
        <f t="shared" si="2"/>
        <v>-37462.808498165745</v>
      </c>
      <c r="I56" s="755">
        <f t="shared" si="3"/>
        <v>-13090515.245171426</v>
      </c>
      <c r="L56" s="715"/>
    </row>
    <row r="57" spans="1:12" ht="14.45" customHeight="1">
      <c r="A57" s="724">
        <v>39</v>
      </c>
      <c r="B57" s="749" t="s">
        <v>140</v>
      </c>
      <c r="C57" s="750">
        <v>2024</v>
      </c>
      <c r="D57" s="733">
        <v>-221151.41790852681</v>
      </c>
      <c r="E57" s="755">
        <f t="shared" si="0"/>
        <v>-14316515.86521624</v>
      </c>
      <c r="F57" s="753">
        <v>32</v>
      </c>
      <c r="G57" s="754">
        <f t="shared" si="1"/>
        <v>366</v>
      </c>
      <c r="H57" s="755">
        <f t="shared" si="2"/>
        <v>-19335.64309582748</v>
      </c>
      <c r="I57" s="755">
        <f t="shared" si="3"/>
        <v>-13109850.888267253</v>
      </c>
      <c r="L57" s="715"/>
    </row>
    <row r="58" spans="1:12">
      <c r="A58" s="724">
        <v>40</v>
      </c>
      <c r="B58" s="749" t="s">
        <v>141</v>
      </c>
      <c r="C58" s="750">
        <v>2024</v>
      </c>
      <c r="D58" s="733">
        <v>-221151.41790852681</v>
      </c>
      <c r="E58" s="755">
        <f t="shared" si="0"/>
        <v>-14537667.283124767</v>
      </c>
      <c r="F58" s="753">
        <v>1</v>
      </c>
      <c r="G58" s="754">
        <f>+G57</f>
        <v>366</v>
      </c>
      <c r="H58" s="755">
        <f t="shared" si="2"/>
        <v>-604.23884674460874</v>
      </c>
      <c r="I58" s="756">
        <f>I57+H58</f>
        <v>-13110455.127113998</v>
      </c>
      <c r="L58" s="715"/>
    </row>
    <row r="59" spans="1:12" ht="13.5" thickBot="1">
      <c r="A59" s="724">
        <v>41</v>
      </c>
      <c r="B59" s="757" t="s">
        <v>957</v>
      </c>
      <c r="C59" s="757"/>
      <c r="D59" s="758">
        <f>SUM(D47:D58)</f>
        <v>-2653817.0149023216</v>
      </c>
      <c r="E59" s="759"/>
      <c r="F59" s="759"/>
      <c r="G59" s="759"/>
      <c r="H59" s="759"/>
      <c r="I59" s="755"/>
      <c r="L59" s="715"/>
    </row>
    <row r="60" spans="1:12" ht="13.5" thickTop="1">
      <c r="A60" s="724"/>
      <c r="B60" s="716"/>
      <c r="C60" s="716"/>
      <c r="D60" s="716"/>
      <c r="E60" s="716"/>
      <c r="F60" s="716"/>
      <c r="G60" s="716"/>
      <c r="H60" s="716"/>
      <c r="I60" s="716"/>
      <c r="L60" s="715"/>
    </row>
    <row r="61" spans="1:12">
      <c r="A61" s="724"/>
      <c r="J61" s="835" t="s">
        <v>179</v>
      </c>
      <c r="L61" s="715"/>
    </row>
    <row r="62" spans="1:12" s="727" customFormat="1" ht="14.45" customHeight="1">
      <c r="A62" s="724">
        <f>A59+1</f>
        <v>42</v>
      </c>
      <c r="B62" s="736" t="s">
        <v>1043</v>
      </c>
      <c r="F62" s="761" t="s">
        <v>170</v>
      </c>
      <c r="H62" s="731"/>
      <c r="L62" s="715"/>
    </row>
    <row r="63" spans="1:12" s="727" customFormat="1" ht="14.45" customHeight="1">
      <c r="A63" s="724"/>
      <c r="B63" s="736"/>
      <c r="F63" s="762" t="s">
        <v>1044</v>
      </c>
      <c r="H63" s="731"/>
    </row>
    <row r="64" spans="1:12">
      <c r="A64" s="724">
        <f>A62+1</f>
        <v>43</v>
      </c>
      <c r="B64" s="725" t="s">
        <v>1034</v>
      </c>
      <c r="C64" s="725"/>
      <c r="D64" s="725"/>
      <c r="E64" s="727"/>
      <c r="F64" s="763">
        <v>-1340992.2258977343</v>
      </c>
    </row>
    <row r="65" spans="1:12">
      <c r="A65" s="724">
        <f>+A64+1</f>
        <v>44</v>
      </c>
      <c r="B65" s="725" t="s">
        <v>914</v>
      </c>
      <c r="C65" s="725"/>
      <c r="D65" s="725"/>
      <c r="E65" s="727"/>
      <c r="F65" s="763"/>
      <c r="L65" s="715"/>
    </row>
    <row r="66" spans="1:12">
      <c r="A66" s="724">
        <f>+A65+1</f>
        <v>45</v>
      </c>
      <c r="B66" s="725" t="s">
        <v>915</v>
      </c>
      <c r="C66" s="725"/>
      <c r="D66" s="725"/>
      <c r="E66" s="727"/>
      <c r="F66" s="764">
        <v>-1336490.944455191</v>
      </c>
      <c r="L66" s="715"/>
    </row>
    <row r="67" spans="1:12">
      <c r="A67" s="724">
        <f>+A66+1</f>
        <v>46</v>
      </c>
      <c r="B67" s="725" t="s">
        <v>916</v>
      </c>
      <c r="C67" s="725"/>
      <c r="D67" s="725"/>
      <c r="E67" s="727"/>
      <c r="F67" s="739">
        <f>F64-F65-F66</f>
        <v>-4501.2814425432589</v>
      </c>
      <c r="L67" s="727"/>
    </row>
    <row r="68" spans="1:12">
      <c r="A68" s="724">
        <f>+A67+1</f>
        <v>47</v>
      </c>
      <c r="B68" s="725" t="s">
        <v>917</v>
      </c>
      <c r="C68" s="725"/>
      <c r="D68" s="725"/>
      <c r="E68" s="727"/>
      <c r="F68" s="764">
        <v>0</v>
      </c>
      <c r="L68" s="727"/>
    </row>
    <row r="69" spans="1:12" ht="13.5" thickBot="1">
      <c r="A69" s="724">
        <f>+A68+1</f>
        <v>48</v>
      </c>
      <c r="B69" s="725" t="s">
        <v>1038</v>
      </c>
      <c r="C69" s="725"/>
      <c r="D69" s="725"/>
      <c r="E69" s="727"/>
      <c r="F69" s="740">
        <f>F67-F68</f>
        <v>-4501.2814425432589</v>
      </c>
      <c r="L69" s="715"/>
    </row>
    <row r="70" spans="1:12" ht="13.5" thickTop="1">
      <c r="A70" s="724"/>
      <c r="B70" s="725"/>
      <c r="C70" s="725"/>
      <c r="D70" s="725"/>
      <c r="E70" s="727"/>
      <c r="F70" s="739"/>
      <c r="L70" s="715"/>
    </row>
    <row r="71" spans="1:12">
      <c r="A71" s="724">
        <f>+A69+1</f>
        <v>49</v>
      </c>
      <c r="B71" s="725" t="s">
        <v>1035</v>
      </c>
      <c r="C71" s="725"/>
      <c r="D71" s="725"/>
      <c r="E71" s="727"/>
      <c r="F71" s="763">
        <v>-1310216.0127579584</v>
      </c>
      <c r="L71" s="715"/>
    </row>
    <row r="72" spans="1:12">
      <c r="A72" s="724">
        <f>+A71+1</f>
        <v>50</v>
      </c>
      <c r="B72" s="725" t="s">
        <v>914</v>
      </c>
      <c r="C72" s="725"/>
      <c r="D72" s="725"/>
      <c r="E72" s="727"/>
      <c r="F72" s="763"/>
      <c r="L72" s="715"/>
    </row>
    <row r="73" spans="1:12">
      <c r="A73" s="724">
        <f>+A72+1</f>
        <v>51</v>
      </c>
      <c r="B73" s="725" t="s">
        <v>915</v>
      </c>
      <c r="C73" s="725"/>
      <c r="D73" s="725"/>
      <c r="E73" s="727"/>
      <c r="F73" s="763">
        <v>-1308592.6624813986</v>
      </c>
      <c r="L73" s="715"/>
    </row>
    <row r="74" spans="1:12">
      <c r="A74" s="724">
        <f>+A73+1</f>
        <v>52</v>
      </c>
      <c r="B74" s="725" t="s">
        <v>916</v>
      </c>
      <c r="C74" s="725"/>
      <c r="D74" s="725"/>
      <c r="E74" s="727"/>
      <c r="F74" s="739">
        <f>F71-F72-F73</f>
        <v>-1623.3502765598241</v>
      </c>
      <c r="L74" s="715"/>
    </row>
    <row r="75" spans="1:12">
      <c r="A75" s="724">
        <f>+A74+1</f>
        <v>53</v>
      </c>
      <c r="B75" s="725" t="s">
        <v>920</v>
      </c>
      <c r="C75" s="725"/>
      <c r="D75" s="725"/>
      <c r="E75" s="727"/>
      <c r="F75" s="764">
        <v>0</v>
      </c>
      <c r="L75" s="715"/>
    </row>
    <row r="76" spans="1:12" ht="13.5" thickBot="1">
      <c r="A76" s="724">
        <f>+A75+1</f>
        <v>54</v>
      </c>
      <c r="B76" s="725" t="s">
        <v>1039</v>
      </c>
      <c r="C76" s="725"/>
      <c r="D76" s="725"/>
      <c r="E76" s="727"/>
      <c r="F76" s="740">
        <f>F74-F75</f>
        <v>-1623.3502765598241</v>
      </c>
      <c r="L76" s="715"/>
    </row>
    <row r="77" spans="1:12" ht="15" customHeight="1" thickTop="1">
      <c r="A77" s="724"/>
      <c r="B77" s="725"/>
      <c r="C77" s="725"/>
      <c r="D77" s="725"/>
      <c r="E77" s="727"/>
      <c r="F77" s="739"/>
      <c r="L77" s="715"/>
    </row>
    <row r="78" spans="1:12">
      <c r="A78" s="724">
        <f>+A76+1</f>
        <v>55</v>
      </c>
      <c r="B78" s="725" t="s">
        <v>1040</v>
      </c>
      <c r="C78" s="725"/>
      <c r="D78" s="725"/>
      <c r="E78" s="727"/>
      <c r="F78" s="739">
        <v>0</v>
      </c>
      <c r="L78" s="715"/>
    </row>
    <row r="79" spans="1:12">
      <c r="A79" s="724">
        <f>+A78+1</f>
        <v>56</v>
      </c>
      <c r="B79" s="725" t="s">
        <v>923</v>
      </c>
      <c r="C79" s="725"/>
      <c r="D79" s="725"/>
      <c r="E79" s="727"/>
      <c r="F79" s="739">
        <f>(F69+F76)/2</f>
        <v>-3062.3158595515415</v>
      </c>
      <c r="L79" s="715"/>
    </row>
    <row r="80" spans="1:12" ht="13.5" thickBot="1">
      <c r="A80" s="724">
        <f>+A79+1</f>
        <v>57</v>
      </c>
      <c r="B80" s="725" t="s">
        <v>1041</v>
      </c>
      <c r="C80" s="725"/>
      <c r="D80" s="725"/>
      <c r="E80" s="727"/>
      <c r="F80" s="740">
        <f>SUM(F78:F79)</f>
        <v>-3062.3158595515415</v>
      </c>
      <c r="G80" s="727"/>
      <c r="L80" s="715"/>
    </row>
    <row r="81" spans="1:12" ht="13.5" thickTop="1">
      <c r="L81" s="715"/>
    </row>
    <row r="82" spans="1:12">
      <c r="L82" s="715"/>
    </row>
    <row r="83" spans="1:12" s="727" customFormat="1" ht="14.45" customHeight="1">
      <c r="A83" s="724">
        <f>A80+1</f>
        <v>58</v>
      </c>
      <c r="B83" s="736" t="s">
        <v>1045</v>
      </c>
      <c r="F83" s="761" t="s">
        <v>170</v>
      </c>
      <c r="H83" s="731"/>
      <c r="I83" s="761"/>
      <c r="L83" s="715"/>
    </row>
    <row r="84" spans="1:12" s="727" customFormat="1" ht="14.45" customHeight="1">
      <c r="A84" s="724"/>
      <c r="B84" s="736"/>
      <c r="F84" s="762" t="s">
        <v>1044</v>
      </c>
      <c r="H84" s="731"/>
      <c r="L84" s="715"/>
    </row>
    <row r="85" spans="1:12" s="727" customFormat="1">
      <c r="A85" s="724">
        <f>A83+1</f>
        <v>59</v>
      </c>
      <c r="B85" s="725" t="s">
        <v>1034</v>
      </c>
      <c r="C85" s="725"/>
      <c r="D85" s="725"/>
      <c r="F85" s="763">
        <v>1003206.3946351733</v>
      </c>
      <c r="G85" s="715"/>
      <c r="H85" s="731"/>
      <c r="L85" s="715"/>
    </row>
    <row r="86" spans="1:12" s="727" customFormat="1">
      <c r="A86" s="724">
        <f>+A85+1</f>
        <v>60</v>
      </c>
      <c r="B86" s="725" t="s">
        <v>914</v>
      </c>
      <c r="C86" s="725"/>
      <c r="D86" s="725"/>
      <c r="F86" s="763">
        <v>0</v>
      </c>
      <c r="G86" s="715"/>
      <c r="H86" s="731"/>
      <c r="L86" s="715"/>
    </row>
    <row r="87" spans="1:12" s="727" customFormat="1">
      <c r="A87" s="724">
        <f>+A86+1</f>
        <v>61</v>
      </c>
      <c r="B87" s="725" t="s">
        <v>915</v>
      </c>
      <c r="C87" s="725"/>
      <c r="D87" s="725"/>
      <c r="F87" s="764">
        <v>0</v>
      </c>
      <c r="G87" s="715"/>
      <c r="H87" s="731"/>
      <c r="L87" s="715"/>
    </row>
    <row r="88" spans="1:12">
      <c r="A88" s="724">
        <f>+A87+1</f>
        <v>62</v>
      </c>
      <c r="B88" s="725" t="s">
        <v>916</v>
      </c>
      <c r="C88" s="725"/>
      <c r="D88" s="725"/>
      <c r="E88" s="727"/>
      <c r="F88" s="739">
        <f>F85-F86-F87</f>
        <v>1003206.3946351733</v>
      </c>
      <c r="L88" s="727"/>
    </row>
    <row r="89" spans="1:12">
      <c r="A89" s="724">
        <f>+A88+1</f>
        <v>63</v>
      </c>
      <c r="B89" s="725" t="s">
        <v>917</v>
      </c>
      <c r="C89" s="725"/>
      <c r="D89" s="725"/>
      <c r="E89" s="727"/>
      <c r="F89" s="764">
        <v>0</v>
      </c>
      <c r="L89" s="727"/>
    </row>
    <row r="90" spans="1:12" ht="13.5" thickBot="1">
      <c r="A90" s="724">
        <f>+A89+1</f>
        <v>64</v>
      </c>
      <c r="B90" s="725" t="s">
        <v>1038</v>
      </c>
      <c r="C90" s="725"/>
      <c r="D90" s="725"/>
      <c r="E90" s="727"/>
      <c r="F90" s="740">
        <f>F88-F89</f>
        <v>1003206.3946351733</v>
      </c>
      <c r="L90" s="727"/>
    </row>
    <row r="91" spans="1:12" ht="13.5" thickTop="1">
      <c r="A91" s="724"/>
      <c r="B91" s="725"/>
      <c r="C91" s="725"/>
      <c r="D91" s="725"/>
      <c r="E91" s="727"/>
      <c r="F91" s="739"/>
      <c r="L91" s="727"/>
    </row>
    <row r="92" spans="1:12">
      <c r="A92" s="724">
        <f>+A90+1</f>
        <v>65</v>
      </c>
      <c r="B92" s="725" t="s">
        <v>1035</v>
      </c>
      <c r="C92" s="725"/>
      <c r="D92" s="725"/>
      <c r="E92" s="727"/>
      <c r="F92" s="763">
        <v>1008103.7594450243</v>
      </c>
      <c r="L92" s="727"/>
    </row>
    <row r="93" spans="1:12">
      <c r="A93" s="724">
        <f>+A92+1</f>
        <v>66</v>
      </c>
      <c r="B93" s="725" t="s">
        <v>914</v>
      </c>
      <c r="C93" s="725"/>
      <c r="D93" s="725"/>
      <c r="E93" s="727"/>
      <c r="F93" s="763">
        <v>0</v>
      </c>
      <c r="L93" s="715"/>
    </row>
    <row r="94" spans="1:12">
      <c r="A94" s="724">
        <f>+A93+1</f>
        <v>67</v>
      </c>
      <c r="B94" s="725" t="s">
        <v>915</v>
      </c>
      <c r="C94" s="725"/>
      <c r="D94" s="725"/>
      <c r="E94" s="727"/>
      <c r="F94" s="764">
        <v>0</v>
      </c>
      <c r="L94" s="715"/>
    </row>
    <row r="95" spans="1:12">
      <c r="A95" s="724">
        <f>+A94+1</f>
        <v>68</v>
      </c>
      <c r="B95" s="725" t="s">
        <v>916</v>
      </c>
      <c r="C95" s="725"/>
      <c r="D95" s="725"/>
      <c r="E95" s="727"/>
      <c r="F95" s="739">
        <f>F92-F93-F94</f>
        <v>1008103.7594450243</v>
      </c>
      <c r="L95" s="715"/>
    </row>
    <row r="96" spans="1:12">
      <c r="A96" s="724">
        <f>+A95+1</f>
        <v>69</v>
      </c>
      <c r="B96" s="725" t="s">
        <v>920</v>
      </c>
      <c r="C96" s="725"/>
      <c r="D96" s="725"/>
      <c r="E96" s="727"/>
      <c r="F96" s="764">
        <v>0</v>
      </c>
      <c r="L96" s="715"/>
    </row>
    <row r="97" spans="1:12" ht="13.5" thickBot="1">
      <c r="A97" s="724">
        <f>+A96+1</f>
        <v>70</v>
      </c>
      <c r="B97" s="725" t="s">
        <v>1039</v>
      </c>
      <c r="C97" s="725"/>
      <c r="D97" s="725"/>
      <c r="E97" s="727"/>
      <c r="F97" s="740">
        <f>F95-F96</f>
        <v>1008103.7594450243</v>
      </c>
      <c r="L97" s="715"/>
    </row>
    <row r="98" spans="1:12" ht="13.5" thickTop="1">
      <c r="A98" s="724"/>
      <c r="B98" s="725"/>
      <c r="C98" s="725"/>
      <c r="D98" s="725"/>
      <c r="E98" s="727"/>
      <c r="F98" s="739"/>
      <c r="L98" s="715"/>
    </row>
    <row r="99" spans="1:12">
      <c r="A99" s="724">
        <f>+A97+1</f>
        <v>71</v>
      </c>
      <c r="B99" s="725" t="s">
        <v>1040</v>
      </c>
      <c r="C99" s="725"/>
      <c r="D99" s="725"/>
      <c r="E99" s="727"/>
      <c r="F99" s="739">
        <v>0</v>
      </c>
      <c r="L99" s="715"/>
    </row>
    <row r="100" spans="1:12">
      <c r="A100" s="724">
        <f>+A99+1</f>
        <v>72</v>
      </c>
      <c r="B100" s="725" t="s">
        <v>923</v>
      </c>
      <c r="C100" s="725"/>
      <c r="D100" s="725"/>
      <c r="E100" s="727"/>
      <c r="F100" s="739">
        <f>(F90+F97)/2</f>
        <v>1005655.0770400988</v>
      </c>
      <c r="L100" s="715"/>
    </row>
    <row r="101" spans="1:12" ht="13.5" thickBot="1">
      <c r="A101" s="724">
        <f>+A100+1</f>
        <v>73</v>
      </c>
      <c r="B101" s="725" t="s">
        <v>1041</v>
      </c>
      <c r="C101" s="725"/>
      <c r="D101" s="725"/>
      <c r="E101" s="727"/>
      <c r="F101" s="740">
        <f>SUM(F99:F100)</f>
        <v>1005655.0770400988</v>
      </c>
      <c r="G101" s="727"/>
      <c r="L101" s="715"/>
    </row>
    <row r="102" spans="1:12" ht="13.5" thickTop="1">
      <c r="L102" s="715"/>
    </row>
    <row r="103" spans="1:12" ht="15" customHeight="1">
      <c r="L103" s="715"/>
    </row>
    <row r="104" spans="1:12">
      <c r="L104" s="715"/>
    </row>
    <row r="105" spans="1:12">
      <c r="B105" s="744" t="s">
        <v>117</v>
      </c>
      <c r="C105" s="745" t="s">
        <v>118</v>
      </c>
      <c r="D105" s="746" t="s">
        <v>275</v>
      </c>
      <c r="E105" s="746" t="s">
        <v>119</v>
      </c>
      <c r="F105" s="746" t="s">
        <v>276</v>
      </c>
      <c r="G105" s="746" t="s">
        <v>122</v>
      </c>
      <c r="H105" s="746" t="s">
        <v>123</v>
      </c>
      <c r="I105" s="746" t="s">
        <v>124</v>
      </c>
      <c r="L105" s="715"/>
    </row>
    <row r="106" spans="1:12" ht="51">
      <c r="A106" s="724">
        <f>A101+1</f>
        <v>74</v>
      </c>
      <c r="B106" s="747" t="s">
        <v>106</v>
      </c>
      <c r="C106" s="747" t="s">
        <v>929</v>
      </c>
      <c r="D106" s="748" t="s">
        <v>930</v>
      </c>
      <c r="E106" s="748" t="s">
        <v>1042</v>
      </c>
      <c r="F106" s="748" t="s">
        <v>932</v>
      </c>
      <c r="G106" s="748" t="s">
        <v>933</v>
      </c>
      <c r="H106" s="748" t="s">
        <v>934</v>
      </c>
      <c r="I106" s="748" t="s">
        <v>935</v>
      </c>
      <c r="L106" s="715"/>
    </row>
    <row r="107" spans="1:12">
      <c r="A107" s="724">
        <f t="shared" ref="A107:A120" si="4">A106+1</f>
        <v>75</v>
      </c>
      <c r="B107" s="749" t="s">
        <v>952</v>
      </c>
      <c r="C107" s="750">
        <v>2023</v>
      </c>
      <c r="D107" s="733">
        <v>0</v>
      </c>
      <c r="E107" s="752">
        <f>F89</f>
        <v>0</v>
      </c>
      <c r="F107" s="753">
        <v>365</v>
      </c>
      <c r="G107" s="754">
        <f>+F8</f>
        <v>366</v>
      </c>
      <c r="H107" s="755">
        <f>D107*F107/G107</f>
        <v>0</v>
      </c>
      <c r="I107" s="755">
        <f>E107</f>
        <v>0</v>
      </c>
      <c r="L107" s="715"/>
    </row>
    <row r="108" spans="1:12">
      <c r="A108" s="724">
        <f t="shared" si="4"/>
        <v>76</v>
      </c>
      <c r="B108" s="749" t="s">
        <v>954</v>
      </c>
      <c r="C108" s="750">
        <v>2024</v>
      </c>
      <c r="D108" s="733">
        <f>(F96-F89)/12</f>
        <v>0</v>
      </c>
      <c r="E108" s="755">
        <f>E107+D108</f>
        <v>0</v>
      </c>
      <c r="F108" s="753">
        <f>IF($F$8=365,335,IF($F$8=366,336, "need to customize"))</f>
        <v>336</v>
      </c>
      <c r="G108" s="754">
        <f>+G107</f>
        <v>366</v>
      </c>
      <c r="H108" s="755">
        <f>D108*F108/G108</f>
        <v>0</v>
      </c>
      <c r="I108" s="755">
        <f>I107+H108</f>
        <v>0</v>
      </c>
      <c r="L108" s="715"/>
    </row>
    <row r="109" spans="1:12">
      <c r="A109" s="724">
        <f t="shared" si="4"/>
        <v>77</v>
      </c>
      <c r="B109" s="749" t="s">
        <v>131</v>
      </c>
      <c r="C109" s="750">
        <v>2024</v>
      </c>
      <c r="D109" s="733">
        <f>D108</f>
        <v>0</v>
      </c>
      <c r="E109" s="755">
        <f t="shared" ref="E109:E119" si="5">E108+D109</f>
        <v>0</v>
      </c>
      <c r="F109" s="753">
        <v>307</v>
      </c>
      <c r="G109" s="754">
        <f t="shared" ref="G109:G118" si="6">+G108</f>
        <v>366</v>
      </c>
      <c r="H109" s="755">
        <f t="shared" ref="H109:H119" si="7">D109*F109/G109</f>
        <v>0</v>
      </c>
      <c r="I109" s="755">
        <f t="shared" ref="I109:I118" si="8">I108+H109</f>
        <v>0</v>
      </c>
      <c r="L109" s="715"/>
    </row>
    <row r="110" spans="1:12">
      <c r="A110" s="724">
        <f t="shared" si="4"/>
        <v>78</v>
      </c>
      <c r="B110" s="749" t="s">
        <v>955</v>
      </c>
      <c r="C110" s="750">
        <v>2024</v>
      </c>
      <c r="D110" s="733">
        <f t="shared" ref="D110:D119" si="9">D109</f>
        <v>0</v>
      </c>
      <c r="E110" s="755">
        <f t="shared" si="5"/>
        <v>0</v>
      </c>
      <c r="F110" s="753">
        <v>276</v>
      </c>
      <c r="G110" s="754">
        <f t="shared" si="6"/>
        <v>366</v>
      </c>
      <c r="H110" s="755">
        <f t="shared" si="7"/>
        <v>0</v>
      </c>
      <c r="I110" s="755">
        <f t="shared" si="8"/>
        <v>0</v>
      </c>
      <c r="L110" s="715"/>
    </row>
    <row r="111" spans="1:12">
      <c r="A111" s="724">
        <f t="shared" si="4"/>
        <v>79</v>
      </c>
      <c r="B111" s="749" t="s">
        <v>133</v>
      </c>
      <c r="C111" s="750">
        <v>2024</v>
      </c>
      <c r="D111" s="733">
        <f t="shared" si="9"/>
        <v>0</v>
      </c>
      <c r="E111" s="755">
        <f t="shared" si="5"/>
        <v>0</v>
      </c>
      <c r="F111" s="753">
        <v>246</v>
      </c>
      <c r="G111" s="754">
        <f t="shared" si="6"/>
        <v>366</v>
      </c>
      <c r="H111" s="755">
        <f t="shared" si="7"/>
        <v>0</v>
      </c>
      <c r="I111" s="755">
        <f t="shared" si="8"/>
        <v>0</v>
      </c>
      <c r="L111" s="715"/>
    </row>
    <row r="112" spans="1:12">
      <c r="A112" s="724">
        <f t="shared" si="4"/>
        <v>80</v>
      </c>
      <c r="B112" s="749" t="s">
        <v>134</v>
      </c>
      <c r="C112" s="750">
        <v>2024</v>
      </c>
      <c r="D112" s="733">
        <f t="shared" si="9"/>
        <v>0</v>
      </c>
      <c r="E112" s="755">
        <f t="shared" si="5"/>
        <v>0</v>
      </c>
      <c r="F112" s="753">
        <v>215</v>
      </c>
      <c r="G112" s="754">
        <f t="shared" si="6"/>
        <v>366</v>
      </c>
      <c r="H112" s="755">
        <f t="shared" si="7"/>
        <v>0</v>
      </c>
      <c r="I112" s="755">
        <f t="shared" si="8"/>
        <v>0</v>
      </c>
      <c r="L112" s="715"/>
    </row>
    <row r="113" spans="1:12">
      <c r="A113" s="724">
        <f t="shared" si="4"/>
        <v>81</v>
      </c>
      <c r="B113" s="749" t="s">
        <v>135</v>
      </c>
      <c r="C113" s="750">
        <v>2024</v>
      </c>
      <c r="D113" s="733">
        <f t="shared" si="9"/>
        <v>0</v>
      </c>
      <c r="E113" s="755">
        <f t="shared" si="5"/>
        <v>0</v>
      </c>
      <c r="F113" s="753">
        <v>185</v>
      </c>
      <c r="G113" s="754">
        <f t="shared" si="6"/>
        <v>366</v>
      </c>
      <c r="H113" s="755">
        <f t="shared" si="7"/>
        <v>0</v>
      </c>
      <c r="I113" s="755">
        <f t="shared" si="8"/>
        <v>0</v>
      </c>
      <c r="L113" s="715"/>
    </row>
    <row r="114" spans="1:12">
      <c r="A114" s="724">
        <f t="shared" si="4"/>
        <v>82</v>
      </c>
      <c r="B114" s="749" t="s">
        <v>136</v>
      </c>
      <c r="C114" s="750">
        <v>2024</v>
      </c>
      <c r="D114" s="733">
        <f t="shared" si="9"/>
        <v>0</v>
      </c>
      <c r="E114" s="755">
        <f t="shared" si="5"/>
        <v>0</v>
      </c>
      <c r="F114" s="753">
        <v>154</v>
      </c>
      <c r="G114" s="754">
        <f t="shared" si="6"/>
        <v>366</v>
      </c>
      <c r="H114" s="755">
        <f t="shared" si="7"/>
        <v>0</v>
      </c>
      <c r="I114" s="755">
        <f t="shared" si="8"/>
        <v>0</v>
      </c>
      <c r="L114" s="715"/>
    </row>
    <row r="115" spans="1:12">
      <c r="A115" s="724">
        <f t="shared" si="4"/>
        <v>83</v>
      </c>
      <c r="B115" s="749" t="s">
        <v>956</v>
      </c>
      <c r="C115" s="750">
        <v>2024</v>
      </c>
      <c r="D115" s="733">
        <f t="shared" si="9"/>
        <v>0</v>
      </c>
      <c r="E115" s="755">
        <f t="shared" si="5"/>
        <v>0</v>
      </c>
      <c r="F115" s="753">
        <v>123</v>
      </c>
      <c r="G115" s="754">
        <f t="shared" si="6"/>
        <v>366</v>
      </c>
      <c r="H115" s="755">
        <f t="shared" si="7"/>
        <v>0</v>
      </c>
      <c r="I115" s="755">
        <f t="shared" si="8"/>
        <v>0</v>
      </c>
      <c r="K115" s="760"/>
      <c r="L115" s="715"/>
    </row>
    <row r="116" spans="1:12">
      <c r="A116" s="724">
        <f t="shared" si="4"/>
        <v>84</v>
      </c>
      <c r="B116" s="749" t="s">
        <v>138</v>
      </c>
      <c r="C116" s="750">
        <v>2024</v>
      </c>
      <c r="D116" s="733">
        <f t="shared" si="9"/>
        <v>0</v>
      </c>
      <c r="E116" s="755">
        <f t="shared" si="5"/>
        <v>0</v>
      </c>
      <c r="F116" s="753">
        <v>93</v>
      </c>
      <c r="G116" s="754">
        <f t="shared" si="6"/>
        <v>366</v>
      </c>
      <c r="H116" s="755">
        <f t="shared" si="7"/>
        <v>0</v>
      </c>
      <c r="I116" s="755">
        <f t="shared" si="8"/>
        <v>0</v>
      </c>
    </row>
    <row r="117" spans="1:12">
      <c r="A117" s="724">
        <f t="shared" si="4"/>
        <v>85</v>
      </c>
      <c r="B117" s="749" t="s">
        <v>139</v>
      </c>
      <c r="C117" s="750">
        <v>2024</v>
      </c>
      <c r="D117" s="733">
        <f t="shared" si="9"/>
        <v>0</v>
      </c>
      <c r="E117" s="755">
        <f t="shared" si="5"/>
        <v>0</v>
      </c>
      <c r="F117" s="753">
        <v>62</v>
      </c>
      <c r="G117" s="754">
        <f t="shared" si="6"/>
        <v>366</v>
      </c>
      <c r="H117" s="755">
        <f t="shared" si="7"/>
        <v>0</v>
      </c>
      <c r="I117" s="755">
        <f t="shared" si="8"/>
        <v>0</v>
      </c>
    </row>
    <row r="118" spans="1:12">
      <c r="A118" s="724">
        <f t="shared" si="4"/>
        <v>86</v>
      </c>
      <c r="B118" s="749" t="s">
        <v>140</v>
      </c>
      <c r="C118" s="750">
        <v>2024</v>
      </c>
      <c r="D118" s="733">
        <f t="shared" si="9"/>
        <v>0</v>
      </c>
      <c r="E118" s="755">
        <f t="shared" si="5"/>
        <v>0</v>
      </c>
      <c r="F118" s="753">
        <v>32</v>
      </c>
      <c r="G118" s="754">
        <f t="shared" si="6"/>
        <v>366</v>
      </c>
      <c r="H118" s="755">
        <f t="shared" si="7"/>
        <v>0</v>
      </c>
      <c r="I118" s="755">
        <f t="shared" si="8"/>
        <v>0</v>
      </c>
    </row>
    <row r="119" spans="1:12">
      <c r="A119" s="724">
        <f t="shared" si="4"/>
        <v>87</v>
      </c>
      <c r="B119" s="749" t="s">
        <v>141</v>
      </c>
      <c r="C119" s="750">
        <v>2024</v>
      </c>
      <c r="D119" s="733">
        <f t="shared" si="9"/>
        <v>0</v>
      </c>
      <c r="E119" s="755">
        <f t="shared" si="5"/>
        <v>0</v>
      </c>
      <c r="F119" s="753">
        <v>1</v>
      </c>
      <c r="G119" s="754">
        <f>+G118</f>
        <v>366</v>
      </c>
      <c r="H119" s="755">
        <f t="shared" si="7"/>
        <v>0</v>
      </c>
      <c r="I119" s="756">
        <f>I118+H119</f>
        <v>0</v>
      </c>
    </row>
    <row r="120" spans="1:12" ht="13.5" thickBot="1">
      <c r="A120" s="724">
        <f t="shared" si="4"/>
        <v>88</v>
      </c>
      <c r="B120" s="757" t="s">
        <v>957</v>
      </c>
      <c r="C120" s="757"/>
      <c r="D120" s="758">
        <f>SUM(D108:D119)</f>
        <v>0</v>
      </c>
      <c r="E120" s="759"/>
      <c r="F120" s="759"/>
      <c r="G120" s="759"/>
      <c r="H120" s="759"/>
      <c r="I120" s="755"/>
    </row>
    <row r="121" spans="1:12" ht="13.5" thickTop="1">
      <c r="A121" s="724"/>
    </row>
    <row r="122" spans="1:12">
      <c r="A122" s="724"/>
    </row>
    <row r="123" spans="1:12" s="760" customFormat="1" ht="54.75" customHeight="1">
      <c r="A123" s="765">
        <f>A120+1</f>
        <v>89</v>
      </c>
      <c r="B123" s="911" t="s">
        <v>1079</v>
      </c>
      <c r="C123" s="911"/>
      <c r="D123" s="911"/>
      <c r="E123" s="911"/>
      <c r="F123" s="911"/>
      <c r="G123" s="911"/>
      <c r="H123" s="911"/>
      <c r="I123" s="911"/>
      <c r="J123" s="911"/>
    </row>
    <row r="124" spans="1:12" s="760" customFormat="1" ht="15" customHeight="1">
      <c r="A124" s="765"/>
      <c r="B124" s="766"/>
      <c r="C124" s="766"/>
      <c r="D124" s="766"/>
      <c r="E124" s="766"/>
      <c r="F124" s="766"/>
      <c r="G124" s="766"/>
      <c r="H124" s="766"/>
      <c r="I124" s="766"/>
      <c r="J124" s="766"/>
    </row>
    <row r="125" spans="1:12" s="760" customFormat="1" ht="40.5" customHeight="1">
      <c r="A125" s="765">
        <f>A123+1</f>
        <v>90</v>
      </c>
      <c r="B125" s="911" t="s">
        <v>1080</v>
      </c>
      <c r="C125" s="911"/>
      <c r="D125" s="911"/>
      <c r="E125" s="911"/>
      <c r="F125" s="911"/>
      <c r="G125" s="911"/>
      <c r="H125" s="911"/>
      <c r="I125" s="911"/>
      <c r="J125" s="911"/>
    </row>
    <row r="126" spans="1:12" s="760" customFormat="1">
      <c r="A126" s="765"/>
      <c r="B126" s="766"/>
      <c r="C126" s="766"/>
      <c r="D126" s="766"/>
      <c r="E126" s="766"/>
      <c r="F126" s="766"/>
      <c r="G126" s="766"/>
      <c r="H126" s="766"/>
      <c r="I126" s="766"/>
      <c r="J126" s="766"/>
    </row>
    <row r="127" spans="1:12" s="760" customFormat="1" ht="51.75" customHeight="1">
      <c r="A127" s="765">
        <f>A125+1</f>
        <v>91</v>
      </c>
      <c r="B127" s="911" t="s">
        <v>1081</v>
      </c>
      <c r="C127" s="911"/>
      <c r="D127" s="911"/>
      <c r="E127" s="911"/>
      <c r="F127" s="911"/>
      <c r="G127" s="911"/>
      <c r="H127" s="911"/>
      <c r="I127" s="911"/>
      <c r="J127" s="911"/>
    </row>
    <row r="128" spans="1:12" s="760" customFormat="1">
      <c r="A128" s="765"/>
      <c r="B128" s="766"/>
      <c r="C128" s="766"/>
      <c r="D128" s="766"/>
      <c r="E128" s="766"/>
      <c r="F128" s="766"/>
      <c r="G128" s="766"/>
      <c r="H128" s="766"/>
      <c r="I128" s="766"/>
      <c r="J128" s="766"/>
    </row>
    <row r="129" spans="1:10" s="760" customFormat="1" ht="53.1" customHeight="1">
      <c r="A129" s="765">
        <f>A127+1</f>
        <v>92</v>
      </c>
      <c r="B129" s="911" t="s">
        <v>1082</v>
      </c>
      <c r="C129" s="911"/>
      <c r="D129" s="911"/>
      <c r="E129" s="911"/>
      <c r="F129" s="911"/>
      <c r="G129" s="911"/>
      <c r="H129" s="911"/>
      <c r="I129" s="911"/>
      <c r="J129" s="911"/>
    </row>
    <row r="130" spans="1:10" s="760" customFormat="1">
      <c r="A130" s="765"/>
      <c r="B130" s="766"/>
      <c r="C130" s="766"/>
      <c r="D130" s="766"/>
      <c r="E130" s="766"/>
      <c r="F130" s="766"/>
      <c r="G130" s="766"/>
      <c r="H130" s="766"/>
      <c r="I130" s="766"/>
      <c r="J130" s="766"/>
    </row>
    <row r="131" spans="1:10" s="760" customFormat="1" ht="30" customHeight="1">
      <c r="A131" s="765">
        <f>A129+1</f>
        <v>93</v>
      </c>
      <c r="B131" s="911" t="s">
        <v>1083</v>
      </c>
      <c r="C131" s="911"/>
      <c r="D131" s="911"/>
      <c r="E131" s="911"/>
      <c r="F131" s="911"/>
      <c r="G131" s="911"/>
      <c r="H131" s="911"/>
      <c r="I131" s="911"/>
      <c r="J131" s="911"/>
    </row>
    <row r="132" spans="1:10" s="760" customFormat="1">
      <c r="A132" s="765"/>
      <c r="B132" s="766"/>
      <c r="C132" s="766"/>
      <c r="D132" s="766"/>
      <c r="E132" s="766"/>
      <c r="F132" s="766"/>
      <c r="G132" s="766"/>
      <c r="H132" s="766"/>
      <c r="I132" s="766"/>
      <c r="J132" s="766"/>
    </row>
    <row r="133" spans="1:10" ht="30" customHeight="1">
      <c r="A133" s="765">
        <f>A131+1</f>
        <v>94</v>
      </c>
      <c r="B133" s="911" t="s">
        <v>1084</v>
      </c>
      <c r="C133" s="911"/>
      <c r="D133" s="911"/>
      <c r="E133" s="911"/>
      <c r="F133" s="911"/>
      <c r="G133" s="911"/>
      <c r="H133" s="911"/>
      <c r="I133" s="911"/>
      <c r="J133" s="911"/>
    </row>
    <row r="134" spans="1:10">
      <c r="A134" s="765"/>
    </row>
    <row r="135" spans="1:10">
      <c r="A135" s="724"/>
    </row>
    <row r="136" spans="1:10">
      <c r="A136" s="724"/>
    </row>
    <row r="137" spans="1:10">
      <c r="A137" s="724"/>
    </row>
    <row r="138" spans="1:10">
      <c r="A138" s="724"/>
    </row>
  </sheetData>
  <mergeCells count="11">
    <mergeCell ref="B10:J10"/>
    <mergeCell ref="B12:J12"/>
    <mergeCell ref="F15:F16"/>
    <mergeCell ref="F21:F22"/>
    <mergeCell ref="B133:J133"/>
    <mergeCell ref="B41:J41"/>
    <mergeCell ref="B123:J123"/>
    <mergeCell ref="B125:J125"/>
    <mergeCell ref="B127:J127"/>
    <mergeCell ref="B129:J129"/>
    <mergeCell ref="B131:J131"/>
  </mergeCells>
  <pageMargins left="0.7" right="0.7" top="0.75" bottom="0.75" header="0.3" footer="0.3"/>
  <pageSetup scale="56" orientation="portrait" verticalDpi="1200" r:id="rId1"/>
  <rowBreaks count="1" manualBreakCount="1">
    <brk id="60" max="9" man="1"/>
  </rowBreaks>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223"/>
  <sheetViews>
    <sheetView view="pageBreakPreview" zoomScale="90" zoomScaleNormal="100" zoomScaleSheetLayoutView="90" workbookViewId="0">
      <selection activeCell="F21" sqref="F21"/>
    </sheetView>
  </sheetViews>
  <sheetFormatPr defaultColWidth="9.33203125" defaultRowHeight="12"/>
  <cols>
    <col min="1" max="1" width="7.6640625" style="9" customWidth="1"/>
    <col min="2" max="2" width="47.1640625" style="9" customWidth="1"/>
    <col min="3" max="3" width="2.83203125" style="9" customWidth="1"/>
    <col min="4" max="4" width="47.33203125" style="9" customWidth="1"/>
    <col min="5" max="5" width="2.83203125" style="9" customWidth="1"/>
    <col min="6" max="6" width="23.6640625" style="9" customWidth="1"/>
    <col min="7" max="7" width="2.83203125" style="9" customWidth="1"/>
    <col min="8" max="8" width="7.83203125" style="9" customWidth="1"/>
    <col min="9" max="9" width="9.6640625" style="9" customWidth="1"/>
    <col min="10" max="10" width="4.33203125" style="9" customWidth="1"/>
    <col min="11" max="11" width="17.1640625" style="9" customWidth="1"/>
    <col min="12" max="12" width="2.83203125" style="9" customWidth="1"/>
    <col min="13" max="13" width="20.33203125" style="9" customWidth="1"/>
    <col min="14" max="14" width="3" style="819" customWidth="1"/>
    <col min="15" max="15" width="3.83203125" style="13" customWidth="1"/>
    <col min="16" max="16384" width="9.33203125" style="13"/>
  </cols>
  <sheetData>
    <row r="1" spans="1:62" ht="15.75">
      <c r="B1" s="10" t="s">
        <v>385</v>
      </c>
      <c r="C1" s="10"/>
      <c r="M1" s="11" t="s">
        <v>370</v>
      </c>
      <c r="N1" s="822"/>
      <c r="O1" s="469"/>
      <c r="P1" s="469"/>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row>
    <row r="2" spans="1:62" ht="15.75">
      <c r="A2" s="843" t="s">
        <v>547</v>
      </c>
      <c r="B2" s="843"/>
      <c r="C2" s="843"/>
      <c r="D2" s="843"/>
      <c r="E2" s="843"/>
      <c r="F2" s="843"/>
      <c r="G2" s="843"/>
      <c r="H2" s="843"/>
      <c r="I2" s="843"/>
      <c r="J2" s="843"/>
      <c r="K2" s="843"/>
      <c r="L2" s="843"/>
      <c r="M2" s="843"/>
      <c r="N2" s="823"/>
      <c r="O2" s="469"/>
      <c r="P2" s="469"/>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row>
    <row r="3" spans="1:62" ht="15.75">
      <c r="A3" s="838" t="s">
        <v>642</v>
      </c>
      <c r="B3" s="838"/>
      <c r="C3" s="838"/>
      <c r="D3" s="838"/>
      <c r="E3" s="838"/>
      <c r="F3" s="838"/>
      <c r="G3" s="838"/>
      <c r="H3" s="838"/>
      <c r="I3" s="838"/>
      <c r="J3" s="838"/>
      <c r="K3" s="838"/>
      <c r="L3" s="838"/>
      <c r="M3" s="838"/>
      <c r="N3" s="823"/>
      <c r="O3" s="469"/>
      <c r="P3" s="469"/>
    </row>
    <row r="4" spans="1:62" ht="15.75">
      <c r="A4" s="844" t="s">
        <v>548</v>
      </c>
      <c r="B4" s="843"/>
      <c r="C4" s="843"/>
      <c r="D4" s="843"/>
      <c r="E4" s="843"/>
      <c r="F4" s="843"/>
      <c r="G4" s="843"/>
      <c r="H4" s="843"/>
      <c r="I4" s="843"/>
      <c r="J4" s="843"/>
      <c r="K4" s="843"/>
      <c r="L4" s="843"/>
      <c r="M4" s="843"/>
      <c r="N4" s="823"/>
      <c r="O4" s="507"/>
      <c r="P4" s="469"/>
    </row>
    <row r="5" spans="1:62" ht="15.75">
      <c r="K5" s="813"/>
      <c r="L5" s="813"/>
      <c r="M5" s="14" t="s">
        <v>643</v>
      </c>
      <c r="N5" s="824"/>
      <c r="O5" s="469"/>
      <c r="P5" s="469"/>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row>
    <row r="6" spans="1:62" ht="15.75">
      <c r="B6" s="10"/>
      <c r="M6" s="441">
        <v>45657</v>
      </c>
      <c r="N6" s="825"/>
      <c r="O6" s="469"/>
      <c r="P6" s="469"/>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row>
    <row r="7" spans="1:62" ht="15.75">
      <c r="M7" s="15"/>
      <c r="N7" s="499"/>
      <c r="O7" s="469"/>
      <c r="P7" s="469"/>
    </row>
    <row r="8" spans="1:62" ht="15.75">
      <c r="A8" s="16"/>
      <c r="B8" s="17" t="s">
        <v>372</v>
      </c>
      <c r="C8" s="17"/>
      <c r="D8" s="17" t="s">
        <v>373</v>
      </c>
      <c r="E8" s="17"/>
      <c r="F8" s="17" t="s">
        <v>374</v>
      </c>
      <c r="G8" s="17"/>
      <c r="H8" s="17"/>
      <c r="I8" s="17" t="s">
        <v>375</v>
      </c>
      <c r="J8" s="17"/>
      <c r="K8" s="17" t="s">
        <v>376</v>
      </c>
      <c r="L8" s="17"/>
      <c r="O8" s="468"/>
    </row>
    <row r="9" spans="1:62" ht="15.75">
      <c r="A9" s="18" t="s">
        <v>65</v>
      </c>
      <c r="B9" s="17"/>
      <c r="C9" s="17"/>
      <c r="D9" s="17"/>
      <c r="E9" s="17"/>
      <c r="F9" s="17"/>
      <c r="G9" s="17"/>
      <c r="H9" s="17"/>
      <c r="I9" s="17"/>
      <c r="J9" s="17"/>
      <c r="K9" s="19" t="s">
        <v>364</v>
      </c>
      <c r="L9" s="17"/>
      <c r="O9" s="468"/>
    </row>
    <row r="10" spans="1:62">
      <c r="A10" s="20" t="s">
        <v>365</v>
      </c>
      <c r="B10" s="511"/>
      <c r="C10" s="21"/>
      <c r="D10" s="22" t="s">
        <v>371</v>
      </c>
      <c r="E10" s="23"/>
      <c r="F10" s="24"/>
      <c r="G10" s="24"/>
      <c r="H10" s="24"/>
      <c r="I10" s="24"/>
      <c r="J10" s="24"/>
      <c r="K10" s="25" t="s">
        <v>170</v>
      </c>
      <c r="L10" s="26"/>
      <c r="M10" s="24"/>
      <c r="N10" s="826"/>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row>
    <row r="11" spans="1:62">
      <c r="A11" s="27">
        <v>1</v>
      </c>
      <c r="B11" s="15" t="s">
        <v>644</v>
      </c>
      <c r="C11" s="16"/>
      <c r="D11" s="16" t="s">
        <v>645</v>
      </c>
      <c r="E11" s="16"/>
      <c r="F11" s="17"/>
      <c r="G11" s="28"/>
      <c r="J11" s="28"/>
      <c r="K11" s="432">
        <f>K143</f>
        <v>22780583.796334557</v>
      </c>
      <c r="L11" s="29"/>
      <c r="M11" s="16"/>
      <c r="N11" s="499"/>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row>
    <row r="12" spans="1:62">
      <c r="A12" s="30"/>
      <c r="B12" s="16"/>
      <c r="C12" s="16"/>
      <c r="D12" s="16"/>
      <c r="E12" s="16"/>
      <c r="J12" s="31"/>
      <c r="K12" s="432"/>
      <c r="L12" s="29"/>
      <c r="M12" s="16"/>
      <c r="N12" s="499"/>
    </row>
    <row r="13" spans="1:62">
      <c r="A13" s="31"/>
      <c r="B13" s="16" t="s">
        <v>646</v>
      </c>
      <c r="C13" s="16"/>
      <c r="D13" s="16" t="s">
        <v>647</v>
      </c>
      <c r="E13" s="16"/>
      <c r="F13" s="32" t="s">
        <v>377</v>
      </c>
      <c r="G13" s="33"/>
      <c r="H13" s="845" t="s">
        <v>90</v>
      </c>
      <c r="I13" s="845"/>
      <c r="J13" s="34"/>
      <c r="K13" s="433"/>
      <c r="L13" s="35"/>
      <c r="M13" s="16"/>
      <c r="N13" s="499"/>
    </row>
    <row r="14" spans="1:62">
      <c r="A14" s="30">
        <v>2</v>
      </c>
      <c r="B14" s="36" t="s">
        <v>648</v>
      </c>
      <c r="C14" s="36"/>
      <c r="D14" s="37" t="s">
        <v>618</v>
      </c>
      <c r="E14" s="16"/>
      <c r="F14" s="35">
        <f>K183</f>
        <v>0</v>
      </c>
      <c r="G14" s="35"/>
      <c r="H14" s="38" t="s">
        <v>379</v>
      </c>
      <c r="I14" s="39">
        <f>K161</f>
        <v>1</v>
      </c>
      <c r="J14" s="34"/>
      <c r="K14" s="434">
        <f>F14*I14</f>
        <v>0</v>
      </c>
      <c r="L14" s="35"/>
      <c r="M14" s="16"/>
      <c r="N14" s="499"/>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row>
    <row r="15" spans="1:62">
      <c r="A15" s="30">
        <v>3</v>
      </c>
      <c r="B15" s="36" t="s">
        <v>649</v>
      </c>
      <c r="C15" s="36"/>
      <c r="D15" s="37" t="s">
        <v>619</v>
      </c>
      <c r="E15" s="16"/>
      <c r="F15" s="430">
        <f>K185</f>
        <v>0</v>
      </c>
      <c r="G15" s="35"/>
      <c r="H15" s="38" t="s">
        <v>379</v>
      </c>
      <c r="I15" s="39">
        <f>K161</f>
        <v>1</v>
      </c>
      <c r="J15" s="34"/>
      <c r="K15" s="434">
        <f>F15*I15</f>
        <v>0</v>
      </c>
      <c r="L15" s="35"/>
      <c r="M15" s="16"/>
      <c r="N15" s="499"/>
      <c r="O15" s="440"/>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row>
    <row r="16" spans="1:62">
      <c r="A16" s="30">
        <v>4</v>
      </c>
      <c r="B16" s="36" t="s">
        <v>650</v>
      </c>
      <c r="C16" s="36"/>
      <c r="D16" s="16" t="s">
        <v>651</v>
      </c>
      <c r="E16" s="16"/>
      <c r="F16" s="246">
        <v>0</v>
      </c>
      <c r="G16" s="35"/>
      <c r="H16" s="38" t="s">
        <v>379</v>
      </c>
      <c r="I16" s="39">
        <f>K161</f>
        <v>1</v>
      </c>
      <c r="J16" s="34"/>
      <c r="K16" s="434">
        <f>F16*I16</f>
        <v>0</v>
      </c>
      <c r="L16" s="35"/>
      <c r="M16" s="16"/>
      <c r="N16" s="499"/>
    </row>
    <row r="17" spans="1:62">
      <c r="A17" s="30">
        <v>5</v>
      </c>
      <c r="B17" s="36" t="s">
        <v>652</v>
      </c>
      <c r="C17" s="36"/>
      <c r="F17" s="443">
        <v>0</v>
      </c>
      <c r="G17" s="35"/>
      <c r="H17" s="38" t="s">
        <v>379</v>
      </c>
      <c r="I17" s="39">
        <f>K161</f>
        <v>1</v>
      </c>
      <c r="J17" s="34"/>
      <c r="K17" s="432">
        <f>F17*I17</f>
        <v>0</v>
      </c>
      <c r="L17" s="35"/>
      <c r="M17" s="16"/>
      <c r="N17" s="499"/>
    </row>
    <row r="18" spans="1:62">
      <c r="A18" s="30">
        <v>6</v>
      </c>
      <c r="B18" s="16" t="s">
        <v>653</v>
      </c>
      <c r="C18" s="16"/>
      <c r="D18" s="16" t="s">
        <v>654</v>
      </c>
      <c r="E18" s="16"/>
      <c r="F18" s="430">
        <f>SUM(F14:F17)</f>
        <v>0</v>
      </c>
      <c r="G18" s="35"/>
      <c r="H18" s="38"/>
      <c r="I18" s="34"/>
      <c r="J18" s="34"/>
      <c r="K18" s="435">
        <f>SUM(K14:K17)</f>
        <v>0</v>
      </c>
      <c r="L18" s="35"/>
      <c r="M18" s="16"/>
      <c r="N18" s="499"/>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row>
    <row r="19" spans="1:62">
      <c r="A19" s="30"/>
      <c r="B19" s="16"/>
      <c r="C19" s="16"/>
      <c r="D19" s="16"/>
      <c r="E19" s="16"/>
      <c r="F19" s="430"/>
      <c r="H19" s="38"/>
      <c r="I19" s="34"/>
      <c r="J19" s="34"/>
      <c r="K19" s="434"/>
      <c r="L19" s="16"/>
      <c r="M19" s="16"/>
      <c r="N19" s="499"/>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row>
    <row r="20" spans="1:62">
      <c r="A20" s="30">
        <v>7</v>
      </c>
      <c r="B20" s="16" t="s">
        <v>655</v>
      </c>
      <c r="C20" s="16"/>
      <c r="D20" s="16" t="s">
        <v>656</v>
      </c>
      <c r="E20" s="16"/>
      <c r="F20" s="35">
        <f>'Att 11 - Prior Period Adj'!F30</f>
        <v>0</v>
      </c>
      <c r="H20" s="38" t="s">
        <v>383</v>
      </c>
      <c r="I20" s="39">
        <v>1</v>
      </c>
      <c r="J20" s="34"/>
      <c r="K20" s="434">
        <f>F20*I20</f>
        <v>0</v>
      </c>
      <c r="L20" s="35"/>
      <c r="M20" s="16"/>
      <c r="N20" s="499"/>
    </row>
    <row r="21" spans="1:62">
      <c r="A21" s="30">
        <v>8</v>
      </c>
      <c r="B21" s="16" t="s">
        <v>657</v>
      </c>
      <c r="C21" s="16"/>
      <c r="D21" s="37" t="s">
        <v>604</v>
      </c>
      <c r="E21" s="16"/>
      <c r="F21" s="815">
        <f>'Att 3 - Project Summary'!L28</f>
        <v>971414.61105310137</v>
      </c>
      <c r="H21" s="38" t="s">
        <v>383</v>
      </c>
      <c r="I21" s="39">
        <v>1</v>
      </c>
      <c r="J21" s="34"/>
      <c r="K21" s="434">
        <f>+F21*I21</f>
        <v>971414.61105310137</v>
      </c>
      <c r="L21" s="35"/>
      <c r="M21" s="16"/>
      <c r="N21" s="499"/>
    </row>
    <row r="22" spans="1:62">
      <c r="A22" s="30"/>
      <c r="B22" s="16"/>
      <c r="C22" s="16"/>
      <c r="D22" s="16"/>
      <c r="E22" s="16"/>
      <c r="I22" s="16"/>
      <c r="J22" s="16"/>
      <c r="K22" s="434"/>
      <c r="L22" s="16"/>
      <c r="M22" s="16"/>
      <c r="N22" s="499"/>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row>
    <row r="23" spans="1:62" ht="12.75" thickBot="1">
      <c r="A23" s="41">
        <v>9</v>
      </c>
      <c r="B23" s="16" t="s">
        <v>658</v>
      </c>
      <c r="C23" s="16"/>
      <c r="D23" s="21" t="s">
        <v>659</v>
      </c>
      <c r="E23" s="21"/>
      <c r="I23" s="16"/>
      <c r="J23" s="16"/>
      <c r="K23" s="436">
        <f>K11-K18+K20+K21</f>
        <v>23751998.407387659</v>
      </c>
      <c r="L23" s="29"/>
      <c r="M23" s="16"/>
      <c r="N23" s="499"/>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row>
    <row r="24" spans="1:62" ht="12.75" thickTop="1">
      <c r="A24" s="41"/>
      <c r="B24" s="16"/>
      <c r="C24" s="16"/>
      <c r="D24" s="21"/>
      <c r="E24" s="21"/>
      <c r="I24" s="16"/>
      <c r="J24" s="16"/>
      <c r="K24" s="433"/>
      <c r="L24" s="16"/>
      <c r="M24" s="16"/>
      <c r="N24" s="499"/>
    </row>
    <row r="25" spans="1:62">
      <c r="A25" s="41"/>
      <c r="B25" s="16"/>
      <c r="C25" s="16"/>
      <c r="D25" s="21"/>
      <c r="E25" s="21"/>
      <c r="I25" s="16"/>
      <c r="J25" s="16"/>
      <c r="K25" s="437"/>
      <c r="L25" s="16"/>
      <c r="M25" s="16"/>
      <c r="N25" s="499"/>
    </row>
    <row r="26" spans="1:62">
      <c r="A26" s="4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row>
    <row r="27" spans="1:62">
      <c r="C27" s="10"/>
      <c r="M27" s="43" t="s">
        <v>387</v>
      </c>
      <c r="N27" s="824"/>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row>
    <row r="28" spans="1:62">
      <c r="A28" s="843" t="str">
        <f>A2</f>
        <v>Rate Formula Template</v>
      </c>
      <c r="B28" s="843"/>
      <c r="C28" s="843"/>
      <c r="D28" s="843"/>
      <c r="E28" s="843"/>
      <c r="F28" s="843"/>
      <c r="G28" s="843"/>
      <c r="H28" s="843"/>
      <c r="I28" s="843"/>
      <c r="J28" s="843"/>
      <c r="K28" s="843"/>
      <c r="L28" s="843"/>
      <c r="M28" s="843"/>
      <c r="N28" s="823"/>
    </row>
    <row r="29" spans="1:62">
      <c r="A29" s="849" t="str">
        <f>A3</f>
        <v>Utilizing FERC Form 1 Data</v>
      </c>
      <c r="B29" s="849"/>
      <c r="C29" s="849"/>
      <c r="D29" s="849"/>
      <c r="E29" s="849"/>
      <c r="F29" s="849"/>
      <c r="G29" s="849"/>
      <c r="H29" s="849"/>
      <c r="I29" s="849"/>
      <c r="J29" s="849"/>
      <c r="K29" s="849"/>
      <c r="L29" s="849"/>
      <c r="M29" s="849"/>
      <c r="N29" s="823"/>
    </row>
    <row r="30" spans="1:62">
      <c r="A30" s="843" t="str">
        <f>A4</f>
        <v>DesertLink, LLC</v>
      </c>
      <c r="B30" s="843"/>
      <c r="C30" s="843"/>
      <c r="D30" s="843"/>
      <c r="E30" s="843"/>
      <c r="F30" s="843"/>
      <c r="G30" s="843"/>
      <c r="H30" s="843"/>
      <c r="I30" s="843"/>
      <c r="J30" s="843"/>
      <c r="K30" s="843"/>
      <c r="L30" s="843"/>
      <c r="M30" s="843"/>
      <c r="N30" s="823"/>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row>
    <row r="31" spans="1:62">
      <c r="M31" s="44" t="str">
        <f>$M$5</f>
        <v>For the 12 months ended</v>
      </c>
      <c r="N31" s="824"/>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row>
    <row r="32" spans="1:62">
      <c r="M32" s="442">
        <f>$M$6</f>
        <v>45657</v>
      </c>
      <c r="N32" s="827"/>
    </row>
    <row r="33" spans="1:62">
      <c r="M33" s="15"/>
      <c r="N33" s="499"/>
    </row>
    <row r="34" spans="1:62">
      <c r="A34" s="18" t="s">
        <v>65</v>
      </c>
      <c r="B34" s="17" t="s">
        <v>372</v>
      </c>
      <c r="C34" s="17"/>
      <c r="D34" s="17" t="s">
        <v>373</v>
      </c>
      <c r="E34" s="17"/>
      <c r="F34" s="17" t="s">
        <v>374</v>
      </c>
      <c r="G34" s="17"/>
      <c r="H34" s="17"/>
      <c r="I34" s="17" t="s">
        <v>375</v>
      </c>
      <c r="J34" s="17"/>
      <c r="K34" s="17" t="s">
        <v>376</v>
      </c>
      <c r="L34" s="17"/>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row>
    <row r="35" spans="1:62">
      <c r="A35" s="20" t="s">
        <v>365</v>
      </c>
      <c r="B35" s="510" t="s">
        <v>660</v>
      </c>
      <c r="C35" s="45"/>
      <c r="D35" s="22" t="s">
        <v>371</v>
      </c>
      <c r="E35" s="23"/>
      <c r="F35" s="25" t="s">
        <v>388</v>
      </c>
      <c r="G35" s="46"/>
      <c r="H35" s="851" t="s">
        <v>90</v>
      </c>
      <c r="I35" s="851"/>
      <c r="J35" s="46"/>
      <c r="K35" s="25" t="s">
        <v>389</v>
      </c>
      <c r="L35" s="46"/>
      <c r="M35" s="24"/>
      <c r="N35" s="820"/>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row>
    <row r="36" spans="1:62">
      <c r="A36" s="47"/>
      <c r="B36" s="16" t="s">
        <v>661</v>
      </c>
      <c r="C36" s="16"/>
      <c r="D36" s="48" t="s">
        <v>662</v>
      </c>
      <c r="E36" s="48"/>
      <c r="F36" s="49"/>
      <c r="G36" s="49"/>
      <c r="H36" s="38"/>
      <c r="I36" s="49"/>
      <c r="J36" s="49"/>
      <c r="K36" s="38" t="s">
        <v>390</v>
      </c>
      <c r="L36" s="48"/>
      <c r="M36" s="48"/>
      <c r="N36" s="499"/>
    </row>
    <row r="37" spans="1:62">
      <c r="A37" s="30">
        <v>1</v>
      </c>
      <c r="B37" s="36" t="s">
        <v>663</v>
      </c>
      <c r="C37" s="36"/>
      <c r="D37" s="48" t="s">
        <v>664</v>
      </c>
      <c r="E37" s="48"/>
      <c r="F37" s="50">
        <v>0</v>
      </c>
      <c r="G37" s="48"/>
      <c r="H37" s="38" t="s">
        <v>359</v>
      </c>
      <c r="I37" s="51">
        <v>0</v>
      </c>
      <c r="J37" s="39"/>
      <c r="K37" s="52">
        <f>F37*I37</f>
        <v>0</v>
      </c>
      <c r="L37" s="53"/>
      <c r="M37" s="48"/>
      <c r="N37" s="499"/>
    </row>
    <row r="38" spans="1:62">
      <c r="A38" s="30">
        <v>2</v>
      </c>
      <c r="B38" s="36" t="s">
        <v>665</v>
      </c>
      <c r="C38" s="36"/>
      <c r="D38" s="48" t="s">
        <v>666</v>
      </c>
      <c r="E38" s="48"/>
      <c r="F38" s="398">
        <f>'Att 4 - Rate Base'!D24</f>
        <v>152747278.61999995</v>
      </c>
      <c r="G38" s="48"/>
      <c r="H38" s="38" t="s">
        <v>379</v>
      </c>
      <c r="I38" s="54">
        <f>K161</f>
        <v>1</v>
      </c>
      <c r="J38" s="39"/>
      <c r="K38" s="408">
        <f>F38*I38</f>
        <v>152747278.61999995</v>
      </c>
      <c r="L38" s="38"/>
      <c r="M38" s="48"/>
      <c r="N38" s="499"/>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row>
    <row r="39" spans="1:62">
      <c r="A39" s="30">
        <v>3</v>
      </c>
      <c r="B39" s="36" t="s">
        <v>667</v>
      </c>
      <c r="C39" s="36"/>
      <c r="D39" s="48" t="s">
        <v>668</v>
      </c>
      <c r="E39" s="48"/>
      <c r="F39" s="399">
        <v>0</v>
      </c>
      <c r="G39" s="48"/>
      <c r="H39" s="38" t="s">
        <v>359</v>
      </c>
      <c r="I39" s="51">
        <v>0</v>
      </c>
      <c r="J39" s="39"/>
      <c r="K39" s="408">
        <f>F39*I39</f>
        <v>0</v>
      </c>
      <c r="L39" s="38"/>
      <c r="M39" s="48"/>
      <c r="N39" s="499"/>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row>
    <row r="40" spans="1:62">
      <c r="A40" s="30">
        <v>4</v>
      </c>
      <c r="B40" s="36" t="s">
        <v>669</v>
      </c>
      <c r="C40" s="36"/>
      <c r="D40" s="48" t="s">
        <v>670</v>
      </c>
      <c r="E40" s="48"/>
      <c r="F40" s="400">
        <f>'Att 4 - Rate Base'!E24</f>
        <v>53068122.839999996</v>
      </c>
      <c r="G40" s="48"/>
      <c r="H40" s="38" t="s">
        <v>410</v>
      </c>
      <c r="I40" s="54">
        <f>K170</f>
        <v>1</v>
      </c>
      <c r="J40" s="39"/>
      <c r="K40" s="408">
        <f>F40*I40</f>
        <v>53068122.839999996</v>
      </c>
      <c r="L40" s="38"/>
      <c r="M40" s="48"/>
      <c r="N40" s="499"/>
      <c r="O40" s="12"/>
    </row>
    <row r="41" spans="1:62">
      <c r="A41" s="30">
        <v>5</v>
      </c>
      <c r="B41" s="16" t="s">
        <v>671</v>
      </c>
      <c r="C41" s="16"/>
      <c r="D41" s="48" t="s">
        <v>672</v>
      </c>
      <c r="E41" s="48"/>
      <c r="F41" s="401">
        <f>SUM(F37:F40)</f>
        <v>205815401.45999995</v>
      </c>
      <c r="G41" s="48"/>
      <c r="H41" s="49" t="s">
        <v>391</v>
      </c>
      <c r="I41" s="54">
        <f>IF(K41&gt;0,K41/F41,1)</f>
        <v>1</v>
      </c>
      <c r="J41" s="39"/>
      <c r="K41" s="409">
        <f>SUM(K37:K40)</f>
        <v>205815401.45999995</v>
      </c>
      <c r="L41" s="38"/>
      <c r="M41" s="48"/>
      <c r="N41" s="499"/>
      <c r="O41" s="419"/>
    </row>
    <row r="42" spans="1:62">
      <c r="A42" s="30"/>
      <c r="B42" s="16"/>
      <c r="C42" s="16"/>
      <c r="D42" s="48"/>
      <c r="E42" s="48"/>
      <c r="F42" s="398"/>
      <c r="G42" s="48"/>
      <c r="H42" s="38"/>
      <c r="I42" s="54"/>
      <c r="J42" s="39"/>
      <c r="K42" s="398"/>
      <c r="L42" s="48"/>
      <c r="M42" s="48"/>
      <c r="N42" s="499"/>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row>
    <row r="43" spans="1:62">
      <c r="A43" s="30">
        <v>6</v>
      </c>
      <c r="B43" s="16" t="s">
        <v>673</v>
      </c>
      <c r="C43" s="16"/>
      <c r="D43" s="48" t="s">
        <v>662</v>
      </c>
      <c r="E43" s="48"/>
      <c r="F43" s="398"/>
      <c r="G43" s="48"/>
      <c r="H43" s="38"/>
      <c r="I43" s="55"/>
      <c r="J43" s="48"/>
      <c r="K43" s="398"/>
      <c r="L43" s="48"/>
      <c r="M43" s="48"/>
      <c r="N43" s="499"/>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row>
    <row r="44" spans="1:62">
      <c r="A44" s="41">
        <v>7</v>
      </c>
      <c r="B44" s="56" t="s">
        <v>361</v>
      </c>
      <c r="C44" s="57"/>
      <c r="D44" s="58" t="s">
        <v>392</v>
      </c>
      <c r="E44" s="58"/>
      <c r="F44" s="399">
        <v>0</v>
      </c>
      <c r="G44" s="48"/>
      <c r="H44" s="38" t="s">
        <v>359</v>
      </c>
      <c r="I44" s="51">
        <v>0</v>
      </c>
      <c r="J44" s="39"/>
      <c r="K44" s="408">
        <f>F44*I44</f>
        <v>0</v>
      </c>
      <c r="L44" s="59"/>
      <c r="M44" s="60"/>
      <c r="N44" s="828"/>
    </row>
    <row r="45" spans="1:62">
      <c r="A45" s="30">
        <v>8</v>
      </c>
      <c r="B45" s="36" t="s">
        <v>665</v>
      </c>
      <c r="C45" s="36"/>
      <c r="D45" s="48" t="s">
        <v>674</v>
      </c>
      <c r="E45" s="48"/>
      <c r="F45" s="398">
        <f>'Att 4 - Rate Base'!J24</f>
        <v>12567346.066671165</v>
      </c>
      <c r="G45" s="48"/>
      <c r="H45" s="38" t="s">
        <v>379</v>
      </c>
      <c r="I45" s="54">
        <f>K161</f>
        <v>1</v>
      </c>
      <c r="J45" s="39"/>
      <c r="K45" s="408">
        <f>F45*I45</f>
        <v>12567346.066671165</v>
      </c>
      <c r="L45" s="38"/>
      <c r="M45" s="48"/>
      <c r="N45" s="499"/>
      <c r="O45" s="12"/>
      <c r="P45" s="499"/>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row>
    <row r="46" spans="1:62">
      <c r="A46" s="30">
        <v>9</v>
      </c>
      <c r="B46" s="36" t="s">
        <v>667</v>
      </c>
      <c r="C46" s="36"/>
      <c r="D46" s="48" t="s">
        <v>675</v>
      </c>
      <c r="E46" s="48"/>
      <c r="F46" s="399">
        <v>0</v>
      </c>
      <c r="G46" s="48"/>
      <c r="H46" s="38" t="s">
        <v>359</v>
      </c>
      <c r="I46" s="51">
        <v>0</v>
      </c>
      <c r="J46" s="39"/>
      <c r="K46" s="408">
        <f>F46*I46</f>
        <v>0</v>
      </c>
      <c r="L46" s="38"/>
      <c r="M46" s="48"/>
      <c r="N46" s="499"/>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row>
    <row r="47" spans="1:62">
      <c r="A47" s="30">
        <v>10</v>
      </c>
      <c r="B47" s="36" t="s">
        <v>669</v>
      </c>
      <c r="C47" s="36"/>
      <c r="D47" s="48" t="s">
        <v>676</v>
      </c>
      <c r="E47" s="48"/>
      <c r="F47" s="398">
        <f>'Att 4 - Rate Base'!K24</f>
        <v>3843858.6484826365</v>
      </c>
      <c r="G47" s="61"/>
      <c r="H47" s="38" t="s">
        <v>410</v>
      </c>
      <c r="I47" s="54">
        <f>K170</f>
        <v>1</v>
      </c>
      <c r="J47" s="39"/>
      <c r="K47" s="408">
        <f>F47*I47</f>
        <v>3843858.6484826365</v>
      </c>
      <c r="L47" s="38"/>
      <c r="M47" s="48"/>
      <c r="N47" s="499"/>
      <c r="O47" s="12"/>
    </row>
    <row r="48" spans="1:62">
      <c r="A48" s="30">
        <v>11</v>
      </c>
      <c r="B48" s="16" t="s">
        <v>677</v>
      </c>
      <c r="C48" s="16"/>
      <c r="D48" s="48" t="s">
        <v>678</v>
      </c>
      <c r="E48" s="48"/>
      <c r="F48" s="401">
        <f>SUM(F44:F47)</f>
        <v>16411204.715153802</v>
      </c>
      <c r="G48" s="61"/>
      <c r="H48" s="38"/>
      <c r="I48" s="48"/>
      <c r="J48" s="48"/>
      <c r="K48" s="409">
        <f>SUM(K44:K47)</f>
        <v>16411204.715153802</v>
      </c>
      <c r="L48" s="38"/>
      <c r="M48" s="48"/>
      <c r="N48" s="499"/>
      <c r="O48" s="419"/>
    </row>
    <row r="49" spans="1:62">
      <c r="A49" s="30"/>
      <c r="B49" s="16"/>
      <c r="C49" s="16"/>
      <c r="D49" s="48"/>
      <c r="E49" s="48"/>
      <c r="F49" s="396"/>
      <c r="G49" s="48"/>
      <c r="H49" s="38"/>
      <c r="I49" s="48"/>
      <c r="J49" s="48"/>
      <c r="K49" s="410"/>
      <c r="L49" s="48"/>
      <c r="M49" s="48"/>
      <c r="N49" s="499"/>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row>
    <row r="50" spans="1:62">
      <c r="A50" s="30">
        <v>12</v>
      </c>
      <c r="B50" s="16" t="s">
        <v>679</v>
      </c>
      <c r="C50" s="16"/>
      <c r="D50" s="48"/>
      <c r="E50" s="48"/>
      <c r="F50" s="396"/>
      <c r="G50" s="48"/>
      <c r="H50" s="38"/>
      <c r="I50" s="48"/>
      <c r="J50" s="48"/>
      <c r="K50" s="410"/>
      <c r="L50" s="48"/>
      <c r="M50" s="48"/>
      <c r="N50" s="499"/>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row>
    <row r="51" spans="1:62">
      <c r="A51" s="30">
        <v>13</v>
      </c>
      <c r="B51" s="36" t="s">
        <v>663</v>
      </c>
      <c r="C51" s="36"/>
      <c r="D51" s="48" t="s">
        <v>680</v>
      </c>
      <c r="E51" s="48"/>
      <c r="F51" s="402">
        <f>F37-F44</f>
        <v>0</v>
      </c>
      <c r="G51" s="61"/>
      <c r="H51" s="38"/>
      <c r="I51" s="48"/>
      <c r="J51" s="48"/>
      <c r="K51" s="402">
        <f>K37-K44</f>
        <v>0</v>
      </c>
      <c r="L51" s="59"/>
      <c r="M51" s="48"/>
      <c r="N51" s="499"/>
    </row>
    <row r="52" spans="1:62">
      <c r="A52" s="30">
        <v>14</v>
      </c>
      <c r="B52" s="36" t="s">
        <v>665</v>
      </c>
      <c r="C52" s="36"/>
      <c r="D52" s="48" t="s">
        <v>681</v>
      </c>
      <c r="E52" s="48"/>
      <c r="F52" s="402">
        <f>F38-F45</f>
        <v>140179932.55332878</v>
      </c>
      <c r="G52" s="61"/>
      <c r="H52" s="38"/>
      <c r="I52" s="48"/>
      <c r="J52" s="48"/>
      <c r="K52" s="402">
        <f>K38-K45</f>
        <v>140179932.55332878</v>
      </c>
      <c r="L52" s="38"/>
      <c r="M52" s="48"/>
      <c r="N52" s="499"/>
    </row>
    <row r="53" spans="1:62">
      <c r="A53" s="30">
        <v>15</v>
      </c>
      <c r="B53" s="36" t="s">
        <v>667</v>
      </c>
      <c r="C53" s="36"/>
      <c r="D53" s="48" t="s">
        <v>682</v>
      </c>
      <c r="E53" s="48"/>
      <c r="F53" s="402">
        <f>F39-F46</f>
        <v>0</v>
      </c>
      <c r="G53" s="61"/>
      <c r="H53" s="38"/>
      <c r="I53" s="48"/>
      <c r="J53" s="48"/>
      <c r="K53" s="402">
        <f>K39-K46</f>
        <v>0</v>
      </c>
      <c r="L53" s="38"/>
      <c r="M53" s="48"/>
      <c r="N53" s="499"/>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row>
    <row r="54" spans="1:62">
      <c r="A54" s="30">
        <v>16</v>
      </c>
      <c r="B54" s="36" t="s">
        <v>669</v>
      </c>
      <c r="C54" s="36"/>
      <c r="D54" s="48" t="s">
        <v>683</v>
      </c>
      <c r="E54" s="48"/>
      <c r="F54" s="402">
        <f>F40-F47</f>
        <v>49224264.191517361</v>
      </c>
      <c r="G54" s="61"/>
      <c r="H54" s="38"/>
      <c r="I54" s="48"/>
      <c r="J54" s="48"/>
      <c r="K54" s="402">
        <f>K40-K47</f>
        <v>49224264.191517361</v>
      </c>
      <c r="L54" s="38"/>
      <c r="M54" s="48"/>
      <c r="N54" s="499"/>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row>
    <row r="55" spans="1:62">
      <c r="A55" s="30">
        <v>17</v>
      </c>
      <c r="B55" s="16" t="s">
        <v>684</v>
      </c>
      <c r="C55" s="16"/>
      <c r="D55" s="15" t="s">
        <v>685</v>
      </c>
      <c r="E55" s="48"/>
      <c r="F55" s="403">
        <f>SUM(F51:F54)</f>
        <v>189404196.74484614</v>
      </c>
      <c r="G55" s="61"/>
      <c r="H55" s="49" t="s">
        <v>393</v>
      </c>
      <c r="I55" s="39">
        <f>IF(K55&gt;0,K55/F55,1)</f>
        <v>1</v>
      </c>
      <c r="J55" s="39"/>
      <c r="K55" s="411">
        <f>SUM(K51:K54)</f>
        <v>189404196.74484614</v>
      </c>
      <c r="L55" s="38"/>
      <c r="M55" s="48"/>
      <c r="N55" s="499"/>
      <c r="O55" s="419"/>
    </row>
    <row r="56" spans="1:62">
      <c r="A56" s="30"/>
      <c r="B56" s="16"/>
      <c r="C56" s="16"/>
      <c r="D56" s="48"/>
      <c r="E56" s="48"/>
      <c r="F56" s="404"/>
      <c r="G56" s="38"/>
      <c r="H56" s="38"/>
      <c r="I56" s="39"/>
      <c r="J56" s="39"/>
      <c r="K56" s="402"/>
      <c r="L56" s="38"/>
      <c r="M56" s="48"/>
      <c r="N56" s="499"/>
    </row>
    <row r="57" spans="1:62">
      <c r="A57" s="30">
        <v>18</v>
      </c>
      <c r="B57" s="16" t="s">
        <v>686</v>
      </c>
      <c r="C57" s="16"/>
      <c r="D57" s="48"/>
      <c r="E57" s="48"/>
      <c r="F57" s="396"/>
      <c r="G57" s="48"/>
      <c r="H57" s="38"/>
      <c r="I57" s="48"/>
      <c r="J57" s="48"/>
      <c r="K57" s="402"/>
      <c r="L57" s="48"/>
      <c r="M57" s="48"/>
      <c r="N57" s="499"/>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row>
    <row r="58" spans="1:62">
      <c r="A58" s="30">
        <v>19</v>
      </c>
      <c r="B58" s="36" t="s">
        <v>687</v>
      </c>
      <c r="C58" s="36"/>
      <c r="D58" s="48" t="s">
        <v>688</v>
      </c>
      <c r="E58" s="48"/>
      <c r="F58" s="402">
        <f>'Att 4 - Rate Base'!F43</f>
        <v>0</v>
      </c>
      <c r="G58" s="61"/>
      <c r="H58" s="63" t="s">
        <v>359</v>
      </c>
      <c r="I58" s="51">
        <v>0</v>
      </c>
      <c r="J58" s="62"/>
      <c r="K58" s="410">
        <f t="shared" ref="K58:K67" si="0">F58*I58</f>
        <v>0</v>
      </c>
      <c r="L58" s="59"/>
      <c r="M58" s="48"/>
      <c r="N58" s="499"/>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row>
    <row r="59" spans="1:62">
      <c r="A59" s="30">
        <v>20</v>
      </c>
      <c r="B59" s="36" t="s">
        <v>689</v>
      </c>
      <c r="C59" s="36"/>
      <c r="D59" s="48" t="s">
        <v>690</v>
      </c>
      <c r="E59" s="48"/>
      <c r="F59" s="459">
        <f>'Att 4 - Rate Base'!G43</f>
        <v>-12810435.459986573</v>
      </c>
      <c r="G59" s="61"/>
      <c r="H59" s="38" t="s">
        <v>394</v>
      </c>
      <c r="I59" s="39">
        <f>I55</f>
        <v>1</v>
      </c>
      <c r="J59" s="39"/>
      <c r="K59" s="410">
        <f>F59*I59</f>
        <v>-12810435.459986573</v>
      </c>
      <c r="L59" s="59"/>
      <c r="M59" s="48"/>
      <c r="N59" s="499"/>
    </row>
    <row r="60" spans="1:62">
      <c r="A60" s="30">
        <v>21</v>
      </c>
      <c r="B60" s="36" t="s">
        <v>691</v>
      </c>
      <c r="C60" s="36"/>
      <c r="D60" s="48" t="s">
        <v>692</v>
      </c>
      <c r="E60" s="48"/>
      <c r="F60" s="402">
        <f>'Att 4 - Rate Base'!H43</f>
        <v>-3062.3158595515415</v>
      </c>
      <c r="G60" s="61"/>
      <c r="H60" s="38" t="s">
        <v>394</v>
      </c>
      <c r="I60" s="39">
        <f>I55</f>
        <v>1</v>
      </c>
      <c r="J60" s="39"/>
      <c r="K60" s="410">
        <f t="shared" si="0"/>
        <v>-3062.3158595515415</v>
      </c>
      <c r="L60" s="59"/>
      <c r="M60" s="48"/>
      <c r="N60" s="499"/>
    </row>
    <row r="61" spans="1:62">
      <c r="A61" s="30">
        <v>22</v>
      </c>
      <c r="B61" s="36" t="s">
        <v>693</v>
      </c>
      <c r="C61" s="36"/>
      <c r="D61" s="48" t="s">
        <v>694</v>
      </c>
      <c r="E61" s="48"/>
      <c r="F61" s="402">
        <f>'Att 4 - Rate Base'!I43</f>
        <v>1005655.0770400988</v>
      </c>
      <c r="G61" s="61"/>
      <c r="H61" s="38" t="s">
        <v>394</v>
      </c>
      <c r="I61" s="39">
        <f>I55</f>
        <v>1</v>
      </c>
      <c r="J61" s="39"/>
      <c r="K61" s="410">
        <f t="shared" si="0"/>
        <v>1005655.0770400988</v>
      </c>
      <c r="L61" s="59"/>
      <c r="M61" s="48"/>
      <c r="N61" s="499"/>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row>
    <row r="62" spans="1:62">
      <c r="A62" s="526" t="s">
        <v>836</v>
      </c>
      <c r="B62" s="87" t="s">
        <v>982</v>
      </c>
      <c r="C62" s="87"/>
      <c r="D62" s="73" t="s">
        <v>838</v>
      </c>
      <c r="E62" s="73"/>
      <c r="F62" s="527">
        <f>'Att 13 - Excess-Def Summary'!E14</f>
        <v>0</v>
      </c>
      <c r="G62" s="528"/>
      <c r="H62" s="126" t="s">
        <v>394</v>
      </c>
      <c r="I62" s="529">
        <f>I55</f>
        <v>1</v>
      </c>
      <c r="J62" s="529"/>
      <c r="K62" s="530">
        <f t="shared" si="0"/>
        <v>0</v>
      </c>
      <c r="L62" s="59"/>
      <c r="M62" s="48"/>
      <c r="N62" s="499"/>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row>
    <row r="63" spans="1:62">
      <c r="A63" s="30">
        <v>23</v>
      </c>
      <c r="B63" s="36" t="s">
        <v>695</v>
      </c>
      <c r="C63" s="36"/>
      <c r="D63" s="48" t="s">
        <v>696</v>
      </c>
      <c r="E63" s="48"/>
      <c r="F63" s="402">
        <f>'Att 4 - Rate Base'!J43</f>
        <v>0</v>
      </c>
      <c r="G63" s="61"/>
      <c r="H63" s="38" t="s">
        <v>394</v>
      </c>
      <c r="I63" s="39">
        <f>I55</f>
        <v>1</v>
      </c>
      <c r="J63" s="39"/>
      <c r="K63" s="410">
        <f t="shared" si="0"/>
        <v>0</v>
      </c>
      <c r="L63" s="59"/>
      <c r="M63" s="48"/>
      <c r="N63" s="499"/>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row>
    <row r="64" spans="1:62">
      <c r="A64" s="30">
        <v>24</v>
      </c>
      <c r="B64" s="36" t="s">
        <v>697</v>
      </c>
      <c r="C64" s="36"/>
      <c r="D64" s="48" t="s">
        <v>698</v>
      </c>
      <c r="E64" s="48"/>
      <c r="F64" s="402">
        <f>'Att 4 - Rate Base'!K73</f>
        <v>0</v>
      </c>
      <c r="G64" s="61"/>
      <c r="H64" s="38" t="s">
        <v>383</v>
      </c>
      <c r="I64" s="64">
        <v>1</v>
      </c>
      <c r="J64" s="39"/>
      <c r="K64" s="410">
        <f t="shared" si="0"/>
        <v>0</v>
      </c>
      <c r="L64" s="59"/>
      <c r="M64" s="48"/>
      <c r="N64" s="499"/>
    </row>
    <row r="65" spans="1:62">
      <c r="A65" s="30">
        <v>25</v>
      </c>
      <c r="B65" s="36" t="s">
        <v>699</v>
      </c>
      <c r="C65" s="36"/>
      <c r="D65" s="48" t="s">
        <v>700</v>
      </c>
      <c r="E65" s="48"/>
      <c r="F65" s="402">
        <f>'Att 4 - Rate Base'!F24</f>
        <v>0</v>
      </c>
      <c r="G65" s="61"/>
      <c r="H65" s="38" t="s">
        <v>383</v>
      </c>
      <c r="I65" s="64">
        <v>1</v>
      </c>
      <c r="J65" s="39"/>
      <c r="K65" s="410">
        <f t="shared" si="0"/>
        <v>0</v>
      </c>
      <c r="L65" s="59"/>
      <c r="M65" s="48"/>
      <c r="N65" s="499"/>
    </row>
    <row r="66" spans="1:62">
      <c r="A66" s="30">
        <v>26</v>
      </c>
      <c r="B66" s="36" t="s">
        <v>701</v>
      </c>
      <c r="C66" s="36"/>
      <c r="D66" s="48" t="s">
        <v>702</v>
      </c>
      <c r="E66" s="48"/>
      <c r="F66" s="402">
        <f>'Att 4 - Rate Base'!D43</f>
        <v>451527.48766666657</v>
      </c>
      <c r="G66" s="61"/>
      <c r="H66" s="38" t="s">
        <v>383</v>
      </c>
      <c r="I66" s="64">
        <v>1</v>
      </c>
      <c r="J66" s="39"/>
      <c r="K66" s="410">
        <f t="shared" si="0"/>
        <v>451527.48766666657</v>
      </c>
      <c r="L66" s="38"/>
      <c r="M66" s="48"/>
      <c r="N66" s="499"/>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row>
    <row r="67" spans="1:62">
      <c r="A67" s="30">
        <v>27</v>
      </c>
      <c r="B67" s="36" t="s">
        <v>703</v>
      </c>
      <c r="C67" s="36"/>
      <c r="D67" s="48" t="s">
        <v>704</v>
      </c>
      <c r="E67" s="48"/>
      <c r="F67" s="402">
        <f>'Att 4 - Rate Base'!E43</f>
        <v>0</v>
      </c>
      <c r="G67" s="61"/>
      <c r="H67" s="38" t="s">
        <v>383</v>
      </c>
      <c r="I67" s="64">
        <v>1</v>
      </c>
      <c r="J67" s="39"/>
      <c r="K67" s="410">
        <f t="shared" si="0"/>
        <v>0</v>
      </c>
      <c r="L67" s="38"/>
      <c r="M67" s="48"/>
      <c r="N67" s="499"/>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row>
    <row r="68" spans="1:62">
      <c r="A68" s="30">
        <v>28</v>
      </c>
      <c r="B68" s="16" t="s">
        <v>705</v>
      </c>
      <c r="C68" s="16"/>
      <c r="D68" s="48" t="s">
        <v>706</v>
      </c>
      <c r="E68" s="48"/>
      <c r="F68" s="405">
        <f>SUM(F58:F67)</f>
        <v>-11356315.211139359</v>
      </c>
      <c r="G68" s="61"/>
      <c r="H68" s="38"/>
      <c r="I68" s="48"/>
      <c r="J68" s="48"/>
      <c r="K68" s="411">
        <f>SUM(K58:K67)</f>
        <v>-11356315.211139359</v>
      </c>
      <c r="L68" s="38"/>
      <c r="M68" s="48"/>
      <c r="N68" s="499"/>
      <c r="O68" s="392"/>
    </row>
    <row r="69" spans="1:62">
      <c r="A69" s="30"/>
      <c r="B69" s="16"/>
      <c r="C69" s="16"/>
      <c r="D69" s="48"/>
      <c r="E69" s="48"/>
      <c r="F69" s="402"/>
      <c r="G69" s="61"/>
      <c r="H69" s="38"/>
      <c r="I69" s="48"/>
      <c r="J69" s="48"/>
      <c r="K69" s="410"/>
      <c r="L69" s="38"/>
      <c r="M69" s="48"/>
      <c r="N69" s="499"/>
    </row>
    <row r="70" spans="1:62">
      <c r="A70" s="30">
        <v>29</v>
      </c>
      <c r="B70" s="16" t="s">
        <v>707</v>
      </c>
      <c r="C70" s="16"/>
      <c r="D70" s="48" t="s">
        <v>708</v>
      </c>
      <c r="E70" s="48"/>
      <c r="F70" s="402">
        <f>'Att 4 - Rate Base'!G24</f>
        <v>0</v>
      </c>
      <c r="G70" s="61"/>
      <c r="H70" s="38" t="s">
        <v>379</v>
      </c>
      <c r="I70" s="39">
        <f>K161</f>
        <v>1</v>
      </c>
      <c r="J70" s="39"/>
      <c r="K70" s="410">
        <f>F70*I70</f>
        <v>0</v>
      </c>
      <c r="L70" s="38"/>
      <c r="M70" s="48"/>
      <c r="N70" s="499"/>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row>
    <row r="71" spans="1:62">
      <c r="A71" s="30"/>
      <c r="B71" s="16"/>
      <c r="C71" s="16"/>
      <c r="D71" s="48"/>
      <c r="E71" s="48"/>
      <c r="F71" s="404"/>
      <c r="G71" s="38"/>
      <c r="H71" s="38"/>
      <c r="I71" s="48"/>
      <c r="J71" s="48"/>
      <c r="K71" s="410"/>
      <c r="L71" s="38"/>
      <c r="M71" s="48"/>
      <c r="N71" s="499"/>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row>
    <row r="72" spans="1:62">
      <c r="A72" s="30">
        <v>30</v>
      </c>
      <c r="B72" s="16" t="s">
        <v>709</v>
      </c>
      <c r="C72" s="16"/>
      <c r="D72" s="48" t="s">
        <v>710</v>
      </c>
      <c r="E72" s="48"/>
      <c r="F72" s="404"/>
      <c r="G72" s="38"/>
      <c r="H72" s="38"/>
      <c r="I72" s="38"/>
      <c r="J72" s="38"/>
      <c r="K72" s="410"/>
      <c r="L72" s="59"/>
      <c r="M72" s="48"/>
      <c r="N72" s="499"/>
    </row>
    <row r="73" spans="1:62">
      <c r="A73" s="30">
        <v>31</v>
      </c>
      <c r="B73" s="36" t="s">
        <v>711</v>
      </c>
      <c r="C73" s="36"/>
      <c r="D73" s="15" t="s">
        <v>712</v>
      </c>
      <c r="E73" s="48"/>
      <c r="F73" s="459">
        <f>(1/8)*(F106-F103)</f>
        <v>301030.45553972921</v>
      </c>
      <c r="G73" s="61"/>
      <c r="H73" s="38"/>
      <c r="I73" s="48"/>
      <c r="J73" s="48"/>
      <c r="K73" s="402">
        <f>(1/8)*(K106-K103)</f>
        <v>301030.45553972921</v>
      </c>
      <c r="L73" s="38"/>
      <c r="M73" s="48"/>
      <c r="N73" s="499"/>
    </row>
    <row r="74" spans="1:62">
      <c r="A74" s="30">
        <v>32</v>
      </c>
      <c r="B74" s="36" t="s">
        <v>713</v>
      </c>
      <c r="C74" s="36"/>
      <c r="D74" s="48" t="s">
        <v>714</v>
      </c>
      <c r="E74" s="48"/>
      <c r="F74" s="402">
        <f>'Att 4 - Rate Base'!H24</f>
        <v>1828080.969999999</v>
      </c>
      <c r="G74" s="61"/>
      <c r="H74" s="38" t="s">
        <v>379</v>
      </c>
      <c r="I74" s="39">
        <f>K161</f>
        <v>1</v>
      </c>
      <c r="J74" s="39"/>
      <c r="K74" s="410">
        <f>F74*I74</f>
        <v>1828080.969999999</v>
      </c>
      <c r="L74" s="38"/>
      <c r="M74" s="48"/>
      <c r="N74" s="499"/>
      <c r="O74" s="440"/>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row>
    <row r="75" spans="1:62">
      <c r="A75" s="30">
        <v>33</v>
      </c>
      <c r="B75" s="36" t="s">
        <v>715</v>
      </c>
      <c r="C75" s="36"/>
      <c r="D75" s="48" t="s">
        <v>716</v>
      </c>
      <c r="E75" s="48"/>
      <c r="F75" s="459">
        <f>'Att 4 - Rate Base'!I24</f>
        <v>578190.06876153825</v>
      </c>
      <c r="G75" s="61"/>
      <c r="H75" s="38" t="s">
        <v>395</v>
      </c>
      <c r="I75" s="39">
        <f>I41</f>
        <v>1</v>
      </c>
      <c r="J75" s="39"/>
      <c r="K75" s="410">
        <f>F75*I75</f>
        <v>578190.06876153825</v>
      </c>
      <c r="L75" s="38"/>
      <c r="M75" s="48"/>
      <c r="N75" s="499"/>
      <c r="O75" s="440"/>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row>
    <row r="76" spans="1:62">
      <c r="A76" s="30">
        <v>34</v>
      </c>
      <c r="B76" s="16" t="s">
        <v>717</v>
      </c>
      <c r="C76" s="16"/>
      <c r="D76" s="48" t="s">
        <v>718</v>
      </c>
      <c r="E76" s="48"/>
      <c r="F76" s="405">
        <f>SUM(F73:F75)</f>
        <v>2707301.4943012665</v>
      </c>
      <c r="G76" s="61"/>
      <c r="H76" s="15"/>
      <c r="I76" s="48"/>
      <c r="J76" s="48"/>
      <c r="K76" s="411">
        <f>SUM(K73:K75)</f>
        <v>2707301.4943012665</v>
      </c>
      <c r="L76" s="48"/>
      <c r="M76" s="48"/>
      <c r="N76" s="499"/>
      <c r="O76" s="392"/>
      <c r="P76" s="12"/>
    </row>
    <row r="77" spans="1:62">
      <c r="A77" s="30"/>
      <c r="B77" s="16"/>
      <c r="C77" s="16"/>
      <c r="D77" s="48"/>
      <c r="E77" s="48"/>
      <c r="F77" s="406"/>
      <c r="G77" s="48"/>
      <c r="H77" s="48"/>
      <c r="I77" s="48"/>
      <c r="J77" s="48"/>
      <c r="K77" s="412"/>
      <c r="L77" s="38"/>
      <c r="M77" s="48"/>
      <c r="N77" s="499"/>
      <c r="P77" s="12"/>
    </row>
    <row r="78" spans="1:62" ht="12.75" thickBot="1">
      <c r="A78" s="30">
        <v>35</v>
      </c>
      <c r="B78" s="16" t="s">
        <v>719</v>
      </c>
      <c r="C78" s="16"/>
      <c r="D78" s="48" t="s">
        <v>720</v>
      </c>
      <c r="E78" s="48"/>
      <c r="F78" s="407">
        <f>F55+F68+F70+F76</f>
        <v>180755183.02800804</v>
      </c>
      <c r="G78" s="61"/>
      <c r="H78" s="48"/>
      <c r="I78" s="48"/>
      <c r="J78" s="48"/>
      <c r="K78" s="413">
        <f>K55+K68+K70+K76</f>
        <v>180755183.02800804</v>
      </c>
      <c r="L78" s="48"/>
      <c r="M78" s="48"/>
      <c r="N78" s="499"/>
      <c r="O78" s="419"/>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row>
    <row r="79" spans="1:62" ht="12.75" thickTop="1">
      <c r="B79" s="10" t="s">
        <v>385</v>
      </c>
      <c r="C79" s="10"/>
      <c r="K79" s="311"/>
      <c r="O79" s="12"/>
      <c r="P79" s="12"/>
    </row>
    <row r="80" spans="1:62">
      <c r="B80" s="10"/>
      <c r="C80" s="10"/>
      <c r="M80" s="55" t="s">
        <v>396</v>
      </c>
      <c r="N80" s="824"/>
      <c r="P80" s="12"/>
    </row>
    <row r="81" spans="1:62">
      <c r="A81" s="843" t="str">
        <f>A2</f>
        <v>Rate Formula Template</v>
      </c>
      <c r="B81" s="843"/>
      <c r="C81" s="843"/>
      <c r="D81" s="843"/>
      <c r="E81" s="843"/>
      <c r="F81" s="843"/>
      <c r="G81" s="843"/>
      <c r="H81" s="843"/>
      <c r="I81" s="843"/>
      <c r="J81" s="843"/>
      <c r="K81" s="843"/>
      <c r="L81" s="843"/>
      <c r="M81" s="843"/>
      <c r="N81" s="823"/>
      <c r="P81" s="12"/>
    </row>
    <row r="82" spans="1:62">
      <c r="A82" s="849" t="str">
        <f>A3</f>
        <v>Utilizing FERC Form 1 Data</v>
      </c>
      <c r="B82" s="849"/>
      <c r="C82" s="849"/>
      <c r="D82" s="849"/>
      <c r="E82" s="849"/>
      <c r="F82" s="849"/>
      <c r="G82" s="849"/>
      <c r="H82" s="849"/>
      <c r="I82" s="849"/>
      <c r="J82" s="849"/>
      <c r="K82" s="849"/>
      <c r="L82" s="849"/>
      <c r="M82" s="849"/>
      <c r="N82" s="823"/>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row>
    <row r="83" spans="1:62">
      <c r="A83" s="843" t="str">
        <f>A4</f>
        <v>DesertLink, LLC</v>
      </c>
      <c r="B83" s="843"/>
      <c r="C83" s="843"/>
      <c r="D83" s="843"/>
      <c r="E83" s="843"/>
      <c r="F83" s="843"/>
      <c r="G83" s="843"/>
      <c r="H83" s="843"/>
      <c r="I83" s="843"/>
      <c r="J83" s="843"/>
      <c r="K83" s="843"/>
      <c r="L83" s="843"/>
      <c r="M83" s="843"/>
      <c r="N83" s="823"/>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row>
    <row r="84" spans="1:62">
      <c r="H84" s="49"/>
      <c r="I84" s="49"/>
      <c r="J84" s="49"/>
      <c r="K84" s="49"/>
      <c r="L84" s="49"/>
      <c r="M84" s="44" t="str">
        <f>$M$5</f>
        <v>For the 12 months ended</v>
      </c>
      <c r="N84" s="824"/>
      <c r="P84" s="12"/>
    </row>
    <row r="85" spans="1:62">
      <c r="H85" s="49"/>
      <c r="I85" s="49"/>
      <c r="J85" s="49"/>
      <c r="K85" s="49"/>
      <c r="L85" s="49"/>
      <c r="M85" s="442">
        <f>$M$6</f>
        <v>45657</v>
      </c>
      <c r="N85" s="827"/>
    </row>
    <row r="86" spans="1:62">
      <c r="H86" s="49"/>
      <c r="I86" s="49"/>
      <c r="J86" s="49"/>
      <c r="K86" s="49"/>
      <c r="L86" s="49"/>
      <c r="M86" s="48"/>
      <c r="N86" s="499"/>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row>
    <row r="87" spans="1:62">
      <c r="A87" s="18" t="s">
        <v>65</v>
      </c>
      <c r="B87" s="17" t="s">
        <v>372</v>
      </c>
      <c r="C87" s="17"/>
      <c r="D87" s="17" t="s">
        <v>373</v>
      </c>
      <c r="E87" s="17"/>
      <c r="F87" s="17" t="s">
        <v>374</v>
      </c>
      <c r="G87" s="17"/>
      <c r="H87" s="65"/>
      <c r="I87" s="65" t="s">
        <v>375</v>
      </c>
      <c r="J87" s="65"/>
      <c r="K87" s="65" t="s">
        <v>376</v>
      </c>
      <c r="L87" s="65"/>
      <c r="M87" s="49"/>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row>
    <row r="88" spans="1:62">
      <c r="A88" s="20" t="s">
        <v>365</v>
      </c>
      <c r="B88" s="510"/>
      <c r="C88" s="45"/>
      <c r="D88" s="22" t="s">
        <v>371</v>
      </c>
      <c r="E88" s="23"/>
      <c r="F88" s="25" t="s">
        <v>388</v>
      </c>
      <c r="G88" s="46"/>
      <c r="H88" s="853" t="s">
        <v>90</v>
      </c>
      <c r="I88" s="853"/>
      <c r="J88" s="66"/>
      <c r="K88" s="67" t="s">
        <v>389</v>
      </c>
      <c r="L88" s="66"/>
      <c r="M88" s="68"/>
      <c r="N88" s="820"/>
    </row>
    <row r="89" spans="1:62">
      <c r="A89" s="28"/>
      <c r="B89" s="45" t="s">
        <v>397</v>
      </c>
      <c r="C89" s="45"/>
      <c r="D89" s="23"/>
      <c r="E89" s="23"/>
      <c r="F89" s="69"/>
      <c r="G89" s="69"/>
      <c r="H89" s="66"/>
      <c r="I89" s="66"/>
      <c r="J89" s="66"/>
      <c r="K89" s="70" t="s">
        <v>390</v>
      </c>
      <c r="L89" s="70"/>
      <c r="M89" s="68"/>
      <c r="N89" s="826"/>
    </row>
    <row r="90" spans="1:62">
      <c r="A90" s="42">
        <v>1</v>
      </c>
      <c r="B90" s="36" t="s">
        <v>389</v>
      </c>
      <c r="C90" s="36"/>
      <c r="D90" s="49" t="s">
        <v>398</v>
      </c>
      <c r="E90" s="49"/>
      <c r="F90" s="393">
        <v>1531031.5242117012</v>
      </c>
      <c r="G90" s="48"/>
      <c r="H90" s="38" t="s">
        <v>379</v>
      </c>
      <c r="I90" s="39">
        <f>K161</f>
        <v>1</v>
      </c>
      <c r="J90" s="39"/>
      <c r="K90" s="396">
        <f>F90*I90</f>
        <v>1531031.5242117012</v>
      </c>
      <c r="L90" s="72"/>
      <c r="M90" s="49"/>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row>
    <row r="91" spans="1:62">
      <c r="A91" s="30">
        <v>2</v>
      </c>
      <c r="B91" s="36" t="s">
        <v>721</v>
      </c>
      <c r="C91" s="36"/>
      <c r="D91" s="48" t="s">
        <v>722</v>
      </c>
      <c r="E91" s="48"/>
      <c r="F91" s="393">
        <v>441794.8000000001</v>
      </c>
      <c r="G91" s="48"/>
      <c r="H91" s="38" t="s">
        <v>379</v>
      </c>
      <c r="I91" s="39">
        <f>K161</f>
        <v>1</v>
      </c>
      <c r="J91" s="39"/>
      <c r="K91" s="396">
        <f t="shared" ref="K91:K101" si="1">F91*I91</f>
        <v>441794.8000000001</v>
      </c>
      <c r="L91" s="72"/>
      <c r="M91" s="48"/>
      <c r="N91" s="499"/>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row>
    <row r="92" spans="1:62">
      <c r="A92" s="30">
        <v>3</v>
      </c>
      <c r="B92" s="36" t="s">
        <v>723</v>
      </c>
      <c r="C92" s="36"/>
      <c r="D92" s="48" t="s">
        <v>724</v>
      </c>
      <c r="E92" s="48"/>
      <c r="F92" s="393">
        <v>0</v>
      </c>
      <c r="G92" s="48"/>
      <c r="H92" s="38" t="s">
        <v>379</v>
      </c>
      <c r="I92" s="39">
        <f>K161</f>
        <v>1</v>
      </c>
      <c r="J92" s="39"/>
      <c r="K92" s="396">
        <f t="shared" si="1"/>
        <v>0</v>
      </c>
      <c r="L92" s="72"/>
      <c r="M92" s="48"/>
      <c r="N92" s="499"/>
      <c r="O92" s="12"/>
    </row>
    <row r="93" spans="1:62">
      <c r="A93" s="30">
        <v>4</v>
      </c>
      <c r="B93" s="16" t="s">
        <v>725</v>
      </c>
      <c r="C93" s="16"/>
      <c r="D93" s="48" t="s">
        <v>726</v>
      </c>
      <c r="E93" s="48"/>
      <c r="F93" s="393">
        <v>1294006.9201061327</v>
      </c>
      <c r="G93" s="48"/>
      <c r="H93" s="38" t="s">
        <v>410</v>
      </c>
      <c r="I93" s="39">
        <f>K170</f>
        <v>1</v>
      </c>
      <c r="J93" s="39"/>
      <c r="K93" s="396">
        <f t="shared" si="1"/>
        <v>1294006.9201061327</v>
      </c>
      <c r="L93" s="72"/>
      <c r="M93" s="48"/>
      <c r="N93" s="499"/>
      <c r="O93" s="12"/>
    </row>
    <row r="94" spans="1:62">
      <c r="A94" s="30">
        <v>5</v>
      </c>
      <c r="B94" s="36" t="s">
        <v>727</v>
      </c>
      <c r="C94" s="36"/>
      <c r="D94" s="73" t="s">
        <v>491</v>
      </c>
      <c r="E94" s="48"/>
      <c r="F94" s="393">
        <v>0</v>
      </c>
      <c r="G94" s="48"/>
      <c r="H94" s="38" t="s">
        <v>410</v>
      </c>
      <c r="I94" s="39">
        <f>K170</f>
        <v>1</v>
      </c>
      <c r="J94" s="39"/>
      <c r="K94" s="396">
        <f t="shared" si="1"/>
        <v>0</v>
      </c>
      <c r="L94" s="72"/>
      <c r="M94" s="48"/>
      <c r="N94" s="499"/>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row>
    <row r="95" spans="1:62">
      <c r="A95" s="30">
        <v>6</v>
      </c>
      <c r="B95" s="36" t="s">
        <v>728</v>
      </c>
      <c r="C95" s="36"/>
      <c r="D95" s="48" t="s">
        <v>729</v>
      </c>
      <c r="E95" s="48"/>
      <c r="F95" s="393">
        <v>0</v>
      </c>
      <c r="G95" s="48"/>
      <c r="H95" s="38" t="s">
        <v>410</v>
      </c>
      <c r="I95" s="39">
        <f>K170</f>
        <v>1</v>
      </c>
      <c r="J95" s="39"/>
      <c r="K95" s="396">
        <f t="shared" si="1"/>
        <v>0</v>
      </c>
      <c r="L95" s="72"/>
      <c r="M95" s="48"/>
      <c r="N95" s="499"/>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row>
    <row r="96" spans="1:62">
      <c r="A96" s="30">
        <v>7</v>
      </c>
      <c r="B96" s="36" t="s">
        <v>730</v>
      </c>
      <c r="C96" s="36"/>
      <c r="D96" s="48" t="s">
        <v>729</v>
      </c>
      <c r="E96" s="48"/>
      <c r="F96" s="393">
        <v>37187.317531574387</v>
      </c>
      <c r="G96" s="48"/>
      <c r="H96" s="38" t="s">
        <v>410</v>
      </c>
      <c r="I96" s="39">
        <f>K170</f>
        <v>1</v>
      </c>
      <c r="J96" s="39"/>
      <c r="K96" s="396">
        <f t="shared" si="1"/>
        <v>37187.317531574387</v>
      </c>
      <c r="L96" s="72"/>
      <c r="M96" s="48"/>
      <c r="N96" s="499"/>
      <c r="O96" s="12"/>
    </row>
    <row r="97" spans="1:62">
      <c r="A97" s="30">
        <v>8</v>
      </c>
      <c r="B97" s="36" t="s">
        <v>731</v>
      </c>
      <c r="C97" s="36"/>
      <c r="D97" s="15" t="s">
        <v>729</v>
      </c>
      <c r="E97" s="48"/>
      <c r="F97" s="393">
        <v>0</v>
      </c>
      <c r="G97" s="48"/>
      <c r="H97" s="38" t="s">
        <v>410</v>
      </c>
      <c r="I97" s="39">
        <f>K170</f>
        <v>1</v>
      </c>
      <c r="J97" s="39"/>
      <c r="K97" s="396">
        <f t="shared" si="1"/>
        <v>0</v>
      </c>
      <c r="L97" s="72"/>
      <c r="M97" s="48"/>
      <c r="N97" s="499"/>
      <c r="O97" s="12"/>
    </row>
    <row r="98" spans="1:62">
      <c r="A98" s="74">
        <v>9</v>
      </c>
      <c r="B98" s="16"/>
      <c r="C98" s="16"/>
      <c r="D98" s="48"/>
      <c r="E98" s="48"/>
      <c r="F98" s="460"/>
      <c r="G98" s="48"/>
      <c r="H98" s="38"/>
      <c r="I98" s="48"/>
      <c r="J98" s="48"/>
      <c r="K98" s="396"/>
      <c r="L98" s="76"/>
      <c r="M98" s="48"/>
      <c r="N98" s="499"/>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row>
    <row r="99" spans="1:62">
      <c r="A99" s="30">
        <v>10</v>
      </c>
      <c r="B99" s="36" t="s">
        <v>732</v>
      </c>
      <c r="C99" s="36"/>
      <c r="D99" s="48" t="s">
        <v>733</v>
      </c>
      <c r="E99" s="48"/>
      <c r="F99" s="393">
        <f>F96</f>
        <v>37187.317531574387</v>
      </c>
      <c r="G99" s="48"/>
      <c r="H99" s="38" t="s">
        <v>379</v>
      </c>
      <c r="I99" s="39">
        <f>K161</f>
        <v>1</v>
      </c>
      <c r="J99" s="39"/>
      <c r="K99" s="396">
        <f t="shared" si="1"/>
        <v>37187.317531574387</v>
      </c>
      <c r="L99" s="72"/>
      <c r="M99" s="48"/>
      <c r="N99" s="499"/>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row>
    <row r="100" spans="1:62">
      <c r="A100" s="74">
        <v>11</v>
      </c>
      <c r="B100" s="16"/>
      <c r="C100" s="16"/>
      <c r="D100" s="48"/>
      <c r="E100" s="48"/>
      <c r="F100" s="460"/>
      <c r="G100" s="48"/>
      <c r="H100" s="38"/>
      <c r="I100" s="48"/>
      <c r="J100" s="48"/>
      <c r="K100" s="396"/>
      <c r="L100" s="76"/>
      <c r="M100" s="48"/>
      <c r="N100" s="499"/>
      <c r="O100" s="12"/>
    </row>
    <row r="101" spans="1:62">
      <c r="A101" s="30">
        <v>12</v>
      </c>
      <c r="B101" s="36" t="s">
        <v>734</v>
      </c>
      <c r="C101" s="36"/>
      <c r="D101" s="48" t="s">
        <v>735</v>
      </c>
      <c r="E101" s="48"/>
      <c r="F101" s="393">
        <v>0</v>
      </c>
      <c r="G101" s="48"/>
      <c r="H101" s="38" t="s">
        <v>383</v>
      </c>
      <c r="I101" s="64">
        <v>1</v>
      </c>
      <c r="J101" s="39"/>
      <c r="K101" s="396">
        <f t="shared" si="1"/>
        <v>0</v>
      </c>
      <c r="L101" s="72"/>
      <c r="M101" s="48"/>
      <c r="N101" s="499"/>
      <c r="O101" s="12"/>
    </row>
    <row r="102" spans="1:62">
      <c r="A102" s="30">
        <v>13</v>
      </c>
      <c r="B102" s="16" t="s">
        <v>736</v>
      </c>
      <c r="C102" s="16"/>
      <c r="D102" s="48"/>
      <c r="E102" s="48"/>
      <c r="F102" s="394"/>
      <c r="G102" s="48"/>
      <c r="H102" s="38"/>
      <c r="I102" s="48"/>
      <c r="J102" s="48"/>
      <c r="K102" s="396"/>
      <c r="L102" s="48"/>
      <c r="M102" s="48"/>
      <c r="N102" s="499"/>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row>
    <row r="103" spans="1:62">
      <c r="A103" s="30">
        <v>14</v>
      </c>
      <c r="B103" s="36" t="s">
        <v>737</v>
      </c>
      <c r="C103" s="36"/>
      <c r="D103" s="48" t="s">
        <v>738</v>
      </c>
      <c r="E103" s="48"/>
      <c r="F103" s="393">
        <v>416794.8000000001</v>
      </c>
      <c r="G103" s="48"/>
      <c r="H103" s="38" t="s">
        <v>383</v>
      </c>
      <c r="I103" s="64">
        <v>1</v>
      </c>
      <c r="J103" s="39"/>
      <c r="K103" s="396">
        <f>F103*I103</f>
        <v>416794.8000000001</v>
      </c>
      <c r="L103" s="72"/>
      <c r="M103" s="48"/>
      <c r="N103" s="499"/>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row>
    <row r="104" spans="1:62">
      <c r="A104" s="30">
        <v>15</v>
      </c>
      <c r="B104" s="77" t="s">
        <v>739</v>
      </c>
      <c r="C104" s="36"/>
      <c r="D104" s="15" t="s">
        <v>482</v>
      </c>
      <c r="E104" s="48"/>
      <c r="F104" s="393">
        <f>F91-F103</f>
        <v>25000</v>
      </c>
      <c r="G104" s="48"/>
      <c r="H104" s="38" t="s">
        <v>379</v>
      </c>
      <c r="I104" s="39">
        <f>K161</f>
        <v>1</v>
      </c>
      <c r="J104" s="39"/>
      <c r="K104" s="396">
        <f>F104*I104</f>
        <v>25000</v>
      </c>
      <c r="L104" s="72"/>
      <c r="M104" s="48"/>
      <c r="N104" s="499"/>
      <c r="O104" s="12"/>
    </row>
    <row r="105" spans="1:62">
      <c r="A105" s="30">
        <v>16</v>
      </c>
      <c r="B105" s="16" t="s">
        <v>740</v>
      </c>
      <c r="C105" s="16"/>
      <c r="D105" s="78" t="s">
        <v>579</v>
      </c>
      <c r="E105" s="73"/>
      <c r="F105" s="395">
        <f>SUM(F103:F104)</f>
        <v>441794.8000000001</v>
      </c>
      <c r="G105" s="75"/>
      <c r="H105" s="38"/>
      <c r="I105" s="48"/>
      <c r="J105" s="48"/>
      <c r="K105" s="396">
        <f>SUM(K103:K104)</f>
        <v>441794.8000000001</v>
      </c>
      <c r="L105" s="72"/>
      <c r="M105" s="48"/>
      <c r="N105" s="499"/>
      <c r="O105" s="12"/>
    </row>
    <row r="106" spans="1:62">
      <c r="A106" s="30">
        <v>17</v>
      </c>
      <c r="B106" s="16" t="s">
        <v>741</v>
      </c>
      <c r="C106" s="16"/>
      <c r="D106" s="846" t="s">
        <v>621</v>
      </c>
      <c r="E106" s="48"/>
      <c r="F106" s="467">
        <f>F90+F93+F99+F100+F101+F105-F91-F92-SUM(F94:F98)</f>
        <v>2825038.444317834</v>
      </c>
      <c r="G106" s="72"/>
      <c r="H106" s="38"/>
      <c r="I106" s="48"/>
      <c r="J106" s="48"/>
      <c r="K106" s="414">
        <f>K90+K93+K99+K100+K101+K105-K91-K92-SUM(K94:K98)</f>
        <v>2825038.444317834</v>
      </c>
      <c r="L106" s="72"/>
      <c r="M106" s="48"/>
      <c r="N106" s="499"/>
      <c r="O106" s="397"/>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row>
    <row r="107" spans="1:62">
      <c r="A107" s="30"/>
      <c r="B107" s="16"/>
      <c r="C107" s="16"/>
      <c r="D107" s="847"/>
      <c r="E107" s="48"/>
      <c r="F107" s="394"/>
      <c r="G107" s="48"/>
      <c r="H107" s="38"/>
      <c r="I107" s="48"/>
      <c r="J107" s="48"/>
      <c r="K107" s="396"/>
      <c r="L107" s="72"/>
      <c r="M107" s="48"/>
      <c r="N107" s="499"/>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row>
    <row r="108" spans="1:62">
      <c r="A108" s="30">
        <v>18</v>
      </c>
      <c r="B108" s="16" t="s">
        <v>742</v>
      </c>
      <c r="C108" s="16"/>
      <c r="D108" s="79" t="s">
        <v>662</v>
      </c>
      <c r="E108" s="48"/>
      <c r="F108" s="16"/>
      <c r="G108" s="48"/>
      <c r="H108" s="38"/>
      <c r="I108" s="48"/>
      <c r="J108" s="48"/>
      <c r="K108" s="48"/>
      <c r="L108" s="48"/>
      <c r="M108" s="48"/>
      <c r="N108" s="499"/>
    </row>
    <row r="109" spans="1:62">
      <c r="A109" s="30">
        <v>19</v>
      </c>
      <c r="B109" s="36" t="s">
        <v>665</v>
      </c>
      <c r="C109" s="36"/>
      <c r="D109" s="79" t="s">
        <v>743</v>
      </c>
      <c r="E109" s="48"/>
      <c r="F109" s="393">
        <f>'Att 4 - Rate Base'!J23-'Att 4 - Rate Base'!J11</f>
        <v>2925804.578087993</v>
      </c>
      <c r="G109" s="48"/>
      <c r="H109" s="38" t="s">
        <v>379</v>
      </c>
      <c r="I109" s="39">
        <f>K161</f>
        <v>1</v>
      </c>
      <c r="J109" s="39"/>
      <c r="K109" s="396">
        <f>F109*I109</f>
        <v>2925804.578087993</v>
      </c>
      <c r="L109" s="72"/>
      <c r="M109" s="48"/>
      <c r="N109" s="499"/>
      <c r="O109" s="12"/>
    </row>
    <row r="110" spans="1:62">
      <c r="A110" s="30">
        <v>20</v>
      </c>
      <c r="B110" s="36" t="s">
        <v>669</v>
      </c>
      <c r="C110" s="36"/>
      <c r="D110" s="79" t="s">
        <v>744</v>
      </c>
      <c r="E110" s="48"/>
      <c r="F110" s="393">
        <f>'Att 4 - Rate Base'!K23-'Att 4 - Rate Base'!K11</f>
        <v>1041749.5609844262</v>
      </c>
      <c r="G110" s="48"/>
      <c r="H110" s="38" t="s">
        <v>410</v>
      </c>
      <c r="I110" s="39">
        <f>K170</f>
        <v>1</v>
      </c>
      <c r="J110" s="39"/>
      <c r="K110" s="396">
        <f>F110*I110</f>
        <v>1041749.5609844262</v>
      </c>
      <c r="L110" s="72"/>
      <c r="M110" s="48"/>
      <c r="N110" s="499"/>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row>
    <row r="111" spans="1:62">
      <c r="A111" s="30">
        <v>21</v>
      </c>
      <c r="B111" s="36" t="s">
        <v>745</v>
      </c>
      <c r="C111" s="36"/>
      <c r="D111" s="79" t="s">
        <v>746</v>
      </c>
      <c r="E111" s="48"/>
      <c r="F111" s="415">
        <v>0</v>
      </c>
      <c r="G111" s="48"/>
      <c r="H111" s="38" t="s">
        <v>383</v>
      </c>
      <c r="I111" s="64">
        <v>1</v>
      </c>
      <c r="J111" s="39"/>
      <c r="K111" s="396">
        <f>F111*I111</f>
        <v>0</v>
      </c>
      <c r="L111" s="72"/>
      <c r="M111" s="48"/>
      <c r="N111" s="499"/>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row>
    <row r="112" spans="1:62">
      <c r="A112" s="30">
        <v>22</v>
      </c>
      <c r="B112" s="16" t="s">
        <v>747</v>
      </c>
      <c r="C112" s="16"/>
      <c r="D112" s="37" t="s">
        <v>622</v>
      </c>
      <c r="E112" s="73"/>
      <c r="F112" s="394">
        <f>SUM(F109:F111)</f>
        <v>3967554.1390724191</v>
      </c>
      <c r="G112" s="48"/>
      <c r="H112" s="38"/>
      <c r="I112" s="48"/>
      <c r="J112" s="48"/>
      <c r="K112" s="414">
        <f>SUM(K109:K111)</f>
        <v>3967554.1390724191</v>
      </c>
      <c r="L112" s="72"/>
      <c r="M112" s="48"/>
      <c r="N112" s="499"/>
      <c r="O112" s="397"/>
    </row>
    <row r="113" spans="1:62">
      <c r="A113" s="30"/>
      <c r="B113" s="16"/>
      <c r="C113" s="16"/>
      <c r="D113" s="48"/>
      <c r="E113" s="48"/>
      <c r="F113" s="75"/>
      <c r="G113" s="48"/>
      <c r="H113" s="38"/>
      <c r="I113" s="48"/>
      <c r="J113" s="48"/>
      <c r="K113" s="396"/>
      <c r="L113" s="72"/>
      <c r="M113" s="48"/>
      <c r="N113" s="499"/>
    </row>
    <row r="114" spans="1:62">
      <c r="A114" s="30">
        <v>23</v>
      </c>
      <c r="B114" s="16" t="s">
        <v>748</v>
      </c>
      <c r="C114" s="16"/>
      <c r="D114" s="48"/>
      <c r="E114" s="48"/>
      <c r="F114" s="16"/>
      <c r="G114" s="48"/>
      <c r="H114" s="38"/>
      <c r="I114" s="48"/>
      <c r="J114" s="48"/>
      <c r="K114" s="396"/>
      <c r="L114" s="48"/>
      <c r="M114" s="48"/>
      <c r="N114" s="499"/>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row>
    <row r="115" spans="1:62">
      <c r="A115" s="30">
        <v>24</v>
      </c>
      <c r="B115" s="36" t="s">
        <v>749</v>
      </c>
      <c r="C115" s="36"/>
      <c r="D115" s="48"/>
      <c r="E115" s="48"/>
      <c r="F115" s="16"/>
      <c r="G115" s="48"/>
      <c r="H115" s="38"/>
      <c r="I115" s="48"/>
      <c r="J115" s="48"/>
      <c r="K115" s="48"/>
      <c r="L115" s="48"/>
      <c r="M115" s="48"/>
      <c r="N115" s="499"/>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row>
    <row r="116" spans="1:62">
      <c r="A116" s="30">
        <v>25</v>
      </c>
      <c r="B116" s="81" t="s">
        <v>750</v>
      </c>
      <c r="C116" s="81"/>
      <c r="D116" s="48" t="s">
        <v>751</v>
      </c>
      <c r="E116" s="48"/>
      <c r="F116" s="393">
        <v>54410.584866375524</v>
      </c>
      <c r="G116" s="48"/>
      <c r="H116" s="38" t="s">
        <v>410</v>
      </c>
      <c r="I116" s="39">
        <f>K170</f>
        <v>1</v>
      </c>
      <c r="J116" s="39"/>
      <c r="K116" s="396">
        <f>F116*I116</f>
        <v>54410.584866375524</v>
      </c>
      <c r="L116" s="72"/>
      <c r="M116" s="48"/>
      <c r="N116" s="499"/>
      <c r="O116" s="12"/>
    </row>
    <row r="117" spans="1:62" ht="24">
      <c r="A117" s="31">
        <v>26</v>
      </c>
      <c r="B117" s="82" t="s">
        <v>752</v>
      </c>
      <c r="C117" s="81"/>
      <c r="D117" s="48" t="s">
        <v>751</v>
      </c>
      <c r="E117" s="48"/>
      <c r="F117" s="393">
        <v>0</v>
      </c>
      <c r="G117" s="48"/>
      <c r="H117" s="38" t="s">
        <v>410</v>
      </c>
      <c r="I117" s="39">
        <f>K170</f>
        <v>1</v>
      </c>
      <c r="J117" s="39"/>
      <c r="K117" s="396">
        <f>F117*I117</f>
        <v>0</v>
      </c>
      <c r="L117" s="72"/>
      <c r="M117" s="48"/>
      <c r="N117" s="499"/>
    </row>
    <row r="118" spans="1:62">
      <c r="A118" s="31">
        <v>27</v>
      </c>
      <c r="B118" s="36" t="s">
        <v>399</v>
      </c>
      <c r="C118" s="36"/>
      <c r="D118" s="48"/>
      <c r="E118" s="48"/>
      <c r="F118" s="394"/>
      <c r="G118" s="48"/>
      <c r="H118" s="38"/>
      <c r="I118" s="48"/>
      <c r="J118" s="48"/>
      <c r="K118" s="396"/>
      <c r="L118" s="48"/>
      <c r="M118" s="48"/>
      <c r="N118" s="499"/>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row>
    <row r="119" spans="1:62">
      <c r="A119" s="30">
        <v>28</v>
      </c>
      <c r="B119" s="81" t="s">
        <v>753</v>
      </c>
      <c r="C119" s="81"/>
      <c r="D119" s="73" t="s">
        <v>492</v>
      </c>
      <c r="E119" s="48"/>
      <c r="F119" s="393">
        <v>1105789.9999999998</v>
      </c>
      <c r="G119" s="48"/>
      <c r="H119" s="38" t="s">
        <v>395</v>
      </c>
      <c r="I119" s="39">
        <f>$I$41</f>
        <v>1</v>
      </c>
      <c r="J119" s="39"/>
      <c r="K119" s="396">
        <f>F119*I119</f>
        <v>1105789.9999999998</v>
      </c>
      <c r="L119" s="72"/>
      <c r="M119" s="48"/>
      <c r="N119" s="499"/>
      <c r="O119" s="440"/>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row>
    <row r="120" spans="1:62">
      <c r="A120" s="30">
        <v>29</v>
      </c>
      <c r="B120" s="81" t="s">
        <v>754</v>
      </c>
      <c r="C120" s="81"/>
      <c r="D120" s="48" t="s">
        <v>751</v>
      </c>
      <c r="E120" s="48"/>
      <c r="F120" s="393">
        <v>39080.000000000015</v>
      </c>
      <c r="G120" s="48"/>
      <c r="H120" s="38" t="s">
        <v>395</v>
      </c>
      <c r="I120" s="39">
        <f>$I$41</f>
        <v>1</v>
      </c>
      <c r="J120" s="54"/>
      <c r="K120" s="396">
        <f>IFERROR(F120*I120,0)</f>
        <v>39080.000000000015</v>
      </c>
      <c r="L120" s="72"/>
      <c r="M120" s="48"/>
      <c r="N120" s="499"/>
    </row>
    <row r="121" spans="1:62">
      <c r="A121" s="30">
        <v>30</v>
      </c>
      <c r="B121" s="81" t="s">
        <v>755</v>
      </c>
      <c r="C121" s="81"/>
      <c r="D121" s="48" t="s">
        <v>751</v>
      </c>
      <c r="E121" s="48"/>
      <c r="F121" s="393">
        <v>0</v>
      </c>
      <c r="G121" s="48"/>
      <c r="H121" s="38" t="s">
        <v>395</v>
      </c>
      <c r="I121" s="39">
        <f t="shared" ref="I121:I122" si="2">$I$41</f>
        <v>1</v>
      </c>
      <c r="J121" s="39"/>
      <c r="K121" s="396">
        <f>F121*I121</f>
        <v>0</v>
      </c>
      <c r="L121" s="72"/>
      <c r="M121" s="48"/>
      <c r="N121" s="499"/>
    </row>
    <row r="122" spans="1:62">
      <c r="A122" s="30">
        <v>31</v>
      </c>
      <c r="B122" s="81" t="s">
        <v>756</v>
      </c>
      <c r="C122" s="81"/>
      <c r="D122" s="15" t="s">
        <v>751</v>
      </c>
      <c r="E122" s="48"/>
      <c r="F122" s="415">
        <v>0</v>
      </c>
      <c r="G122" s="48"/>
      <c r="H122" s="38" t="s">
        <v>395</v>
      </c>
      <c r="I122" s="39">
        <f t="shared" si="2"/>
        <v>1</v>
      </c>
      <c r="J122" s="39"/>
      <c r="K122" s="406">
        <f>F122*I122</f>
        <v>0</v>
      </c>
      <c r="L122" s="72"/>
      <c r="M122" s="48"/>
      <c r="N122" s="499"/>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row>
    <row r="123" spans="1:62">
      <c r="A123" s="41">
        <v>32</v>
      </c>
      <c r="B123" s="21" t="s">
        <v>757</v>
      </c>
      <c r="C123" s="21"/>
      <c r="D123" s="37" t="s">
        <v>623</v>
      </c>
      <c r="E123" s="60"/>
      <c r="F123" s="396">
        <f>SUM(F116:F122)</f>
        <v>1199280.5848663752</v>
      </c>
      <c r="G123" s="48"/>
      <c r="H123" s="38"/>
      <c r="I123" s="60"/>
      <c r="J123" s="60"/>
      <c r="K123" s="396">
        <f>SUM(K116:K122)</f>
        <v>1199280.5848663752</v>
      </c>
      <c r="L123" s="72"/>
      <c r="M123" s="60"/>
      <c r="N123" s="828"/>
      <c r="O123" s="397"/>
    </row>
    <row r="124" spans="1:62">
      <c r="A124" s="41"/>
      <c r="B124" s="21"/>
      <c r="C124" s="21"/>
      <c r="D124" s="60"/>
      <c r="E124" s="60"/>
      <c r="F124" s="75"/>
      <c r="G124" s="48"/>
      <c r="H124" s="38"/>
      <c r="I124" s="60"/>
      <c r="J124" s="60"/>
      <c r="K124" s="396"/>
      <c r="L124" s="72"/>
      <c r="M124" s="60"/>
      <c r="N124" s="828"/>
    </row>
    <row r="125" spans="1:62">
      <c r="A125" s="41">
        <v>33</v>
      </c>
      <c r="B125" s="21" t="s">
        <v>758</v>
      </c>
      <c r="C125" s="21"/>
      <c r="D125" s="48" t="s">
        <v>759</v>
      </c>
      <c r="E125" s="48"/>
      <c r="G125" s="48"/>
      <c r="H125" s="38"/>
      <c r="I125" s="48"/>
      <c r="J125" s="48"/>
      <c r="K125" s="396"/>
      <c r="L125" s="48"/>
      <c r="M125" s="48"/>
      <c r="N125" s="499"/>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row>
    <row r="126" spans="1:62">
      <c r="A126" s="41">
        <v>34</v>
      </c>
      <c r="B126" s="84" t="s">
        <v>534</v>
      </c>
      <c r="C126" s="36"/>
      <c r="D126" s="15"/>
      <c r="E126" s="48"/>
      <c r="F126" s="85">
        <f>1-(((1-F212)*(1-F211))/(1-F211*F212*F213))</f>
        <v>0.27983599999999997</v>
      </c>
      <c r="G126" s="48"/>
      <c r="H126" s="38"/>
      <c r="I126" s="48"/>
      <c r="J126" s="48"/>
      <c r="K126" s="396"/>
      <c r="L126" s="48"/>
      <c r="M126" s="48"/>
      <c r="N126" s="499"/>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row>
    <row r="127" spans="1:62">
      <c r="A127" s="30">
        <v>35</v>
      </c>
      <c r="B127" s="36" t="s">
        <v>760</v>
      </c>
      <c r="C127" s="36"/>
      <c r="D127" s="48" t="s">
        <v>761</v>
      </c>
      <c r="E127" s="48"/>
      <c r="F127" s="86">
        <f>(F126/(1-F126))*(1-K175/K179)</f>
        <v>0.30588707827454448</v>
      </c>
      <c r="G127" s="48"/>
      <c r="H127" s="38"/>
      <c r="I127" s="48"/>
      <c r="J127" s="48"/>
      <c r="K127" s="48"/>
      <c r="L127" s="48"/>
      <c r="M127" s="48"/>
      <c r="N127" s="499"/>
    </row>
    <row r="128" spans="1:62">
      <c r="A128" s="30">
        <v>36</v>
      </c>
      <c r="B128" s="36" t="s">
        <v>762</v>
      </c>
      <c r="C128" s="77"/>
      <c r="D128" s="48"/>
      <c r="E128" s="48"/>
      <c r="F128" s="15"/>
      <c r="G128" s="48"/>
      <c r="H128" s="38"/>
      <c r="I128" s="48"/>
      <c r="J128" s="48"/>
      <c r="K128" s="48"/>
      <c r="L128" s="48"/>
      <c r="M128" s="48"/>
      <c r="N128" s="499"/>
    </row>
    <row r="129" spans="1:62">
      <c r="A129" s="30">
        <v>37</v>
      </c>
      <c r="B129" s="16"/>
      <c r="C129" s="16"/>
      <c r="D129" s="48"/>
      <c r="E129" s="48"/>
      <c r="F129" s="16"/>
      <c r="G129" s="48"/>
      <c r="H129" s="38"/>
      <c r="I129" s="48"/>
      <c r="J129" s="48"/>
      <c r="K129" s="48"/>
      <c r="L129" s="48"/>
      <c r="M129" s="48"/>
      <c r="N129" s="499"/>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row>
    <row r="130" spans="1:62">
      <c r="A130" s="30">
        <v>38</v>
      </c>
      <c r="B130" s="87" t="s">
        <v>578</v>
      </c>
      <c r="C130" s="36"/>
      <c r="D130" s="73" t="s">
        <v>577</v>
      </c>
      <c r="E130" s="48"/>
      <c r="F130" s="88">
        <f>1/(1-F126)</f>
        <v>1.3885726029071155</v>
      </c>
      <c r="G130" s="48"/>
      <c r="H130" s="38"/>
      <c r="I130" s="48"/>
      <c r="J130" s="48"/>
      <c r="K130" s="48"/>
      <c r="L130" s="48"/>
      <c r="M130" s="48"/>
      <c r="N130" s="499"/>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row>
    <row r="131" spans="1:62">
      <c r="A131" s="30">
        <v>39</v>
      </c>
      <c r="B131" s="16" t="s">
        <v>763</v>
      </c>
      <c r="C131" s="16"/>
      <c r="D131" s="78" t="s">
        <v>493</v>
      </c>
      <c r="E131" s="48"/>
      <c r="F131" s="71">
        <v>0</v>
      </c>
      <c r="G131" s="48"/>
      <c r="H131" s="38"/>
      <c r="I131" s="48"/>
      <c r="J131" s="48"/>
      <c r="K131" s="48"/>
      <c r="L131" s="48"/>
      <c r="M131" s="48"/>
      <c r="N131" s="499"/>
    </row>
    <row r="132" spans="1:62">
      <c r="A132" s="30">
        <v>40</v>
      </c>
      <c r="B132" s="10" t="s">
        <v>987</v>
      </c>
      <c r="C132" s="10"/>
      <c r="D132" s="525" t="s">
        <v>991</v>
      </c>
      <c r="E132" s="48"/>
      <c r="F132" s="71">
        <f>'Att 13 - Excess-Def Summary'!E25</f>
        <v>0</v>
      </c>
      <c r="G132" s="48"/>
      <c r="H132" s="38"/>
      <c r="I132" s="48"/>
      <c r="J132" s="48"/>
      <c r="K132" s="48"/>
      <c r="L132" s="48"/>
      <c r="M132" s="48"/>
      <c r="N132" s="499"/>
    </row>
    <row r="133" spans="1:62">
      <c r="A133" s="30">
        <v>41</v>
      </c>
      <c r="B133" s="10" t="s">
        <v>988</v>
      </c>
      <c r="C133" s="10"/>
      <c r="D133" s="78" t="s">
        <v>989</v>
      </c>
      <c r="E133" s="48"/>
      <c r="F133" s="393">
        <f>'WP2 - Perm Tax'!F18</f>
        <v>69097.155998060698</v>
      </c>
      <c r="G133" s="48"/>
      <c r="H133" s="38"/>
      <c r="I133" s="48"/>
      <c r="J133" s="48"/>
      <c r="K133" s="48"/>
      <c r="L133" s="48"/>
      <c r="M133" s="48"/>
      <c r="N133" s="499"/>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row>
    <row r="134" spans="1:62">
      <c r="A134" s="30">
        <v>42</v>
      </c>
      <c r="B134" s="10" t="s">
        <v>254</v>
      </c>
      <c r="C134" s="10"/>
      <c r="D134" s="37" t="s">
        <v>624</v>
      </c>
      <c r="E134" s="48"/>
      <c r="F134" s="394">
        <f>F127*F141</f>
        <v>3441589.0859491131</v>
      </c>
      <c r="G134" s="48"/>
      <c r="H134" s="38" t="s">
        <v>359</v>
      </c>
      <c r="I134" s="439"/>
      <c r="J134" s="39"/>
      <c r="K134" s="396">
        <f>+F134</f>
        <v>3441589.0859491131</v>
      </c>
      <c r="L134" s="396"/>
      <c r="M134" s="48"/>
      <c r="N134" s="499"/>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row>
    <row r="135" spans="1:62">
      <c r="A135" s="30">
        <v>43</v>
      </c>
      <c r="B135" s="10" t="s">
        <v>256</v>
      </c>
      <c r="C135" s="10"/>
      <c r="D135" s="37" t="s">
        <v>625</v>
      </c>
      <c r="E135" s="48"/>
      <c r="F135" s="394">
        <f>F130*F131</f>
        <v>0</v>
      </c>
      <c r="G135" s="48"/>
      <c r="H135" s="38" t="s">
        <v>394</v>
      </c>
      <c r="I135" s="39">
        <f>I55</f>
        <v>1</v>
      </c>
      <c r="J135" s="39"/>
      <c r="K135" s="396">
        <f>F135*I135</f>
        <v>0</v>
      </c>
      <c r="L135" s="396"/>
      <c r="M135" s="48"/>
      <c r="N135" s="499"/>
    </row>
    <row r="136" spans="1:62">
      <c r="A136" s="30">
        <v>44</v>
      </c>
      <c r="B136" s="10" t="s">
        <v>990</v>
      </c>
      <c r="C136" s="10"/>
      <c r="D136" s="520" t="s">
        <v>992</v>
      </c>
      <c r="E136" s="48"/>
      <c r="F136" s="71">
        <f>'Att 13 - Excess-Def Summary'!G25</f>
        <v>0</v>
      </c>
      <c r="G136" s="48"/>
      <c r="H136" s="38" t="s">
        <v>394</v>
      </c>
      <c r="I136" s="39">
        <f>I55</f>
        <v>1</v>
      </c>
      <c r="J136" s="39"/>
      <c r="K136" s="396">
        <f>F136*I136</f>
        <v>0</v>
      </c>
      <c r="L136" s="396"/>
      <c r="M136" s="48"/>
      <c r="N136" s="499"/>
    </row>
    <row r="137" spans="1:62">
      <c r="A137" s="30">
        <v>45</v>
      </c>
      <c r="B137" s="16" t="s">
        <v>764</v>
      </c>
      <c r="C137" s="16"/>
      <c r="D137" s="37" t="s">
        <v>626</v>
      </c>
      <c r="E137" s="48"/>
      <c r="F137" s="395">
        <f>F130*F133</f>
        <v>95946.417757706149</v>
      </c>
      <c r="G137" s="48"/>
      <c r="H137" s="38" t="s">
        <v>394</v>
      </c>
      <c r="I137" s="39">
        <f>I55</f>
        <v>1</v>
      </c>
      <c r="J137" s="39"/>
      <c r="K137" s="396">
        <f>F137*I137</f>
        <v>95946.417757706149</v>
      </c>
      <c r="L137" s="396"/>
      <c r="M137" s="48"/>
      <c r="N137" s="499"/>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row>
    <row r="138" spans="1:62">
      <c r="A138" s="30">
        <v>46</v>
      </c>
      <c r="B138" s="16" t="s">
        <v>765</v>
      </c>
      <c r="C138" s="16"/>
      <c r="D138" s="37" t="s">
        <v>839</v>
      </c>
      <c r="E138" s="48"/>
      <c r="F138" s="394">
        <f>SUM(F134:F137)</f>
        <v>3537535.5037068194</v>
      </c>
      <c r="G138" s="48"/>
      <c r="H138" s="38"/>
      <c r="I138" s="48"/>
      <c r="J138" s="48"/>
      <c r="K138" s="414">
        <f>SUM(K134:K137)</f>
        <v>3537535.5037068194</v>
      </c>
      <c r="L138" s="396"/>
      <c r="M138" s="48"/>
      <c r="N138" s="499"/>
      <c r="O138" s="419"/>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row>
    <row r="139" spans="1:62">
      <c r="A139" s="30"/>
      <c r="B139" s="16"/>
      <c r="C139" s="16"/>
      <c r="D139" s="79"/>
      <c r="E139" s="48"/>
      <c r="F139" s="394"/>
      <c r="G139" s="48"/>
      <c r="H139" s="38"/>
      <c r="I139" s="48"/>
      <c r="J139" s="48"/>
      <c r="K139" s="396"/>
      <c r="L139" s="396"/>
      <c r="M139" s="48"/>
      <c r="N139" s="499"/>
    </row>
    <row r="140" spans="1:62">
      <c r="A140" s="30">
        <v>47</v>
      </c>
      <c r="B140" s="16" t="s">
        <v>766</v>
      </c>
      <c r="C140" s="16"/>
      <c r="D140" s="79"/>
      <c r="E140" s="48"/>
      <c r="F140" s="394"/>
      <c r="G140" s="48"/>
      <c r="H140" s="38"/>
      <c r="I140" s="48"/>
      <c r="J140" s="48"/>
      <c r="K140" s="396"/>
      <c r="L140" s="396"/>
      <c r="M140" s="48"/>
      <c r="N140" s="499"/>
    </row>
    <row r="141" spans="1:62">
      <c r="A141" s="30">
        <v>48</v>
      </c>
      <c r="B141" s="16" t="s">
        <v>767</v>
      </c>
      <c r="C141" s="16"/>
      <c r="D141" s="37" t="s">
        <v>620</v>
      </c>
      <c r="E141" s="48"/>
      <c r="F141" s="394">
        <f>F78*K179</f>
        <v>11251175.12437111</v>
      </c>
      <c r="G141" s="48"/>
      <c r="H141" s="38" t="s">
        <v>359</v>
      </c>
      <c r="I141" s="51">
        <v>0</v>
      </c>
      <c r="J141" s="16"/>
      <c r="K141" s="394">
        <f>K78*K179</f>
        <v>11251175.12437111</v>
      </c>
      <c r="L141" s="394"/>
      <c r="M141" s="16"/>
      <c r="N141" s="499"/>
      <c r="O141" s="474"/>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row>
    <row r="142" spans="1:62">
      <c r="A142" s="30"/>
      <c r="B142" s="16"/>
      <c r="C142" s="16"/>
      <c r="D142" s="79"/>
      <c r="E142" s="48"/>
      <c r="F142" s="394"/>
      <c r="G142" s="48"/>
      <c r="H142" s="38"/>
      <c r="I142" s="16"/>
      <c r="J142" s="16"/>
      <c r="K142" s="394"/>
      <c r="L142" s="394"/>
      <c r="M142" s="16"/>
      <c r="N142" s="499"/>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row>
    <row r="143" spans="1:62" ht="12.75" thickBot="1">
      <c r="A143" s="30">
        <v>49</v>
      </c>
      <c r="B143" s="16" t="s">
        <v>768</v>
      </c>
      <c r="C143" s="16"/>
      <c r="D143" s="37" t="s">
        <v>627</v>
      </c>
      <c r="E143" s="48"/>
      <c r="F143" s="416">
        <f>F106+F112+F123+F138+F141</f>
        <v>22780583.796334557</v>
      </c>
      <c r="G143" s="48"/>
      <c r="H143" s="38"/>
      <c r="I143" s="16"/>
      <c r="J143" s="16"/>
      <c r="K143" s="416">
        <f>K106+K112+K123+K138+K141</f>
        <v>22780583.796334557</v>
      </c>
      <c r="L143" s="394"/>
      <c r="M143" s="394">
        <f>+F143-K143</f>
        <v>0</v>
      </c>
      <c r="N143" s="500"/>
      <c r="O143" s="419"/>
    </row>
    <row r="144" spans="1:62" ht="12.75" thickTop="1">
      <c r="A144" s="30"/>
      <c r="B144" s="16"/>
      <c r="C144" s="16"/>
      <c r="D144" s="16"/>
      <c r="E144" s="16"/>
      <c r="F144" s="16"/>
      <c r="G144" s="48"/>
      <c r="H144" s="38"/>
      <c r="I144" s="16"/>
      <c r="J144" s="16"/>
      <c r="K144" s="394"/>
      <c r="L144" s="394"/>
      <c r="M144" s="16"/>
      <c r="N144" s="499"/>
    </row>
    <row r="145" spans="1:62">
      <c r="B145" s="10" t="s">
        <v>385</v>
      </c>
      <c r="C145" s="10"/>
      <c r="M145" s="43" t="s">
        <v>400</v>
      </c>
      <c r="N145" s="824"/>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row>
    <row r="146" spans="1:62">
      <c r="A146" s="843" t="str">
        <f>A2</f>
        <v>Rate Formula Template</v>
      </c>
      <c r="B146" s="843"/>
      <c r="C146" s="843"/>
      <c r="D146" s="843"/>
      <c r="E146" s="843"/>
      <c r="F146" s="843"/>
      <c r="G146" s="843"/>
      <c r="H146" s="843"/>
      <c r="I146" s="843"/>
      <c r="J146" s="843"/>
      <c r="K146" s="843"/>
      <c r="L146" s="843"/>
      <c r="M146" s="843"/>
      <c r="N146" s="823"/>
      <c r="O146" s="438"/>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row>
    <row r="147" spans="1:62">
      <c r="A147" s="849" t="str">
        <f>A3</f>
        <v>Utilizing FERC Form 1 Data</v>
      </c>
      <c r="B147" s="849"/>
      <c r="C147" s="849"/>
      <c r="D147" s="849"/>
      <c r="E147" s="849"/>
      <c r="F147" s="849"/>
      <c r="G147" s="849"/>
      <c r="H147" s="849"/>
      <c r="I147" s="849"/>
      <c r="J147" s="849"/>
      <c r="K147" s="849"/>
      <c r="L147" s="849"/>
      <c r="M147" s="849"/>
      <c r="N147" s="823"/>
    </row>
    <row r="148" spans="1:62">
      <c r="A148" s="843" t="str">
        <f>A4</f>
        <v>DesertLink, LLC</v>
      </c>
      <c r="B148" s="843"/>
      <c r="C148" s="843"/>
      <c r="D148" s="843"/>
      <c r="E148" s="843"/>
      <c r="F148" s="843"/>
      <c r="G148" s="843"/>
      <c r="H148" s="843"/>
      <c r="I148" s="843"/>
      <c r="J148" s="843"/>
      <c r="K148" s="843"/>
      <c r="L148" s="843"/>
      <c r="M148" s="843"/>
      <c r="N148" s="823"/>
    </row>
    <row r="149" spans="1:62">
      <c r="M149" s="44" t="str">
        <f>$M$5</f>
        <v>For the 12 months ended</v>
      </c>
      <c r="N149" s="824"/>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row>
    <row r="150" spans="1:62">
      <c r="M150" s="442">
        <f>$M$6</f>
        <v>45657</v>
      </c>
      <c r="N150" s="827"/>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row>
    <row r="151" spans="1:62">
      <c r="M151" s="15"/>
      <c r="N151" s="499"/>
    </row>
    <row r="152" spans="1:62">
      <c r="A152" s="18" t="s">
        <v>65</v>
      </c>
      <c r="B152" s="17" t="s">
        <v>372</v>
      </c>
      <c r="C152" s="17"/>
      <c r="D152" s="17" t="s">
        <v>373</v>
      </c>
      <c r="E152" s="17"/>
      <c r="F152" s="17" t="s">
        <v>374</v>
      </c>
      <c r="G152" s="17"/>
      <c r="H152" s="17"/>
      <c r="I152" s="17" t="s">
        <v>375</v>
      </c>
      <c r="J152" s="17"/>
      <c r="K152" s="17" t="s">
        <v>376</v>
      </c>
      <c r="L152" s="17"/>
    </row>
    <row r="153" spans="1:62">
      <c r="A153" s="89" t="s">
        <v>365</v>
      </c>
      <c r="B153" s="850" t="s">
        <v>401</v>
      </c>
      <c r="C153" s="850"/>
      <c r="D153" s="850"/>
      <c r="E153" s="850"/>
      <c r="F153" s="850"/>
      <c r="G153" s="850"/>
      <c r="H153" s="850"/>
      <c r="I153" s="850"/>
      <c r="J153" s="850"/>
      <c r="K153" s="850"/>
      <c r="L153" s="23"/>
      <c r="M153" s="24"/>
      <c r="N153" s="826"/>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row>
    <row r="154" spans="1:62">
      <c r="A154" s="28"/>
      <c r="B154" s="16" t="s">
        <v>402</v>
      </c>
      <c r="C154" s="16"/>
      <c r="D154" s="48"/>
      <c r="E154" s="48"/>
      <c r="F154" s="16"/>
      <c r="G154" s="16"/>
      <c r="H154" s="16"/>
      <c r="I154" s="16"/>
      <c r="J154" s="16"/>
      <c r="K154" s="16"/>
      <c r="L154" s="16"/>
      <c r="M154" s="16"/>
      <c r="N154" s="499"/>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row>
    <row r="155" spans="1:62">
      <c r="A155" s="30">
        <v>1</v>
      </c>
      <c r="B155" s="16" t="s">
        <v>769</v>
      </c>
      <c r="C155" s="16"/>
      <c r="D155" s="48" t="s">
        <v>770</v>
      </c>
      <c r="E155" s="48"/>
      <c r="F155" s="16"/>
      <c r="G155" s="16"/>
      <c r="H155" s="16"/>
      <c r="I155" s="16"/>
      <c r="J155" s="16"/>
      <c r="K155" s="394">
        <f>F38</f>
        <v>152747278.61999995</v>
      </c>
      <c r="L155" s="75"/>
      <c r="M155" s="16"/>
      <c r="N155" s="499"/>
    </row>
    <row r="156" spans="1:62" ht="24">
      <c r="A156" s="31">
        <v>2</v>
      </c>
      <c r="B156" s="90" t="s">
        <v>508</v>
      </c>
      <c r="C156" s="90"/>
      <c r="D156" s="73" t="s">
        <v>404</v>
      </c>
      <c r="E156" s="73"/>
      <c r="F156" s="16"/>
      <c r="G156" s="16"/>
      <c r="H156" s="16"/>
      <c r="I156" s="16"/>
      <c r="J156" s="16"/>
      <c r="K156" s="393">
        <v>0</v>
      </c>
      <c r="L156" s="75"/>
      <c r="M156" s="16"/>
      <c r="N156" s="499"/>
    </row>
    <row r="157" spans="1:62" ht="24">
      <c r="A157" s="63">
        <v>3</v>
      </c>
      <c r="B157" s="90" t="s">
        <v>509</v>
      </c>
      <c r="C157" s="91"/>
      <c r="D157" s="91" t="s">
        <v>403</v>
      </c>
      <c r="E157" s="48"/>
      <c r="F157" s="16"/>
      <c r="G157" s="16"/>
      <c r="H157" s="16"/>
      <c r="I157" s="16"/>
      <c r="J157" s="16"/>
      <c r="K157" s="415">
        <v>0</v>
      </c>
      <c r="L157" s="75"/>
      <c r="M157" s="16"/>
      <c r="N157" s="499"/>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row>
    <row r="158" spans="1:62">
      <c r="A158" s="31"/>
      <c r="B158" s="16"/>
      <c r="C158" s="16"/>
      <c r="D158" s="48"/>
      <c r="E158" s="48"/>
      <c r="F158" s="16"/>
      <c r="G158" s="16"/>
      <c r="H158" s="16"/>
      <c r="I158" s="16"/>
      <c r="J158" s="16"/>
      <c r="K158" s="394"/>
      <c r="L158" s="16"/>
      <c r="M158" s="16"/>
      <c r="N158" s="499"/>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row>
    <row r="159" spans="1:62">
      <c r="A159" s="41">
        <v>4</v>
      </c>
      <c r="B159" s="21" t="s">
        <v>771</v>
      </c>
      <c r="C159" s="21"/>
      <c r="D159" s="60" t="s">
        <v>772</v>
      </c>
      <c r="E159" s="60"/>
      <c r="F159" s="21"/>
      <c r="G159" s="21"/>
      <c r="H159" s="21"/>
      <c r="I159" s="21"/>
      <c r="J159" s="21"/>
      <c r="K159" s="394">
        <f>K155-K156-K157</f>
        <v>152747278.61999995</v>
      </c>
      <c r="L159" s="75"/>
      <c r="M159" s="21"/>
      <c r="N159" s="828"/>
    </row>
    <row r="160" spans="1:62">
      <c r="A160" s="41"/>
      <c r="B160" s="21"/>
      <c r="C160" s="21"/>
      <c r="D160" s="60"/>
      <c r="E160" s="60"/>
      <c r="F160" s="21"/>
      <c r="G160" s="21"/>
      <c r="H160" s="21"/>
      <c r="I160" s="21"/>
      <c r="J160" s="21"/>
      <c r="K160" s="418"/>
      <c r="L160" s="21"/>
      <c r="M160" s="21"/>
      <c r="N160" s="828"/>
    </row>
    <row r="161" spans="1:63">
      <c r="A161" s="41">
        <v>5</v>
      </c>
      <c r="B161" s="16" t="s">
        <v>773</v>
      </c>
      <c r="C161" s="16"/>
      <c r="D161" s="92" t="s">
        <v>774</v>
      </c>
      <c r="E161" s="48"/>
      <c r="F161" s="16"/>
      <c r="G161" s="16"/>
      <c r="H161" s="31"/>
      <c r="J161" s="43" t="s">
        <v>405</v>
      </c>
      <c r="K161" s="93">
        <f>IF(K155=0,1,K159/K155)</f>
        <v>1</v>
      </c>
      <c r="L161" s="94"/>
      <c r="M161" s="16"/>
      <c r="N161" s="499"/>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row>
    <row r="162" spans="1:63">
      <c r="A162" s="41"/>
      <c r="B162" s="16"/>
      <c r="C162" s="16"/>
      <c r="D162" s="48"/>
      <c r="E162" s="48"/>
      <c r="F162" s="16"/>
      <c r="G162" s="16"/>
      <c r="H162" s="16"/>
      <c r="I162" s="16"/>
      <c r="J162" s="16"/>
      <c r="K162" s="16"/>
      <c r="L162" s="16"/>
      <c r="M162" s="16"/>
      <c r="N162" s="499"/>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row>
    <row r="163" spans="1:63">
      <c r="A163" s="30">
        <v>6</v>
      </c>
      <c r="B163" s="16" t="s">
        <v>775</v>
      </c>
      <c r="C163" s="16"/>
      <c r="D163" s="49"/>
      <c r="E163" s="49"/>
      <c r="F163" s="16"/>
      <c r="G163" s="16"/>
      <c r="H163" s="16"/>
      <c r="I163" s="16"/>
      <c r="J163" s="16"/>
      <c r="K163" s="16"/>
      <c r="L163" s="16"/>
      <c r="M163" s="16"/>
      <c r="N163" s="499"/>
    </row>
    <row r="164" spans="1:63">
      <c r="A164" s="30"/>
      <c r="B164" s="16"/>
      <c r="C164" s="16"/>
      <c r="D164" s="95" t="s">
        <v>776</v>
      </c>
      <c r="E164" s="95"/>
      <c r="F164" s="96" t="s">
        <v>406</v>
      </c>
      <c r="G164" s="96"/>
      <c r="H164" s="97" t="s">
        <v>379</v>
      </c>
      <c r="I164" s="96" t="s">
        <v>408</v>
      </c>
      <c r="J164" s="31"/>
      <c r="K164" s="16"/>
      <c r="L164" s="16"/>
      <c r="M164" s="16"/>
      <c r="N164" s="499"/>
    </row>
    <row r="165" spans="1:63">
      <c r="A165" s="30">
        <v>7</v>
      </c>
      <c r="B165" s="16" t="s">
        <v>663</v>
      </c>
      <c r="C165" s="16"/>
      <c r="D165" s="48" t="s">
        <v>777</v>
      </c>
      <c r="E165" s="48"/>
      <c r="F165" s="71">
        <v>0</v>
      </c>
      <c r="G165" s="48"/>
      <c r="H165" s="64">
        <v>0</v>
      </c>
      <c r="I165" s="98">
        <f>F165*H165</f>
        <v>0</v>
      </c>
      <c r="J165" s="16"/>
      <c r="K165" s="16"/>
      <c r="L165" s="16"/>
      <c r="M165" s="16"/>
      <c r="N165" s="499"/>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row>
    <row r="166" spans="1:63">
      <c r="A166" s="30">
        <v>8</v>
      </c>
      <c r="B166" s="16" t="s">
        <v>665</v>
      </c>
      <c r="C166" s="16"/>
      <c r="D166" s="48" t="s">
        <v>778</v>
      </c>
      <c r="E166" s="48"/>
      <c r="F166" s="449">
        <v>1</v>
      </c>
      <c r="G166" s="48"/>
      <c r="H166" s="99">
        <f>K161</f>
        <v>1</v>
      </c>
      <c r="I166" s="39">
        <f>F166*H166</f>
        <v>1</v>
      </c>
      <c r="J166" s="16"/>
      <c r="K166" s="16"/>
      <c r="L166" s="16"/>
      <c r="M166" s="16"/>
      <c r="N166" s="499"/>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row>
    <row r="167" spans="1:63">
      <c r="A167" s="30">
        <v>9</v>
      </c>
      <c r="B167" s="16" t="s">
        <v>667</v>
      </c>
      <c r="C167" s="16"/>
      <c r="D167" s="48" t="s">
        <v>779</v>
      </c>
      <c r="E167" s="48"/>
      <c r="F167" s="71">
        <v>0</v>
      </c>
      <c r="G167" s="48"/>
      <c r="H167" s="64">
        <v>0</v>
      </c>
      <c r="I167" s="39">
        <f>F167*H167</f>
        <v>0</v>
      </c>
      <c r="J167" s="16"/>
      <c r="K167" s="31" t="s">
        <v>411</v>
      </c>
      <c r="L167" s="16"/>
      <c r="M167" s="16"/>
      <c r="N167" s="499"/>
    </row>
    <row r="168" spans="1:63">
      <c r="A168" s="30">
        <v>10</v>
      </c>
      <c r="B168" s="16" t="s">
        <v>755</v>
      </c>
      <c r="C168" s="16"/>
      <c r="D168" s="48" t="s">
        <v>780</v>
      </c>
      <c r="E168" s="48"/>
      <c r="F168" s="80">
        <v>0</v>
      </c>
      <c r="G168" s="48"/>
      <c r="H168" s="64">
        <v>0</v>
      </c>
      <c r="I168" s="100">
        <f>F168*H168</f>
        <v>0</v>
      </c>
      <c r="J168" s="16"/>
      <c r="K168" s="96" t="s">
        <v>412</v>
      </c>
      <c r="L168" s="16"/>
      <c r="M168" s="16"/>
      <c r="N168" s="499"/>
    </row>
    <row r="169" spans="1:63">
      <c r="A169" s="30"/>
      <c r="B169" s="16"/>
      <c r="C169" s="16"/>
      <c r="D169" s="48"/>
      <c r="E169" s="48"/>
      <c r="F169" s="75"/>
      <c r="G169" s="48"/>
      <c r="H169" s="16"/>
      <c r="I169" s="16"/>
      <c r="J169" s="16"/>
      <c r="K169" s="16"/>
      <c r="L169" s="16"/>
      <c r="M169" s="16"/>
      <c r="N169" s="499"/>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row>
    <row r="170" spans="1:63">
      <c r="A170" s="31">
        <v>11</v>
      </c>
      <c r="B170" s="101" t="s">
        <v>366</v>
      </c>
      <c r="C170" s="101"/>
      <c r="D170" s="49" t="s">
        <v>241</v>
      </c>
      <c r="E170" s="49"/>
      <c r="F170" s="75">
        <f>SUM(F165:F168)</f>
        <v>1</v>
      </c>
      <c r="G170" s="75"/>
      <c r="H170" s="75"/>
      <c r="I170" s="75">
        <f>SUM(I165:I168)</f>
        <v>1</v>
      </c>
      <c r="J170" s="31" t="s">
        <v>409</v>
      </c>
      <c r="K170" s="102">
        <f>IF(F170=0,1,I170/F170)</f>
        <v>1</v>
      </c>
      <c r="L170" s="103" t="s">
        <v>409</v>
      </c>
      <c r="M170" s="9" t="s">
        <v>410</v>
      </c>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row>
    <row r="171" spans="1:63">
      <c r="A171" s="31"/>
      <c r="B171" s="101"/>
      <c r="C171" s="101"/>
      <c r="D171" s="49"/>
      <c r="E171" s="49"/>
      <c r="F171" s="72"/>
      <c r="G171" s="72"/>
      <c r="H171" s="49"/>
      <c r="I171" s="49"/>
      <c r="J171" s="49"/>
      <c r="K171" s="49"/>
      <c r="L171" s="49"/>
    </row>
    <row r="172" spans="1:63">
      <c r="A172" s="30">
        <v>12</v>
      </c>
      <c r="B172" s="15" t="s">
        <v>781</v>
      </c>
      <c r="C172" s="16"/>
      <c r="D172" s="48"/>
      <c r="E172" s="48"/>
      <c r="F172" s="48"/>
      <c r="G172" s="48"/>
      <c r="H172" s="48"/>
      <c r="I172" s="48"/>
      <c r="J172" s="48"/>
      <c r="L172" s="48"/>
      <c r="M172" s="16"/>
      <c r="N172" s="499"/>
      <c r="BK172" s="12"/>
    </row>
    <row r="173" spans="1:63">
      <c r="A173" s="30">
        <v>13</v>
      </c>
      <c r="B173" s="16"/>
      <c r="C173" s="16"/>
      <c r="D173" s="48"/>
      <c r="E173" s="48"/>
      <c r="F173" s="48"/>
      <c r="G173" s="48"/>
      <c r="H173" s="48"/>
      <c r="I173" s="48"/>
      <c r="J173" s="48"/>
      <c r="K173" s="38"/>
      <c r="L173" s="48"/>
      <c r="M173" s="16"/>
      <c r="N173" s="499"/>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row>
    <row r="174" spans="1:63">
      <c r="A174" s="30">
        <v>14</v>
      </c>
      <c r="B174" s="16"/>
      <c r="C174" s="16"/>
      <c r="D174" s="48"/>
      <c r="E174" s="48"/>
      <c r="F174" s="104" t="s">
        <v>406</v>
      </c>
      <c r="G174" s="104"/>
      <c r="H174" s="104" t="s">
        <v>414</v>
      </c>
      <c r="I174" s="38" t="s">
        <v>417</v>
      </c>
      <c r="J174" s="48"/>
      <c r="K174" s="104" t="s">
        <v>413</v>
      </c>
      <c r="L174" s="48"/>
      <c r="M174" s="16"/>
      <c r="N174" s="820"/>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row>
    <row r="175" spans="1:63">
      <c r="A175" s="30">
        <v>15</v>
      </c>
      <c r="B175" s="16" t="s">
        <v>782</v>
      </c>
      <c r="C175" s="16"/>
      <c r="D175" s="92" t="s">
        <v>783</v>
      </c>
      <c r="E175" s="48"/>
      <c r="F175" s="396">
        <f>'Att 5 - Return on Rate Base'!F21</f>
        <v>91203846.15384616</v>
      </c>
      <c r="G175" s="72"/>
      <c r="H175" s="105">
        <f>'Att 5 - Return on Rate Base'!G21</f>
        <v>0.5</v>
      </c>
      <c r="I175" s="106">
        <f>'Att 5 - Return on Rate Base'!H21</f>
        <v>2.6490760772572002E-2</v>
      </c>
      <c r="J175" s="48"/>
      <c r="K175" s="417">
        <f>+'Att 5 - Return on Rate Base'!I21</f>
        <v>1.3245380386286001E-2</v>
      </c>
      <c r="L175" s="38" t="s">
        <v>409</v>
      </c>
      <c r="M175" s="16" t="s">
        <v>415</v>
      </c>
      <c r="N175" s="499"/>
      <c r="O175" s="454"/>
      <c r="BK175" s="12"/>
    </row>
    <row r="176" spans="1:63">
      <c r="A176" s="30">
        <v>16</v>
      </c>
      <c r="B176" s="16" t="s">
        <v>784</v>
      </c>
      <c r="C176" s="16"/>
      <c r="D176" s="92" t="s">
        <v>785</v>
      </c>
      <c r="E176" s="48"/>
      <c r="F176" s="396">
        <f>'Att 5 - Return on Rate Base'!F22</f>
        <v>0</v>
      </c>
      <c r="G176" s="72"/>
      <c r="H176" s="105">
        <f>'Att 5 - Return on Rate Base'!G22</f>
        <v>0</v>
      </c>
      <c r="I176" s="106">
        <f>'Att 5 - Return on Rate Base'!H22</f>
        <v>0</v>
      </c>
      <c r="J176" s="48"/>
      <c r="K176" s="107">
        <f>'Att 5 - Return on Rate Base'!I22</f>
        <v>0</v>
      </c>
      <c r="L176" s="38"/>
      <c r="M176" s="16"/>
      <c r="N176" s="499"/>
      <c r="BK176" s="12"/>
    </row>
    <row r="177" spans="1:63">
      <c r="A177" s="30">
        <v>17</v>
      </c>
      <c r="B177" s="16" t="s">
        <v>786</v>
      </c>
      <c r="C177" s="16"/>
      <c r="D177" s="92" t="s">
        <v>787</v>
      </c>
      <c r="E177" s="48"/>
      <c r="F177" s="406">
        <f>'Att 5 - Return on Rate Base'!F23</f>
        <v>95601609.087435886</v>
      </c>
      <c r="G177" s="83"/>
      <c r="H177" s="108">
        <f>'Att 5 - Return on Rate Base'!G23</f>
        <v>0.5</v>
      </c>
      <c r="I177" s="106">
        <f>'Att 5 - Return on Rate Base'!H23</f>
        <v>9.8000000000000004E-2</v>
      </c>
      <c r="J177" s="48"/>
      <c r="K177" s="109">
        <f>'Att 5 - Return on Rate Base'!I23</f>
        <v>4.9000000000000002E-2</v>
      </c>
      <c r="L177" s="38"/>
      <c r="M177" s="16"/>
      <c r="N177" s="499"/>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row>
    <row r="178" spans="1:63">
      <c r="A178" s="30"/>
      <c r="B178" s="16"/>
      <c r="C178" s="16"/>
      <c r="D178" s="79"/>
      <c r="E178" s="48"/>
      <c r="F178" s="396"/>
      <c r="G178" s="48"/>
      <c r="H178" s="48"/>
      <c r="I178" s="48"/>
      <c r="J178" s="48"/>
      <c r="K178" s="110"/>
      <c r="L178" s="38"/>
      <c r="M178" s="16"/>
      <c r="N178" s="499"/>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row>
    <row r="179" spans="1:63">
      <c r="A179" s="41">
        <v>18</v>
      </c>
      <c r="B179" s="21" t="s">
        <v>788</v>
      </c>
      <c r="C179" s="21"/>
      <c r="D179" s="60" t="s">
        <v>789</v>
      </c>
      <c r="E179" s="60"/>
      <c r="F179" s="396">
        <f>SUM(F175:F177)</f>
        <v>186805455.24128205</v>
      </c>
      <c r="G179" s="72"/>
      <c r="H179" s="60"/>
      <c r="I179" s="60"/>
      <c r="J179" s="60"/>
      <c r="K179" s="111">
        <f>SUM(K175:K177)</f>
        <v>6.2245380386286006E-2</v>
      </c>
      <c r="L179" s="112" t="s">
        <v>409</v>
      </c>
      <c r="M179" s="21" t="s">
        <v>416</v>
      </c>
      <c r="N179" s="828"/>
      <c r="BK179" s="12"/>
    </row>
    <row r="180" spans="1:63">
      <c r="A180" s="41"/>
      <c r="B180" s="21"/>
      <c r="C180" s="21"/>
      <c r="D180" s="60"/>
      <c r="E180" s="60"/>
      <c r="F180" s="60"/>
      <c r="G180" s="60"/>
      <c r="H180" s="60"/>
      <c r="I180" s="60"/>
      <c r="J180" s="60"/>
      <c r="K180" s="111"/>
      <c r="L180" s="59"/>
      <c r="M180" s="21"/>
      <c r="N180" s="828"/>
      <c r="BK180" s="12"/>
    </row>
    <row r="181" spans="1:63">
      <c r="A181" s="30">
        <v>19</v>
      </c>
      <c r="B181" s="16" t="s">
        <v>646</v>
      </c>
      <c r="C181" s="16"/>
      <c r="D181" s="48"/>
      <c r="E181" s="48"/>
      <c r="F181" s="48"/>
      <c r="G181" s="48"/>
      <c r="H181" s="48"/>
      <c r="I181" s="48"/>
      <c r="J181" s="48"/>
      <c r="K181" s="97" t="s">
        <v>406</v>
      </c>
      <c r="L181" s="48"/>
      <c r="M181" s="16"/>
      <c r="N181" s="499"/>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row>
    <row r="182" spans="1:63">
      <c r="A182" s="30"/>
      <c r="B182" s="16"/>
      <c r="C182" s="16"/>
      <c r="D182" s="48"/>
      <c r="E182" s="48"/>
      <c r="F182" s="48"/>
      <c r="G182" s="48"/>
      <c r="H182" s="48"/>
      <c r="I182" s="48"/>
      <c r="J182" s="48"/>
      <c r="K182" s="48"/>
      <c r="L182" s="48"/>
      <c r="M182" s="16"/>
      <c r="N182" s="499"/>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row>
    <row r="183" spans="1:63">
      <c r="A183" s="41">
        <v>20</v>
      </c>
      <c r="B183" s="16" t="s">
        <v>790</v>
      </c>
      <c r="C183" s="16"/>
      <c r="D183" s="113" t="s">
        <v>488</v>
      </c>
      <c r="E183" s="60"/>
      <c r="F183" s="48"/>
      <c r="G183" s="48"/>
      <c r="H183" s="48"/>
      <c r="I183" s="48"/>
      <c r="J183" s="48"/>
      <c r="K183" s="72">
        <f>'Att 12 - Revenue Credits'!F17</f>
        <v>0</v>
      </c>
      <c r="L183" s="48"/>
      <c r="M183" s="16"/>
      <c r="N183" s="499"/>
      <c r="BK183" s="12"/>
    </row>
    <row r="184" spans="1:63" s="119" customFormat="1">
      <c r="A184" s="114"/>
      <c r="B184" s="115"/>
      <c r="C184" s="115"/>
      <c r="D184" s="116"/>
      <c r="E184" s="116"/>
      <c r="F184" s="117"/>
      <c r="G184" s="117"/>
      <c r="H184" s="117"/>
      <c r="I184" s="117"/>
      <c r="J184" s="117"/>
      <c r="K184" s="117"/>
      <c r="L184" s="117"/>
      <c r="M184" s="115"/>
      <c r="N184" s="829"/>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18"/>
    </row>
    <row r="185" spans="1:63">
      <c r="A185" s="41">
        <v>21</v>
      </c>
      <c r="B185" s="16" t="s">
        <v>791</v>
      </c>
      <c r="C185" s="16"/>
      <c r="D185" s="113" t="s">
        <v>489</v>
      </c>
      <c r="E185" s="60"/>
      <c r="F185" s="48"/>
      <c r="G185" s="48"/>
      <c r="H185" s="48"/>
      <c r="I185" s="48"/>
      <c r="J185" s="48"/>
      <c r="K185" s="396">
        <f>'Att 12 - Revenue Credits'!F28</f>
        <v>0</v>
      </c>
      <c r="L185" s="48"/>
      <c r="M185" s="16"/>
      <c r="N185" s="499"/>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row>
    <row r="186" spans="1:63">
      <c r="A186" s="120"/>
      <c r="B186" s="16"/>
      <c r="C186" s="16"/>
      <c r="D186" s="16"/>
      <c r="E186" s="16"/>
      <c r="F186" s="16"/>
      <c r="G186" s="16"/>
      <c r="H186" s="16"/>
      <c r="I186" s="16"/>
      <c r="J186" s="16"/>
      <c r="K186" s="16"/>
      <c r="L186" s="16"/>
      <c r="M186" s="16"/>
      <c r="N186" s="499"/>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row>
    <row r="187" spans="1:63">
      <c r="B187" s="10" t="s">
        <v>385</v>
      </c>
      <c r="C187" s="10"/>
      <c r="M187" s="121" t="s">
        <v>418</v>
      </c>
      <c r="N187" s="824"/>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row>
    <row r="188" spans="1:63">
      <c r="A188" s="838" t="str">
        <f>A2</f>
        <v>Rate Formula Template</v>
      </c>
      <c r="B188" s="838"/>
      <c r="C188" s="838"/>
      <c r="D188" s="838"/>
      <c r="E188" s="838"/>
      <c r="F188" s="838"/>
      <c r="G188" s="838"/>
      <c r="H188" s="838"/>
      <c r="I188" s="838"/>
      <c r="J188" s="838"/>
      <c r="K188" s="838"/>
      <c r="L188" s="838"/>
      <c r="M188" s="838"/>
      <c r="N188" s="823"/>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row>
    <row r="189" spans="1:63">
      <c r="A189" s="838" t="str">
        <f>A3</f>
        <v>Utilizing FERC Form 1 Data</v>
      </c>
      <c r="B189" s="838"/>
      <c r="C189" s="838"/>
      <c r="D189" s="838"/>
      <c r="E189" s="838"/>
      <c r="F189" s="838"/>
      <c r="G189" s="838"/>
      <c r="H189" s="838"/>
      <c r="I189" s="838"/>
      <c r="J189" s="838"/>
      <c r="K189" s="838"/>
      <c r="L189" s="838"/>
      <c r="M189" s="838"/>
      <c r="N189" s="823"/>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row>
    <row r="190" spans="1:63">
      <c r="A190" s="838" t="str">
        <f>A4</f>
        <v>DesertLink, LLC</v>
      </c>
      <c r="B190" s="838"/>
      <c r="C190" s="838"/>
      <c r="D190" s="838"/>
      <c r="E190" s="838"/>
      <c r="F190" s="838"/>
      <c r="G190" s="838"/>
      <c r="H190" s="838"/>
      <c r="I190" s="838"/>
      <c r="J190" s="838"/>
      <c r="K190" s="838"/>
      <c r="L190" s="838"/>
      <c r="M190" s="838"/>
      <c r="N190" s="823"/>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row>
    <row r="191" spans="1:63">
      <c r="M191" s="44" t="str">
        <f>$M$5</f>
        <v>For the 12 months ended</v>
      </c>
      <c r="N191" s="824"/>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row>
    <row r="192" spans="1:63">
      <c r="M192" s="442">
        <f>$M$6</f>
        <v>45657</v>
      </c>
      <c r="N192" s="827"/>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row>
    <row r="193" spans="1:60">
      <c r="M193" s="15"/>
      <c r="N193" s="499"/>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row>
    <row r="194" spans="1:60">
      <c r="A194" s="28"/>
      <c r="B194" s="9" t="s">
        <v>792</v>
      </c>
    </row>
    <row r="195" spans="1:60">
      <c r="A195" s="49"/>
      <c r="B195" s="49" t="s">
        <v>793</v>
      </c>
      <c r="C195" s="49"/>
      <c r="D195" s="49"/>
      <c r="E195" s="49"/>
      <c r="F195" s="49"/>
      <c r="G195" s="49"/>
      <c r="H195" s="49"/>
      <c r="I195" s="49"/>
      <c r="J195" s="49"/>
      <c r="K195" s="49"/>
      <c r="L195" s="49"/>
      <c r="M195" s="49"/>
    </row>
    <row r="196" spans="1:60">
      <c r="A196" s="49"/>
      <c r="B196" s="49"/>
      <c r="C196" s="49"/>
      <c r="D196" s="49"/>
      <c r="E196" s="49"/>
      <c r="F196" s="49"/>
      <c r="G196" s="49"/>
      <c r="H196" s="49"/>
      <c r="I196" s="49"/>
      <c r="J196" s="49"/>
      <c r="K196" s="49"/>
      <c r="L196" s="49"/>
      <c r="M196" s="49"/>
    </row>
    <row r="197" spans="1:60">
      <c r="A197" s="104" t="s">
        <v>794</v>
      </c>
      <c r="B197" s="49"/>
      <c r="C197" s="49"/>
      <c r="D197" s="49"/>
      <c r="E197" s="49"/>
      <c r="F197" s="49"/>
      <c r="G197" s="49"/>
      <c r="H197" s="49"/>
      <c r="I197" s="49"/>
      <c r="J197" s="49"/>
      <c r="K197" s="49"/>
      <c r="L197" s="49"/>
      <c r="M197" s="49"/>
    </row>
    <row r="198" spans="1:60" ht="24.75" customHeight="1">
      <c r="A198" s="38" t="s">
        <v>407</v>
      </c>
      <c r="B198" s="837" t="s">
        <v>580</v>
      </c>
      <c r="C198" s="837"/>
      <c r="D198" s="837"/>
      <c r="E198" s="837"/>
      <c r="F198" s="837"/>
      <c r="G198" s="837"/>
      <c r="H198" s="837"/>
      <c r="I198" s="837"/>
      <c r="J198" s="837"/>
      <c r="K198" s="837"/>
      <c r="L198" s="837"/>
      <c r="M198" s="837"/>
      <c r="N198" s="830"/>
    </row>
    <row r="199" spans="1:60">
      <c r="A199" s="38" t="s">
        <v>419</v>
      </c>
      <c r="B199" s="839" t="s">
        <v>420</v>
      </c>
      <c r="C199" s="839"/>
      <c r="D199" s="839"/>
      <c r="E199" s="839"/>
      <c r="F199" s="839"/>
      <c r="G199" s="839"/>
      <c r="H199" s="839"/>
      <c r="I199" s="839"/>
      <c r="J199" s="839"/>
      <c r="K199" s="839"/>
      <c r="L199" s="839"/>
      <c r="M199" s="839"/>
      <c r="N199" s="821"/>
    </row>
    <row r="200" spans="1:60">
      <c r="A200" s="38" t="s">
        <v>422</v>
      </c>
      <c r="B200" s="852" t="s">
        <v>421</v>
      </c>
      <c r="C200" s="852"/>
      <c r="D200" s="852"/>
      <c r="E200" s="852"/>
      <c r="F200" s="852"/>
      <c r="G200" s="852"/>
      <c r="H200" s="852"/>
      <c r="I200" s="852"/>
      <c r="J200" s="852"/>
      <c r="K200" s="852"/>
      <c r="L200" s="852"/>
      <c r="M200" s="852"/>
    </row>
    <row r="201" spans="1:60" ht="26.25" customHeight="1">
      <c r="A201" s="38" t="s">
        <v>423</v>
      </c>
      <c r="B201" s="848" t="s">
        <v>986</v>
      </c>
      <c r="C201" s="848"/>
      <c r="D201" s="848"/>
      <c r="E201" s="848"/>
      <c r="F201" s="848"/>
      <c r="G201" s="848"/>
      <c r="H201" s="848"/>
      <c r="I201" s="848"/>
      <c r="J201" s="848"/>
      <c r="K201" s="848"/>
      <c r="L201" s="848"/>
      <c r="M201" s="848"/>
      <c r="N201" s="831"/>
    </row>
    <row r="202" spans="1:60" ht="27" customHeight="1">
      <c r="A202" s="38" t="s">
        <v>426</v>
      </c>
      <c r="B202" s="837" t="s">
        <v>381</v>
      </c>
      <c r="C202" s="837"/>
      <c r="D202" s="837"/>
      <c r="E202" s="837"/>
      <c r="F202" s="837"/>
      <c r="G202" s="837"/>
      <c r="H202" s="837"/>
      <c r="I202" s="837"/>
      <c r="J202" s="837"/>
      <c r="K202" s="837"/>
      <c r="L202" s="837"/>
      <c r="M202" s="837"/>
      <c r="N202" s="830"/>
    </row>
    <row r="203" spans="1:60" ht="24.75" customHeight="1">
      <c r="A203" s="38" t="s">
        <v>427</v>
      </c>
      <c r="B203" s="837" t="s">
        <v>382</v>
      </c>
      <c r="C203" s="837"/>
      <c r="D203" s="837"/>
      <c r="E203" s="837"/>
      <c r="F203" s="837"/>
      <c r="G203" s="837"/>
      <c r="H203" s="837"/>
      <c r="I203" s="837"/>
      <c r="J203" s="837"/>
      <c r="K203" s="837"/>
      <c r="L203" s="837"/>
      <c r="M203" s="837"/>
      <c r="N203" s="830"/>
    </row>
    <row r="204" spans="1:60">
      <c r="A204" s="38" t="s">
        <v>428</v>
      </c>
      <c r="B204" s="839" t="s">
        <v>424</v>
      </c>
      <c r="C204" s="839"/>
      <c r="D204" s="839"/>
      <c r="E204" s="839"/>
      <c r="F204" s="839"/>
      <c r="G204" s="839"/>
      <c r="H204" s="839"/>
      <c r="I204" s="839"/>
      <c r="J204" s="839"/>
      <c r="K204" s="839"/>
      <c r="L204" s="839"/>
      <c r="M204" s="839"/>
      <c r="N204" s="821"/>
    </row>
    <row r="205" spans="1:60" ht="23.25" customHeight="1">
      <c r="A205" s="38" t="s">
        <v>429</v>
      </c>
      <c r="B205" s="837" t="s">
        <v>1</v>
      </c>
      <c r="C205" s="837"/>
      <c r="D205" s="837"/>
      <c r="E205" s="837"/>
      <c r="F205" s="837"/>
      <c r="G205" s="837"/>
      <c r="H205" s="837"/>
      <c r="I205" s="837"/>
      <c r="J205" s="837"/>
      <c r="K205" s="837"/>
      <c r="L205" s="837"/>
      <c r="M205" s="837"/>
      <c r="N205" s="830"/>
    </row>
    <row r="206" spans="1:60" ht="26.25" customHeight="1">
      <c r="A206" s="38" t="s">
        <v>430</v>
      </c>
      <c r="B206" s="837" t="s">
        <v>0</v>
      </c>
      <c r="C206" s="837"/>
      <c r="D206" s="837"/>
      <c r="E206" s="837"/>
      <c r="F206" s="837"/>
      <c r="G206" s="837"/>
      <c r="H206" s="837"/>
      <c r="I206" s="837"/>
      <c r="J206" s="837"/>
      <c r="K206" s="837"/>
      <c r="L206" s="837"/>
      <c r="M206" s="837"/>
      <c r="N206" s="830"/>
    </row>
    <row r="207" spans="1:60">
      <c r="A207" s="38" t="s">
        <v>431</v>
      </c>
      <c r="B207" s="839" t="s">
        <v>367</v>
      </c>
      <c r="C207" s="839"/>
      <c r="D207" s="839"/>
      <c r="E207" s="839"/>
      <c r="F207" s="839"/>
      <c r="G207" s="839"/>
      <c r="H207" s="839"/>
      <c r="I207" s="839"/>
      <c r="J207" s="839"/>
      <c r="K207" s="839"/>
      <c r="L207" s="839"/>
      <c r="M207" s="839"/>
      <c r="N207" s="821"/>
    </row>
    <row r="208" spans="1:60">
      <c r="A208" s="38" t="s">
        <v>432</v>
      </c>
      <c r="B208" s="839" t="s">
        <v>425</v>
      </c>
      <c r="C208" s="839"/>
      <c r="D208" s="839"/>
      <c r="E208" s="839"/>
      <c r="F208" s="839"/>
      <c r="G208" s="839"/>
      <c r="H208" s="839"/>
      <c r="I208" s="839"/>
      <c r="J208" s="839"/>
      <c r="K208" s="839"/>
      <c r="L208" s="839"/>
      <c r="M208" s="839"/>
      <c r="N208" s="821"/>
    </row>
    <row r="209" spans="1:14" ht="38.25" customHeight="1">
      <c r="A209" s="122" t="s">
        <v>433</v>
      </c>
      <c r="B209" s="840" t="s">
        <v>984</v>
      </c>
      <c r="C209" s="840"/>
      <c r="D209" s="840"/>
      <c r="E209" s="840"/>
      <c r="F209" s="840"/>
      <c r="G209" s="840"/>
      <c r="H209" s="840"/>
      <c r="I209" s="840"/>
      <c r="J209" s="840"/>
      <c r="K209" s="840"/>
      <c r="L209" s="840"/>
      <c r="M209" s="840"/>
      <c r="N209" s="830"/>
    </row>
    <row r="210" spans="1:14" ht="37.5" customHeight="1">
      <c r="A210" s="38" t="s">
        <v>434</v>
      </c>
      <c r="B210" s="842" t="s">
        <v>795</v>
      </c>
      <c r="C210" s="842"/>
      <c r="D210" s="842"/>
      <c r="E210" s="842"/>
      <c r="F210" s="842"/>
      <c r="G210" s="842"/>
      <c r="H210" s="842"/>
      <c r="I210" s="842"/>
      <c r="J210" s="842"/>
      <c r="K210" s="842"/>
      <c r="L210" s="842"/>
      <c r="M210" s="842"/>
      <c r="N210" s="830"/>
    </row>
    <row r="211" spans="1:14">
      <c r="A211" s="49"/>
      <c r="B211" s="123" t="s">
        <v>446</v>
      </c>
      <c r="C211" s="123"/>
      <c r="D211" s="79" t="s">
        <v>447</v>
      </c>
      <c r="E211" s="79"/>
      <c r="F211" s="124">
        <f>+'Att 7 - Tax Rates'!L16</f>
        <v>0.21</v>
      </c>
      <c r="G211" s="124"/>
      <c r="H211" s="79" t="s">
        <v>544</v>
      </c>
      <c r="I211" s="79"/>
      <c r="J211" s="79"/>
      <c r="K211" s="79"/>
      <c r="L211" s="79"/>
      <c r="M211" s="79"/>
      <c r="N211" s="499"/>
    </row>
    <row r="212" spans="1:14">
      <c r="A212" s="49"/>
      <c r="B212" s="123"/>
      <c r="C212" s="125"/>
      <c r="D212" s="79" t="s">
        <v>448</v>
      </c>
      <c r="E212" s="79"/>
      <c r="F212" s="818">
        <f>+'Att 7 - Tax Rates'!L21</f>
        <v>8.8400000000000006E-2</v>
      </c>
      <c r="G212" s="124"/>
      <c r="H212" s="79" t="s">
        <v>545</v>
      </c>
      <c r="I212" s="79"/>
      <c r="J212" s="79"/>
      <c r="K212" s="79"/>
      <c r="L212" s="79"/>
      <c r="M212" s="79"/>
      <c r="N212" s="499"/>
    </row>
    <row r="213" spans="1:14">
      <c r="A213" s="49"/>
      <c r="B213" s="123"/>
      <c r="C213" s="123"/>
      <c r="D213" s="79" t="s">
        <v>449</v>
      </c>
      <c r="E213" s="79"/>
      <c r="F213" s="124">
        <v>0</v>
      </c>
      <c r="G213" s="124"/>
      <c r="H213" s="79" t="s">
        <v>536</v>
      </c>
      <c r="I213" s="79"/>
      <c r="J213" s="79"/>
      <c r="K213" s="79"/>
      <c r="L213" s="79"/>
      <c r="M213" s="79"/>
      <c r="N213" s="499"/>
    </row>
    <row r="214" spans="1:14" ht="30" customHeight="1">
      <c r="A214" s="126" t="s">
        <v>435</v>
      </c>
      <c r="B214" s="837" t="s">
        <v>630</v>
      </c>
      <c r="C214" s="837"/>
      <c r="D214" s="837"/>
      <c r="E214" s="837"/>
      <c r="F214" s="837"/>
      <c r="G214" s="837"/>
      <c r="H214" s="837"/>
      <c r="I214" s="837"/>
      <c r="J214" s="837"/>
      <c r="K214" s="837"/>
      <c r="L214" s="837"/>
      <c r="M214" s="837"/>
      <c r="N214" s="830"/>
    </row>
    <row r="215" spans="1:14">
      <c r="A215" s="38" t="s">
        <v>437</v>
      </c>
      <c r="B215" s="839" t="s">
        <v>436</v>
      </c>
      <c r="C215" s="839"/>
      <c r="D215" s="839"/>
      <c r="E215" s="839"/>
      <c r="F215" s="839"/>
      <c r="G215" s="839"/>
      <c r="H215" s="839"/>
      <c r="I215" s="839"/>
      <c r="J215" s="839"/>
      <c r="K215" s="839"/>
      <c r="L215" s="839"/>
      <c r="M215" s="839"/>
      <c r="N215" s="821"/>
    </row>
    <row r="216" spans="1:14" ht="60.75" customHeight="1">
      <c r="A216" s="38" t="s">
        <v>438</v>
      </c>
      <c r="B216" s="840" t="s">
        <v>583</v>
      </c>
      <c r="C216" s="840"/>
      <c r="D216" s="840"/>
      <c r="E216" s="840"/>
      <c r="F216" s="840"/>
      <c r="G216" s="840"/>
      <c r="H216" s="840"/>
      <c r="I216" s="840"/>
      <c r="J216" s="840"/>
      <c r="K216" s="840"/>
      <c r="L216" s="840"/>
      <c r="M216" s="840"/>
      <c r="N216" s="830"/>
    </row>
    <row r="217" spans="1:14" ht="26.25" customHeight="1">
      <c r="A217" s="38" t="s">
        <v>416</v>
      </c>
      <c r="B217" s="840" t="s">
        <v>240</v>
      </c>
      <c r="C217" s="840"/>
      <c r="D217" s="840"/>
      <c r="E217" s="840"/>
      <c r="F217" s="840"/>
      <c r="G217" s="840"/>
      <c r="H217" s="840"/>
      <c r="I217" s="840"/>
      <c r="J217" s="840"/>
      <c r="K217" s="840"/>
      <c r="L217" s="840"/>
      <c r="M217" s="840"/>
      <c r="N217" s="830"/>
    </row>
    <row r="218" spans="1:14" ht="26.25" customHeight="1">
      <c r="A218" s="38" t="s">
        <v>442</v>
      </c>
      <c r="B218" s="837" t="s">
        <v>439</v>
      </c>
      <c r="C218" s="837"/>
      <c r="D218" s="837"/>
      <c r="E218" s="837"/>
      <c r="F218" s="837"/>
      <c r="G218" s="837"/>
      <c r="H218" s="837"/>
      <c r="I218" s="837"/>
      <c r="J218" s="837"/>
      <c r="K218" s="837"/>
      <c r="L218" s="837"/>
      <c r="M218" s="837"/>
      <c r="N218" s="830"/>
    </row>
    <row r="219" spans="1:14" ht="23.25" customHeight="1">
      <c r="A219" s="38" t="s">
        <v>443</v>
      </c>
      <c r="B219" s="841" t="s">
        <v>629</v>
      </c>
      <c r="C219" s="837"/>
      <c r="D219" s="837"/>
      <c r="E219" s="837"/>
      <c r="F219" s="837"/>
      <c r="G219" s="837"/>
      <c r="H219" s="837"/>
      <c r="I219" s="837"/>
      <c r="J219" s="837"/>
      <c r="K219" s="837"/>
      <c r="L219" s="837"/>
      <c r="M219" s="837"/>
      <c r="N219" s="830"/>
    </row>
    <row r="220" spans="1:14">
      <c r="A220" s="38" t="s">
        <v>444</v>
      </c>
      <c r="B220" s="839" t="s">
        <v>440</v>
      </c>
      <c r="C220" s="839"/>
      <c r="D220" s="839"/>
      <c r="E220" s="839"/>
      <c r="F220" s="839"/>
      <c r="G220" s="839"/>
      <c r="H220" s="839"/>
      <c r="I220" s="839"/>
      <c r="J220" s="839"/>
      <c r="K220" s="839"/>
      <c r="L220" s="839"/>
      <c r="M220" s="839"/>
      <c r="N220" s="821"/>
    </row>
    <row r="221" spans="1:14">
      <c r="A221" s="38" t="s">
        <v>445</v>
      </c>
      <c r="B221" s="839" t="s">
        <v>441</v>
      </c>
      <c r="C221" s="839"/>
      <c r="D221" s="839"/>
      <c r="E221" s="839"/>
      <c r="F221" s="839"/>
      <c r="G221" s="839"/>
      <c r="H221" s="839"/>
      <c r="I221" s="839"/>
      <c r="J221" s="839"/>
      <c r="K221" s="839"/>
      <c r="L221" s="839"/>
      <c r="M221" s="839"/>
      <c r="N221" s="821"/>
    </row>
    <row r="222" spans="1:14" ht="26.25" customHeight="1">
      <c r="A222" s="38" t="s">
        <v>89</v>
      </c>
      <c r="B222" s="837" t="s">
        <v>91</v>
      </c>
      <c r="C222" s="837"/>
      <c r="D222" s="837"/>
      <c r="E222" s="837"/>
      <c r="F222" s="837"/>
      <c r="G222" s="837"/>
      <c r="H222" s="837"/>
      <c r="I222" s="837"/>
      <c r="J222" s="837"/>
      <c r="K222" s="837"/>
      <c r="L222" s="837"/>
      <c r="M222" s="837"/>
      <c r="N222" s="830"/>
    </row>
    <row r="223" spans="1:14" s="508" customFormat="1" ht="102" customHeight="1">
      <c r="A223" s="524" t="s">
        <v>837</v>
      </c>
      <c r="B223" s="837" t="s">
        <v>840</v>
      </c>
      <c r="C223" s="837"/>
      <c r="D223" s="837"/>
      <c r="E223" s="837"/>
      <c r="F223" s="837"/>
      <c r="G223" s="837"/>
      <c r="H223" s="837"/>
      <c r="I223" s="837"/>
      <c r="J223" s="837"/>
      <c r="K223" s="837"/>
      <c r="L223" s="837"/>
      <c r="M223" s="837"/>
      <c r="N223" s="830"/>
    </row>
  </sheetData>
  <mergeCells count="43">
    <mergeCell ref="D106:D107"/>
    <mergeCell ref="B201:M201"/>
    <mergeCell ref="B202:M202"/>
    <mergeCell ref="A29:M29"/>
    <mergeCell ref="A30:M30"/>
    <mergeCell ref="A148:M148"/>
    <mergeCell ref="B153:K153"/>
    <mergeCell ref="H35:I35"/>
    <mergeCell ref="A81:M81"/>
    <mergeCell ref="B200:M200"/>
    <mergeCell ref="A82:M82"/>
    <mergeCell ref="A83:M83"/>
    <mergeCell ref="H88:I88"/>
    <mergeCell ref="A146:M146"/>
    <mergeCell ref="A147:M147"/>
    <mergeCell ref="B198:M198"/>
    <mergeCell ref="A2:M2"/>
    <mergeCell ref="A3:M3"/>
    <mergeCell ref="A4:M4"/>
    <mergeCell ref="H13:I13"/>
    <mergeCell ref="A28:M28"/>
    <mergeCell ref="B220:M220"/>
    <mergeCell ref="B221:M221"/>
    <mergeCell ref="B218:M218"/>
    <mergeCell ref="B215:M215"/>
    <mergeCell ref="B208:M208"/>
    <mergeCell ref="B209:M209"/>
    <mergeCell ref="B223:M223"/>
    <mergeCell ref="A188:M188"/>
    <mergeCell ref="A189:M189"/>
    <mergeCell ref="A190:M190"/>
    <mergeCell ref="B205:M205"/>
    <mergeCell ref="B204:M204"/>
    <mergeCell ref="B199:M199"/>
    <mergeCell ref="B206:M206"/>
    <mergeCell ref="B207:M207"/>
    <mergeCell ref="B222:M222"/>
    <mergeCell ref="B216:M216"/>
    <mergeCell ref="B203:M203"/>
    <mergeCell ref="B217:M217"/>
    <mergeCell ref="B219:M219"/>
    <mergeCell ref="B210:M210"/>
    <mergeCell ref="B214:M214"/>
  </mergeCells>
  <phoneticPr fontId="0" type="noConversion"/>
  <printOptions horizontalCentered="1"/>
  <pageMargins left="0.5" right="0.5" top="0.75" bottom="0.75" header="0.3" footer="0.3"/>
  <pageSetup scale="61" orientation="landscape" r:id="rId1"/>
  <rowBreaks count="4" manualBreakCount="4">
    <brk id="26" max="16383" man="1"/>
    <brk id="79" max="12" man="1"/>
    <brk id="143" max="12" man="1"/>
    <brk id="186" max="16383" man="1"/>
  </rowBreaks>
  <ignoredErrors>
    <ignoredError sqref="B34 D34 F34 I34 K34 B87 D87 F87 I87 K87 B152 D152 F152 I152 K152 B8 D8 F8 I8 K8" numberStoredAsText="1"/>
    <ignoredError sqref="K120"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view="pageBreakPreview" zoomScaleNormal="100" zoomScaleSheetLayoutView="100" workbookViewId="0">
      <selection activeCell="A3" sqref="A3:K3"/>
    </sheetView>
  </sheetViews>
  <sheetFormatPr defaultColWidth="10.83203125" defaultRowHeight="12.75"/>
  <cols>
    <col min="1" max="1" width="10.83203125" style="715"/>
    <col min="2" max="2" width="19.33203125" style="715" customWidth="1"/>
    <col min="3" max="3" width="9.5" style="715" customWidth="1"/>
    <col min="4" max="4" width="19.33203125" style="715" customWidth="1"/>
    <col min="5" max="5" width="13" style="715" customWidth="1"/>
    <col min="6" max="6" width="15.6640625" style="715" customWidth="1"/>
    <col min="7" max="7" width="19.33203125" style="715" customWidth="1"/>
    <col min="8" max="8" width="13.5" style="715" customWidth="1"/>
    <col min="9" max="9" width="30" style="715" customWidth="1"/>
    <col min="10" max="11" width="19.33203125" style="715" customWidth="1"/>
    <col min="12" max="16384" width="10.83203125" style="715"/>
  </cols>
  <sheetData>
    <row r="1" spans="1:17">
      <c r="A1" s="770" t="s">
        <v>548</v>
      </c>
      <c r="B1" s="714"/>
      <c r="H1" s="771"/>
      <c r="I1" s="717"/>
    </row>
    <row r="2" spans="1:17" s="719" customFormat="1">
      <c r="A2" s="713" t="s">
        <v>1086</v>
      </c>
      <c r="I2" s="771"/>
      <c r="N2" s="717"/>
    </row>
    <row r="3" spans="1:17" s="719" customFormat="1" ht="13.15" customHeight="1">
      <c r="A3" s="913" t="s">
        <v>1046</v>
      </c>
      <c r="B3" s="913"/>
      <c r="C3" s="913"/>
      <c r="D3" s="913"/>
      <c r="E3" s="913"/>
      <c r="F3" s="913"/>
      <c r="G3" s="913"/>
      <c r="H3" s="913"/>
      <c r="I3" s="913"/>
      <c r="J3" s="913"/>
      <c r="K3" s="913"/>
    </row>
    <row r="4" spans="1:17" s="719" customFormat="1">
      <c r="A4" s="720"/>
      <c r="B4" s="720"/>
      <c r="C4" s="720"/>
      <c r="D4" s="720"/>
      <c r="E4" s="720"/>
      <c r="F4" s="720"/>
      <c r="G4" s="720"/>
    </row>
    <row r="5" spans="1:17" ht="72" customHeight="1">
      <c r="A5" s="914" t="s">
        <v>1047</v>
      </c>
      <c r="B5" s="914"/>
      <c r="C5" s="914"/>
      <c r="D5" s="914"/>
      <c r="E5" s="914"/>
      <c r="F5" s="914"/>
      <c r="G5" s="914"/>
      <c r="H5" s="914"/>
      <c r="I5" s="914"/>
    </row>
    <row r="6" spans="1:17">
      <c r="A6" s="772"/>
      <c r="B6" s="772"/>
      <c r="C6" s="772"/>
      <c r="D6" s="772"/>
      <c r="E6" s="772"/>
      <c r="F6" s="772"/>
      <c r="G6" s="772"/>
      <c r="H6" s="772"/>
      <c r="I6" s="772"/>
    </row>
    <row r="7" spans="1:17" ht="15" customHeight="1">
      <c r="A7" s="772"/>
      <c r="B7" s="772"/>
      <c r="C7" s="772"/>
      <c r="D7" s="772"/>
      <c r="E7" s="772"/>
      <c r="F7" s="915" t="s">
        <v>1048</v>
      </c>
      <c r="G7" s="772"/>
    </row>
    <row r="8" spans="1:17">
      <c r="A8" s="772"/>
      <c r="B8" s="772"/>
      <c r="C8" s="772"/>
      <c r="D8" s="772"/>
      <c r="E8" s="772"/>
      <c r="F8" s="915"/>
      <c r="G8" s="772"/>
    </row>
    <row r="9" spans="1:17">
      <c r="A9" s="773" t="s">
        <v>1049</v>
      </c>
      <c r="B9" s="772"/>
      <c r="C9" s="772"/>
      <c r="D9" s="772"/>
      <c r="E9" s="772"/>
      <c r="F9" s="915"/>
      <c r="G9" s="772"/>
    </row>
    <row r="10" spans="1:17">
      <c r="A10" s="772"/>
      <c r="B10" s="772"/>
      <c r="C10" s="772"/>
      <c r="D10" s="772"/>
      <c r="E10" s="772"/>
      <c r="F10" s="772"/>
      <c r="G10" s="772"/>
      <c r="I10" s="916"/>
      <c r="J10" s="916"/>
      <c r="K10" s="916"/>
      <c r="L10" s="916"/>
      <c r="M10" s="916"/>
      <c r="N10" s="916"/>
      <c r="O10" s="916"/>
      <c r="P10" s="916"/>
      <c r="Q10" s="916"/>
    </row>
    <row r="11" spans="1:17">
      <c r="A11" s="772" t="s">
        <v>1050</v>
      </c>
      <c r="B11" s="772"/>
      <c r="C11" s="772"/>
      <c r="D11" s="772"/>
      <c r="E11" s="772"/>
      <c r="F11" s="733">
        <v>217914.26619502524</v>
      </c>
      <c r="G11" s="772"/>
    </row>
    <row r="12" spans="1:17">
      <c r="A12" s="774" t="s">
        <v>1051</v>
      </c>
      <c r="B12" s="772"/>
      <c r="C12" s="772"/>
      <c r="D12" s="772"/>
      <c r="E12" s="772"/>
      <c r="F12" s="733">
        <v>29005.915618825416</v>
      </c>
      <c r="G12" s="772"/>
    </row>
    <row r="13" spans="1:17">
      <c r="A13" s="772"/>
      <c r="B13" s="772"/>
      <c r="C13" s="772"/>
      <c r="D13" s="772"/>
      <c r="E13" s="772"/>
      <c r="F13" s="772"/>
      <c r="G13" s="772"/>
    </row>
    <row r="14" spans="1:17">
      <c r="A14" s="772" t="s">
        <v>1052</v>
      </c>
      <c r="B14" s="772"/>
      <c r="C14" s="772"/>
      <c r="D14" s="772"/>
      <c r="E14" s="772"/>
      <c r="F14" s="775">
        <f>SUM(F11:F13)</f>
        <v>246920.18181385065</v>
      </c>
      <c r="G14" s="772"/>
    </row>
    <row r="15" spans="1:17">
      <c r="A15" s="772"/>
      <c r="B15" s="772"/>
      <c r="C15" s="772"/>
      <c r="D15" s="772"/>
      <c r="E15" s="772"/>
      <c r="F15" s="776"/>
      <c r="G15" s="772"/>
    </row>
    <row r="16" spans="1:17">
      <c r="A16" s="772" t="s">
        <v>1053</v>
      </c>
      <c r="B16" s="772"/>
      <c r="C16" s="772"/>
      <c r="D16" s="772"/>
      <c r="E16" s="772"/>
      <c r="F16" s="777">
        <v>0.27983599999999997</v>
      </c>
      <c r="G16" s="772"/>
    </row>
    <row r="17" spans="1:7">
      <c r="A17" s="772"/>
      <c r="B17" s="772"/>
      <c r="C17" s="772"/>
      <c r="D17" s="772"/>
      <c r="E17" s="772"/>
      <c r="F17" s="772"/>
      <c r="G17" s="772"/>
    </row>
    <row r="18" spans="1:7" ht="13.5" thickBot="1">
      <c r="A18" s="774" t="s">
        <v>1054</v>
      </c>
      <c r="B18" s="774"/>
      <c r="C18" s="774"/>
      <c r="D18" s="774"/>
      <c r="E18" s="774"/>
      <c r="F18" s="778">
        <f>F14*F16</f>
        <v>69097.155998060698</v>
      </c>
      <c r="G18" s="730" t="s">
        <v>1055</v>
      </c>
    </row>
    <row r="19" spans="1:7" ht="13.5" thickTop="1"/>
  </sheetData>
  <mergeCells count="4">
    <mergeCell ref="A3:K3"/>
    <mergeCell ref="A5:I5"/>
    <mergeCell ref="F7:F9"/>
    <mergeCell ref="I10:Q10"/>
  </mergeCells>
  <pageMargins left="0.7" right="0.7" top="0.75" bottom="0.75" header="0.3" footer="0.3"/>
  <pageSetup scale="67" orientation="portrait"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view="pageBreakPreview" zoomScale="110" zoomScaleNormal="100" zoomScaleSheetLayoutView="110" workbookViewId="0">
      <selection activeCell="X50" sqref="X50"/>
    </sheetView>
  </sheetViews>
  <sheetFormatPr defaultColWidth="9.83203125" defaultRowHeight="12.75"/>
  <cols>
    <col min="1" max="1" width="7.1640625" style="779" customWidth="1"/>
    <col min="2" max="2" width="44.33203125" style="779" customWidth="1"/>
    <col min="3" max="4" width="4" style="779" customWidth="1"/>
    <col min="5" max="6" width="16.83203125" style="779" customWidth="1"/>
    <col min="7" max="16384" width="9.83203125" style="779"/>
  </cols>
  <sheetData>
    <row r="1" spans="1:11" s="715" customFormat="1">
      <c r="A1" s="770" t="s">
        <v>548</v>
      </c>
      <c r="B1" s="714"/>
      <c r="H1" s="771"/>
      <c r="I1" s="717"/>
    </row>
    <row r="2" spans="1:11" s="771" customFormat="1">
      <c r="A2" s="913" t="s">
        <v>1086</v>
      </c>
      <c r="B2" s="913"/>
      <c r="C2" s="913"/>
      <c r="D2" s="913"/>
      <c r="E2" s="913"/>
      <c r="F2" s="913"/>
      <c r="G2" s="913"/>
      <c r="H2" s="913"/>
      <c r="I2" s="913"/>
      <c r="J2" s="913"/>
      <c r="K2" s="913"/>
    </row>
    <row r="3" spans="1:11" s="771" customFormat="1">
      <c r="A3" s="913" t="s">
        <v>537</v>
      </c>
      <c r="B3" s="913"/>
      <c r="C3" s="913"/>
      <c r="D3" s="913"/>
      <c r="E3" s="913"/>
      <c r="F3" s="913"/>
      <c r="G3" s="913"/>
      <c r="H3" s="913"/>
      <c r="I3" s="913"/>
      <c r="J3" s="913"/>
      <c r="K3" s="913"/>
    </row>
    <row r="4" spans="1:11">
      <c r="A4" s="918"/>
      <c r="B4" s="918"/>
      <c r="C4" s="918"/>
      <c r="D4" s="918"/>
      <c r="E4" s="918"/>
      <c r="F4" s="918"/>
    </row>
    <row r="5" spans="1:11">
      <c r="A5" s="919"/>
      <c r="B5" s="919"/>
      <c r="C5" s="919"/>
      <c r="D5" s="919"/>
      <c r="E5" s="919"/>
      <c r="F5" s="919"/>
    </row>
    <row r="6" spans="1:11">
      <c r="A6" s="780"/>
      <c r="B6" s="781" t="s">
        <v>529</v>
      </c>
      <c r="C6" s="782"/>
      <c r="D6" s="782"/>
      <c r="E6" s="782"/>
    </row>
    <row r="7" spans="1:11">
      <c r="A7" s="780"/>
      <c r="B7" s="783"/>
      <c r="C7" s="783"/>
      <c r="D7" s="783"/>
      <c r="E7" s="784" t="s">
        <v>523</v>
      </c>
      <c r="F7" s="785" t="s">
        <v>526</v>
      </c>
    </row>
    <row r="8" spans="1:11">
      <c r="A8" s="786" t="s">
        <v>65</v>
      </c>
      <c r="B8" s="787" t="s">
        <v>323</v>
      </c>
      <c r="C8" s="788"/>
      <c r="D8" s="788"/>
      <c r="E8" s="786" t="s">
        <v>515</v>
      </c>
      <c r="F8" s="786" t="s">
        <v>524</v>
      </c>
    </row>
    <row r="9" spans="1:11">
      <c r="A9" s="780"/>
      <c r="B9" s="785"/>
      <c r="E9" s="785"/>
      <c r="F9" s="785"/>
    </row>
    <row r="11" spans="1:11">
      <c r="A11" s="789">
        <v>1</v>
      </c>
      <c r="B11" s="790" t="s">
        <v>1027</v>
      </c>
      <c r="C11" s="790"/>
      <c r="D11" s="790"/>
      <c r="E11" s="791">
        <v>0.21</v>
      </c>
      <c r="F11" s="790"/>
    </row>
    <row r="12" spans="1:11">
      <c r="A12" s="789">
        <v>2</v>
      </c>
      <c r="B12" s="790" t="s">
        <v>533</v>
      </c>
      <c r="C12" s="790"/>
      <c r="D12" s="790"/>
      <c r="E12" s="792">
        <v>1</v>
      </c>
      <c r="F12" s="790"/>
    </row>
    <row r="13" spans="1:11">
      <c r="A13" s="789">
        <v>3</v>
      </c>
      <c r="B13" s="790" t="s">
        <v>528</v>
      </c>
      <c r="C13" s="790"/>
      <c r="D13" s="790"/>
      <c r="E13" s="793">
        <f>E11*E12</f>
        <v>0.21</v>
      </c>
    </row>
    <row r="14" spans="1:11">
      <c r="A14" s="789">
        <v>4</v>
      </c>
      <c r="B14" s="790" t="s">
        <v>525</v>
      </c>
      <c r="C14" s="790"/>
      <c r="D14" s="790"/>
      <c r="E14" s="790"/>
      <c r="F14" s="794">
        <f>SUM(E13:E13)</f>
        <v>0.21</v>
      </c>
    </row>
    <row r="15" spans="1:11">
      <c r="A15" s="789"/>
      <c r="B15" s="790"/>
      <c r="C15" s="790"/>
      <c r="D15" s="790"/>
      <c r="E15" s="790"/>
      <c r="F15" s="790"/>
    </row>
    <row r="16" spans="1:11">
      <c r="A16" s="789">
        <v>5</v>
      </c>
      <c r="B16" s="790" t="s">
        <v>1028</v>
      </c>
      <c r="C16" s="790"/>
      <c r="D16" s="790"/>
      <c r="E16" s="791">
        <v>8.8400000000000006E-2</v>
      </c>
      <c r="F16" s="790"/>
    </row>
    <row r="17" spans="1:8">
      <c r="A17" s="789">
        <v>6</v>
      </c>
      <c r="B17" s="790" t="s">
        <v>533</v>
      </c>
      <c r="C17" s="790"/>
      <c r="D17" s="790"/>
      <c r="E17" s="792">
        <v>1</v>
      </c>
      <c r="F17" s="790"/>
    </row>
    <row r="18" spans="1:8">
      <c r="A18" s="789">
        <v>7</v>
      </c>
      <c r="B18" s="790" t="s">
        <v>528</v>
      </c>
      <c r="C18" s="790"/>
      <c r="D18" s="790"/>
      <c r="E18" s="793">
        <f>E16*E17</f>
        <v>8.8400000000000006E-2</v>
      </c>
    </row>
    <row r="19" spans="1:8">
      <c r="A19" s="789">
        <v>8</v>
      </c>
      <c r="B19" s="790" t="s">
        <v>535</v>
      </c>
      <c r="C19" s="790"/>
      <c r="D19" s="790"/>
      <c r="E19" s="793"/>
      <c r="F19" s="794">
        <f>SUM(E18:E18)</f>
        <v>8.8400000000000006E-2</v>
      </c>
    </row>
    <row r="20" spans="1:8">
      <c r="A20" s="789"/>
      <c r="B20" s="790"/>
      <c r="C20" s="790"/>
      <c r="D20" s="790"/>
      <c r="E20" s="790"/>
      <c r="F20" s="790"/>
    </row>
    <row r="21" spans="1:8">
      <c r="A21" s="787" t="s">
        <v>20</v>
      </c>
    </row>
    <row r="22" spans="1:8" ht="51.95" customHeight="1">
      <c r="A22" s="789" t="s">
        <v>407</v>
      </c>
      <c r="B22" s="917" t="s">
        <v>1029</v>
      </c>
      <c r="C22" s="917"/>
      <c r="D22" s="917"/>
      <c r="E22" s="917"/>
      <c r="F22" s="917"/>
      <c r="G22" s="917"/>
      <c r="H22" s="917"/>
    </row>
    <row r="23" spans="1:8">
      <c r="A23" s="789" t="s">
        <v>419</v>
      </c>
      <c r="B23" s="790" t="s">
        <v>1030</v>
      </c>
      <c r="C23" s="771"/>
      <c r="D23" s="771"/>
      <c r="E23" s="771"/>
    </row>
    <row r="24" spans="1:8">
      <c r="A24" s="789"/>
      <c r="B24" s="790"/>
      <c r="C24" s="771"/>
      <c r="D24" s="771"/>
      <c r="E24" s="771"/>
    </row>
    <row r="25" spans="1:8">
      <c r="A25" s="789"/>
      <c r="B25" s="790"/>
      <c r="C25" s="790"/>
      <c r="D25" s="790"/>
      <c r="E25" s="790"/>
      <c r="F25" s="790"/>
    </row>
    <row r="26" spans="1:8">
      <c r="A26" s="790"/>
      <c r="C26" s="790"/>
      <c r="D26" s="790"/>
      <c r="E26" s="790"/>
      <c r="F26" s="790"/>
    </row>
    <row r="27" spans="1:8">
      <c r="A27" s="790"/>
      <c r="B27" s="790"/>
      <c r="C27" s="790"/>
      <c r="D27" s="790"/>
      <c r="E27" s="790"/>
      <c r="F27" s="790"/>
    </row>
    <row r="28" spans="1:8">
      <c r="A28" s="790"/>
      <c r="B28" s="790"/>
      <c r="C28" s="790"/>
      <c r="D28" s="790"/>
      <c r="E28" s="790"/>
      <c r="F28" s="790"/>
    </row>
    <row r="29" spans="1:8">
      <c r="A29" s="790"/>
      <c r="B29" s="917"/>
      <c r="C29" s="917"/>
      <c r="D29" s="917"/>
      <c r="E29" s="917"/>
      <c r="F29" s="917"/>
    </row>
    <row r="30" spans="1:8">
      <c r="A30" s="790"/>
      <c r="B30" s="917"/>
      <c r="C30" s="917"/>
      <c r="D30" s="917"/>
      <c r="E30" s="917"/>
      <c r="F30" s="917"/>
    </row>
    <row r="31" spans="1:8">
      <c r="A31" s="790"/>
      <c r="B31" s="917"/>
      <c r="C31" s="917"/>
      <c r="D31" s="917"/>
      <c r="E31" s="917"/>
      <c r="F31" s="917"/>
    </row>
    <row r="32" spans="1:8">
      <c r="A32" s="790"/>
      <c r="B32" s="795"/>
      <c r="C32" s="790"/>
      <c r="D32" s="790"/>
      <c r="E32" s="790"/>
      <c r="F32" s="790"/>
    </row>
    <row r="33" spans="1:6">
      <c r="A33" s="790"/>
      <c r="B33" s="795"/>
      <c r="C33" s="790"/>
      <c r="D33" s="790"/>
      <c r="E33" s="790"/>
      <c r="F33" s="790"/>
    </row>
    <row r="34" spans="1:6">
      <c r="A34" s="790"/>
      <c r="B34" s="790"/>
      <c r="C34" s="790"/>
      <c r="D34" s="790"/>
      <c r="E34" s="790"/>
      <c r="F34" s="790"/>
    </row>
    <row r="35" spans="1:6">
      <c r="A35" s="790"/>
      <c r="B35" s="790"/>
      <c r="C35" s="790"/>
      <c r="D35" s="790"/>
      <c r="E35" s="790"/>
      <c r="F35" s="790"/>
    </row>
    <row r="36" spans="1:6">
      <c r="A36" s="790"/>
      <c r="B36" s="790"/>
      <c r="C36" s="790"/>
      <c r="D36" s="790"/>
      <c r="E36" s="790"/>
      <c r="F36" s="790"/>
    </row>
    <row r="37" spans="1:6">
      <c r="A37" s="790"/>
      <c r="B37" s="790"/>
      <c r="C37" s="790"/>
      <c r="D37" s="790"/>
      <c r="E37" s="790"/>
      <c r="F37" s="790"/>
    </row>
    <row r="38" spans="1:6">
      <c r="A38" s="790"/>
      <c r="B38" s="790"/>
      <c r="C38" s="790"/>
      <c r="D38" s="790"/>
      <c r="E38" s="790"/>
      <c r="F38" s="790"/>
    </row>
    <row r="39" spans="1:6">
      <c r="A39" s="790"/>
      <c r="B39" s="790"/>
      <c r="C39" s="790"/>
      <c r="D39" s="790"/>
      <c r="E39" s="790"/>
      <c r="F39" s="790"/>
    </row>
    <row r="40" spans="1:6">
      <c r="A40" s="790"/>
      <c r="B40" s="790"/>
      <c r="C40" s="790"/>
      <c r="D40" s="790"/>
      <c r="E40" s="790"/>
      <c r="F40" s="790"/>
    </row>
    <row r="41" spans="1:6">
      <c r="A41" s="790"/>
      <c r="B41" s="790"/>
      <c r="C41" s="790"/>
      <c r="D41" s="790"/>
      <c r="E41" s="790"/>
      <c r="F41" s="790"/>
    </row>
    <row r="42" spans="1:6">
      <c r="A42" s="790"/>
      <c r="B42" s="790"/>
      <c r="C42" s="790"/>
      <c r="D42" s="790"/>
      <c r="E42" s="790"/>
      <c r="F42" s="790"/>
    </row>
    <row r="43" spans="1:6">
      <c r="A43" s="790"/>
      <c r="B43" s="790"/>
      <c r="C43" s="790"/>
      <c r="D43" s="790"/>
      <c r="E43" s="790"/>
      <c r="F43" s="790"/>
    </row>
    <row r="44" spans="1:6">
      <c r="A44" s="790"/>
      <c r="B44" s="790"/>
      <c r="C44" s="790"/>
      <c r="D44" s="790"/>
      <c r="E44" s="790"/>
      <c r="F44" s="790"/>
    </row>
    <row r="45" spans="1:6">
      <c r="A45" s="790"/>
      <c r="B45" s="790"/>
      <c r="C45" s="790"/>
      <c r="D45" s="790"/>
      <c r="E45" s="790"/>
      <c r="F45" s="790"/>
    </row>
    <row r="46" spans="1:6">
      <c r="A46" s="790"/>
      <c r="B46" s="790"/>
      <c r="C46" s="790"/>
      <c r="D46" s="790"/>
      <c r="E46" s="790"/>
      <c r="F46" s="790"/>
    </row>
    <row r="47" spans="1:6">
      <c r="A47" s="790"/>
      <c r="B47" s="790"/>
      <c r="C47" s="790"/>
      <c r="D47" s="790"/>
      <c r="E47" s="790"/>
      <c r="F47" s="790"/>
    </row>
    <row r="48" spans="1:6">
      <c r="A48" s="790"/>
      <c r="B48" s="790"/>
      <c r="C48" s="790"/>
      <c r="D48" s="790"/>
      <c r="E48" s="790"/>
      <c r="F48" s="790"/>
    </row>
    <row r="49" spans="1:6">
      <c r="A49" s="790"/>
      <c r="B49" s="790"/>
      <c r="C49" s="790"/>
      <c r="D49" s="790"/>
      <c r="E49" s="790"/>
      <c r="F49" s="790"/>
    </row>
    <row r="50" spans="1:6">
      <c r="A50" s="790"/>
      <c r="B50" s="790"/>
      <c r="C50" s="790"/>
      <c r="D50" s="790"/>
      <c r="E50" s="790"/>
      <c r="F50" s="790"/>
    </row>
    <row r="51" spans="1:6">
      <c r="A51" s="790"/>
      <c r="B51" s="790"/>
      <c r="C51" s="790"/>
      <c r="D51" s="790"/>
      <c r="E51" s="790"/>
      <c r="F51" s="790"/>
    </row>
    <row r="52" spans="1:6">
      <c r="A52" s="790"/>
      <c r="B52" s="790"/>
      <c r="C52" s="790"/>
      <c r="D52" s="790"/>
      <c r="E52" s="790"/>
      <c r="F52" s="790"/>
    </row>
    <row r="53" spans="1:6">
      <c r="A53" s="790"/>
      <c r="B53" s="790"/>
      <c r="C53" s="790"/>
      <c r="D53" s="790"/>
      <c r="E53" s="790"/>
      <c r="F53" s="790"/>
    </row>
  </sheetData>
  <mergeCells count="6">
    <mergeCell ref="B29:F31"/>
    <mergeCell ref="A2:K2"/>
    <mergeCell ref="A3:K3"/>
    <mergeCell ref="A4:F4"/>
    <mergeCell ref="A5:F5"/>
    <mergeCell ref="B22:H22"/>
  </mergeCells>
  <pageMargins left="0.7" right="0.7" top="0.75" bottom="0.75" header="0.3" footer="0.3"/>
  <pageSetup scale="89" orientation="portrait" verticalDpi="1200" r:id="rId1"/>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4"/>
  <sheetViews>
    <sheetView view="pageBreakPreview" zoomScaleNormal="100" zoomScaleSheetLayoutView="100" workbookViewId="0">
      <selection activeCell="G27" sqref="G27"/>
    </sheetView>
  </sheetViews>
  <sheetFormatPr defaultColWidth="9.33203125" defaultRowHeight="12"/>
  <cols>
    <col min="1" max="1" width="6" style="127" customWidth="1"/>
    <col min="2" max="2" width="3.1640625" style="127" customWidth="1"/>
    <col min="3" max="3" width="20.83203125" style="9" customWidth="1"/>
    <col min="4" max="5" width="15.83203125" style="9" customWidth="1"/>
    <col min="6" max="6" width="24.83203125" style="9" customWidth="1"/>
    <col min="7" max="7" width="15.33203125" style="9" customWidth="1"/>
    <col min="8" max="8" width="12.83203125" style="9" customWidth="1"/>
    <col min="9" max="9" width="28" style="9" bestFit="1" customWidth="1"/>
    <col min="10" max="10" width="12.83203125" style="9" customWidth="1"/>
    <col min="11" max="11" width="20.5" style="9" customWidth="1"/>
    <col min="12" max="16384" width="9.33203125" style="9"/>
  </cols>
  <sheetData>
    <row r="1" spans="1:11">
      <c r="K1" s="43" t="s">
        <v>450</v>
      </c>
    </row>
    <row r="2" spans="1:11">
      <c r="K2" s="44" t="s">
        <v>1085</v>
      </c>
    </row>
    <row r="3" spans="1:11">
      <c r="A3" s="838" t="s">
        <v>452</v>
      </c>
      <c r="B3" s="838"/>
      <c r="C3" s="838"/>
      <c r="D3" s="838"/>
      <c r="E3" s="838"/>
      <c r="F3" s="838"/>
      <c r="G3" s="838"/>
      <c r="H3" s="838"/>
      <c r="I3" s="838"/>
      <c r="J3" s="838"/>
      <c r="K3" s="838"/>
    </row>
    <row r="4" spans="1:11">
      <c r="A4" s="838" t="s">
        <v>451</v>
      </c>
      <c r="B4" s="838"/>
      <c r="C4" s="838"/>
      <c r="D4" s="838"/>
      <c r="E4" s="838"/>
      <c r="F4" s="838"/>
      <c r="G4" s="838"/>
      <c r="H4" s="838"/>
      <c r="I4" s="838"/>
      <c r="J4" s="838"/>
      <c r="K4" s="838"/>
    </row>
    <row r="5" spans="1:11">
      <c r="A5" s="844" t="s">
        <v>548</v>
      </c>
      <c r="B5" s="843"/>
      <c r="C5" s="843"/>
      <c r="D5" s="843"/>
      <c r="E5" s="843"/>
      <c r="F5" s="843"/>
      <c r="G5" s="843"/>
      <c r="H5" s="843"/>
      <c r="I5" s="843"/>
      <c r="J5" s="843"/>
      <c r="K5" s="843"/>
    </row>
    <row r="7" spans="1:11">
      <c r="C7" s="28" t="s">
        <v>554</v>
      </c>
      <c r="D7" s="28"/>
      <c r="E7" s="28"/>
    </row>
    <row r="9" spans="1:11">
      <c r="A9" s="128" t="s">
        <v>65</v>
      </c>
      <c r="C9" s="856" t="s">
        <v>372</v>
      </c>
      <c r="D9" s="856"/>
      <c r="E9" s="17"/>
      <c r="F9" s="856" t="s">
        <v>373</v>
      </c>
      <c r="G9" s="856"/>
      <c r="I9" s="17" t="s">
        <v>374</v>
      </c>
      <c r="J9" s="17"/>
      <c r="K9" s="17" t="s">
        <v>375</v>
      </c>
    </row>
    <row r="10" spans="1:11">
      <c r="A10" s="129" t="s">
        <v>365</v>
      </c>
      <c r="B10" s="130"/>
      <c r="C10" s="131"/>
      <c r="D10" s="131"/>
      <c r="E10" s="131"/>
      <c r="F10" s="855" t="s">
        <v>555</v>
      </c>
      <c r="G10" s="855"/>
      <c r="I10" s="132" t="s">
        <v>389</v>
      </c>
      <c r="J10" s="131"/>
      <c r="K10" s="132" t="s">
        <v>378</v>
      </c>
    </row>
    <row r="11" spans="1:11">
      <c r="A11" s="133"/>
      <c r="B11" s="133"/>
      <c r="C11" s="17"/>
      <c r="D11" s="17"/>
      <c r="E11" s="17"/>
      <c r="F11" s="17"/>
      <c r="G11" s="17"/>
      <c r="H11" s="134"/>
      <c r="I11" s="135"/>
      <c r="J11" s="135"/>
      <c r="K11" s="43"/>
    </row>
    <row r="12" spans="1:11">
      <c r="A12" s="133">
        <v>1</v>
      </c>
      <c r="B12" s="133"/>
      <c r="C12" s="136" t="s">
        <v>454</v>
      </c>
      <c r="D12" s="17"/>
      <c r="E12" s="17"/>
      <c r="F12" s="137" t="s">
        <v>584</v>
      </c>
      <c r="G12" s="17"/>
      <c r="H12" s="138"/>
      <c r="I12" s="305">
        <f>'Appendix III'!K38+'Appendix III'!K65</f>
        <v>152747278.61999995</v>
      </c>
      <c r="J12" s="135"/>
      <c r="K12" s="43"/>
    </row>
    <row r="13" spans="1:11">
      <c r="A13" s="133">
        <v>2</v>
      </c>
      <c r="B13" s="133"/>
      <c r="C13" s="136" t="s">
        <v>455</v>
      </c>
      <c r="D13" s="17"/>
      <c r="E13" s="17"/>
      <c r="F13" s="140" t="s">
        <v>585</v>
      </c>
      <c r="G13" s="17"/>
      <c r="H13" s="138"/>
      <c r="I13" s="305">
        <f>'Appendix III'!K52+'Appendix III'!K65+'Appendix III'!K67</f>
        <v>140179932.55332878</v>
      </c>
      <c r="J13" s="135"/>
      <c r="K13" s="43"/>
    </row>
    <row r="14" spans="1:11">
      <c r="A14" s="133"/>
      <c r="B14" s="133"/>
      <c r="C14" s="136"/>
      <c r="D14" s="17"/>
      <c r="E14" s="17"/>
      <c r="F14" s="137"/>
      <c r="G14" s="17"/>
      <c r="H14" s="141"/>
      <c r="I14" s="309"/>
      <c r="J14" s="135"/>
      <c r="K14" s="43"/>
    </row>
    <row r="15" spans="1:11">
      <c r="A15" s="133"/>
      <c r="B15" s="133"/>
      <c r="C15" s="136" t="s">
        <v>456</v>
      </c>
      <c r="D15" s="17"/>
      <c r="E15" s="17"/>
      <c r="F15" s="137"/>
      <c r="G15" s="17"/>
      <c r="H15" s="141"/>
      <c r="I15" s="309"/>
      <c r="J15" s="135"/>
      <c r="K15" s="43"/>
    </row>
    <row r="16" spans="1:11">
      <c r="A16" s="133">
        <v>3</v>
      </c>
      <c r="B16" s="133"/>
      <c r="C16" s="136" t="s">
        <v>457</v>
      </c>
      <c r="D16" s="17"/>
      <c r="E16" s="17"/>
      <c r="F16" s="140" t="s">
        <v>586</v>
      </c>
      <c r="G16" s="17"/>
      <c r="H16" s="138"/>
      <c r="I16" s="305">
        <f>'Appendix III'!K106</f>
        <v>2825038.444317834</v>
      </c>
      <c r="J16" s="135"/>
      <c r="K16" s="43"/>
    </row>
    <row r="17" spans="1:11">
      <c r="A17" s="133">
        <v>4</v>
      </c>
      <c r="B17" s="133"/>
      <c r="C17" s="136" t="s">
        <v>458</v>
      </c>
      <c r="D17" s="17"/>
      <c r="E17" s="17"/>
      <c r="F17" s="137" t="s">
        <v>242</v>
      </c>
      <c r="G17" s="17"/>
      <c r="H17" s="142"/>
      <c r="I17" s="143">
        <f>IFERROR(I16/I12,0)</f>
        <v>1.8494852869659819E-2</v>
      </c>
      <c r="J17" s="142"/>
      <c r="K17" s="143">
        <f>I17</f>
        <v>1.8494852869659819E-2</v>
      </c>
    </row>
    <row r="18" spans="1:11">
      <c r="A18" s="133"/>
      <c r="B18" s="133"/>
      <c r="C18" s="136"/>
      <c r="D18" s="17"/>
      <c r="E18" s="17"/>
      <c r="F18" s="137"/>
      <c r="G18" s="17"/>
      <c r="H18" s="142"/>
      <c r="I18" s="135"/>
      <c r="J18" s="142"/>
      <c r="K18" s="43"/>
    </row>
    <row r="19" spans="1:11">
      <c r="A19" s="133"/>
      <c r="B19" s="133"/>
      <c r="C19" s="136" t="s">
        <v>368</v>
      </c>
      <c r="D19" s="17"/>
      <c r="E19" s="17"/>
      <c r="F19" s="137"/>
      <c r="G19" s="17"/>
      <c r="H19" s="142"/>
      <c r="I19" s="135"/>
      <c r="J19" s="142"/>
      <c r="K19" s="43"/>
    </row>
    <row r="20" spans="1:11">
      <c r="A20" s="133">
        <v>5</v>
      </c>
      <c r="B20" s="133"/>
      <c r="C20" s="136" t="s">
        <v>369</v>
      </c>
      <c r="D20" s="17"/>
      <c r="E20" s="17"/>
      <c r="F20" s="140" t="s">
        <v>587</v>
      </c>
      <c r="G20" s="17"/>
      <c r="H20" s="144"/>
      <c r="I20" s="305">
        <f>'Appendix III'!K110</f>
        <v>1041749.5609844262</v>
      </c>
      <c r="J20" s="144"/>
      <c r="K20" s="43"/>
    </row>
    <row r="21" spans="1:11">
      <c r="A21" s="133">
        <v>6</v>
      </c>
      <c r="B21" s="133"/>
      <c r="C21" s="145" t="s">
        <v>628</v>
      </c>
      <c r="D21" s="146"/>
      <c r="E21" s="146"/>
      <c r="F21" s="137" t="s">
        <v>243</v>
      </c>
      <c r="G21" s="17"/>
      <c r="H21" s="142"/>
      <c r="I21" s="143">
        <f>IFERROR(I20/I12,0)</f>
        <v>6.8200858987220265E-3</v>
      </c>
      <c r="J21" s="142"/>
      <c r="K21" s="143">
        <f>I21</f>
        <v>6.8200858987220265E-3</v>
      </c>
    </row>
    <row r="22" spans="1:11">
      <c r="A22" s="133"/>
      <c r="B22" s="133"/>
      <c r="C22" s="136"/>
      <c r="D22" s="17"/>
      <c r="E22" s="17"/>
      <c r="F22" s="137"/>
      <c r="G22" s="17"/>
      <c r="H22" s="142"/>
      <c r="I22" s="143"/>
      <c r="J22" s="142"/>
      <c r="K22" s="43"/>
    </row>
    <row r="23" spans="1:11">
      <c r="A23" s="133"/>
      <c r="B23" s="133"/>
      <c r="C23" s="136" t="s">
        <v>460</v>
      </c>
      <c r="D23" s="17"/>
      <c r="E23" s="17"/>
      <c r="F23" s="137"/>
      <c r="G23" s="17"/>
      <c r="H23" s="142"/>
      <c r="I23" s="135"/>
      <c r="J23" s="142"/>
      <c r="K23" s="43"/>
    </row>
    <row r="24" spans="1:11">
      <c r="A24" s="133">
        <v>7</v>
      </c>
      <c r="B24" s="133"/>
      <c r="C24" s="136" t="s">
        <v>459</v>
      </c>
      <c r="D24" s="17"/>
      <c r="E24" s="17"/>
      <c r="F24" s="140" t="s">
        <v>588</v>
      </c>
      <c r="G24" s="17"/>
      <c r="H24" s="144"/>
      <c r="I24" s="305">
        <f>'Appendix III'!K123</f>
        <v>1199280.5848663752</v>
      </c>
      <c r="J24" s="144"/>
      <c r="K24" s="43"/>
    </row>
    <row r="25" spans="1:11">
      <c r="A25" s="133">
        <v>8</v>
      </c>
      <c r="B25" s="133"/>
      <c r="C25" s="136" t="s">
        <v>461</v>
      </c>
      <c r="D25" s="17"/>
      <c r="E25" s="17"/>
      <c r="F25" s="137" t="s">
        <v>244</v>
      </c>
      <c r="G25" s="17"/>
      <c r="H25" s="142"/>
      <c r="I25" s="143">
        <f>IFERROR(I24/I12,0)</f>
        <v>7.851403937937965E-3</v>
      </c>
      <c r="J25" s="142"/>
      <c r="K25" s="143">
        <f>I25</f>
        <v>7.851403937937965E-3</v>
      </c>
    </row>
    <row r="26" spans="1:11">
      <c r="A26" s="133"/>
      <c r="B26" s="133"/>
      <c r="C26" s="136"/>
      <c r="D26" s="17"/>
      <c r="E26" s="17"/>
      <c r="F26" s="137"/>
      <c r="G26" s="17"/>
      <c r="H26" s="142"/>
      <c r="I26" s="135"/>
      <c r="J26" s="142"/>
      <c r="K26" s="43"/>
    </row>
    <row r="27" spans="1:11">
      <c r="A27" s="133">
        <v>9</v>
      </c>
      <c r="B27" s="133"/>
      <c r="C27" s="136" t="s">
        <v>462</v>
      </c>
      <c r="D27" s="17"/>
      <c r="E27" s="17"/>
      <c r="F27" s="140" t="s">
        <v>589</v>
      </c>
      <c r="G27" s="17"/>
      <c r="H27" s="144"/>
      <c r="I27" s="139">
        <f>'Appendix III'!K18</f>
        <v>0</v>
      </c>
      <c r="J27" s="144"/>
      <c r="K27" s="43"/>
    </row>
    <row r="28" spans="1:11">
      <c r="A28" s="133">
        <v>10</v>
      </c>
      <c r="B28" s="133"/>
      <c r="C28" s="136" t="s">
        <v>463</v>
      </c>
      <c r="D28" s="17"/>
      <c r="E28" s="17"/>
      <c r="F28" s="137" t="s">
        <v>245</v>
      </c>
      <c r="G28" s="17"/>
      <c r="H28" s="142"/>
      <c r="I28" s="143">
        <f>IFERROR(I27/I12,0)</f>
        <v>0</v>
      </c>
      <c r="J28" s="142"/>
      <c r="K28" s="143">
        <f>I28</f>
        <v>0</v>
      </c>
    </row>
    <row r="29" spans="1:11">
      <c r="A29" s="133"/>
      <c r="B29" s="133"/>
      <c r="C29" s="136"/>
      <c r="D29" s="17"/>
      <c r="E29" s="17"/>
      <c r="F29" s="137"/>
      <c r="G29" s="17"/>
      <c r="H29" s="142"/>
      <c r="I29" s="135"/>
      <c r="J29" s="142"/>
      <c r="K29" s="43"/>
    </row>
    <row r="30" spans="1:11">
      <c r="A30" s="133">
        <v>11</v>
      </c>
      <c r="B30" s="133"/>
      <c r="C30" s="147" t="s">
        <v>464</v>
      </c>
      <c r="D30" s="17"/>
      <c r="E30" s="17"/>
      <c r="F30" s="148" t="s">
        <v>246</v>
      </c>
      <c r="G30" s="17"/>
      <c r="H30" s="142"/>
      <c r="I30" s="143"/>
      <c r="J30" s="142"/>
      <c r="K30" s="149">
        <f>K17+K21+K25+K28</f>
        <v>3.316634270631981E-2</v>
      </c>
    </row>
    <row r="31" spans="1:11">
      <c r="A31" s="133"/>
      <c r="B31" s="133"/>
      <c r="C31" s="136"/>
      <c r="D31" s="17"/>
      <c r="E31" s="17"/>
      <c r="F31" s="137"/>
      <c r="G31" s="17"/>
      <c r="H31" s="142"/>
      <c r="I31" s="135"/>
      <c r="J31" s="142"/>
      <c r="K31" s="43"/>
    </row>
    <row r="32" spans="1:11">
      <c r="A32" s="133"/>
      <c r="B32" s="133"/>
      <c r="C32" s="136" t="s">
        <v>465</v>
      </c>
      <c r="D32" s="17"/>
      <c r="E32" s="17"/>
      <c r="F32" s="137"/>
      <c r="G32" s="17"/>
      <c r="H32" s="142"/>
      <c r="I32" s="135"/>
      <c r="J32" s="142"/>
      <c r="K32" s="43"/>
    </row>
    <row r="33" spans="1:11">
      <c r="A33" s="133">
        <v>12</v>
      </c>
      <c r="B33" s="133"/>
      <c r="C33" s="136" t="s">
        <v>466</v>
      </c>
      <c r="D33" s="17"/>
      <c r="E33" s="17"/>
      <c r="F33" s="140" t="s">
        <v>590</v>
      </c>
      <c r="G33" s="17"/>
      <c r="H33" s="144"/>
      <c r="I33" s="305">
        <f>'Appendix III'!K138</f>
        <v>3537535.5037068194</v>
      </c>
      <c r="J33" s="144"/>
      <c r="K33" s="43"/>
    </row>
    <row r="34" spans="1:11">
      <c r="A34" s="133">
        <v>13</v>
      </c>
      <c r="B34" s="133"/>
      <c r="C34" s="136" t="s">
        <v>467</v>
      </c>
      <c r="D34" s="17"/>
      <c r="E34" s="17"/>
      <c r="F34" s="137" t="s">
        <v>247</v>
      </c>
      <c r="G34" s="17"/>
      <c r="H34" s="142"/>
      <c r="I34" s="143">
        <f>IFERROR(I33/I13,0)</f>
        <v>2.5235677027887222E-2</v>
      </c>
      <c r="J34" s="142"/>
      <c r="K34" s="143">
        <f>I34</f>
        <v>2.5235677027887222E-2</v>
      </c>
    </row>
    <row r="35" spans="1:11">
      <c r="A35" s="133"/>
      <c r="B35" s="133"/>
      <c r="C35" s="136"/>
      <c r="D35" s="17"/>
      <c r="E35" s="17"/>
      <c r="F35" s="137"/>
      <c r="G35" s="17"/>
      <c r="H35" s="142"/>
      <c r="I35" s="135"/>
      <c r="J35" s="142"/>
      <c r="K35" s="43"/>
    </row>
    <row r="36" spans="1:11">
      <c r="A36" s="133"/>
      <c r="B36" s="133"/>
      <c r="C36" s="136" t="s">
        <v>468</v>
      </c>
      <c r="D36" s="17"/>
      <c r="E36" s="17"/>
      <c r="F36" s="137"/>
      <c r="G36" s="17"/>
      <c r="H36" s="142"/>
      <c r="I36" s="135"/>
      <c r="J36" s="142"/>
      <c r="K36" s="43"/>
    </row>
    <row r="37" spans="1:11">
      <c r="A37" s="133">
        <v>14</v>
      </c>
      <c r="B37" s="133"/>
      <c r="C37" s="136" t="s">
        <v>469</v>
      </c>
      <c r="D37" s="17"/>
      <c r="E37" s="17"/>
      <c r="F37" s="140" t="s">
        <v>591</v>
      </c>
      <c r="G37" s="17"/>
      <c r="H37" s="142"/>
      <c r="I37" s="305">
        <f>'Appendix III'!K141</f>
        <v>11251175.12437111</v>
      </c>
      <c r="J37" s="142"/>
      <c r="K37" s="43"/>
    </row>
    <row r="38" spans="1:11">
      <c r="A38" s="133">
        <v>15</v>
      </c>
      <c r="B38" s="133"/>
      <c r="C38" s="136" t="s">
        <v>470</v>
      </c>
      <c r="D38" s="17"/>
      <c r="E38" s="17"/>
      <c r="F38" s="137" t="s">
        <v>248</v>
      </c>
      <c r="G38" s="17"/>
      <c r="H38" s="142"/>
      <c r="I38" s="143">
        <f>IFERROR(I37/I13,0)</f>
        <v>8.0262380780435988E-2</v>
      </c>
      <c r="J38" s="142"/>
      <c r="K38" s="143">
        <f>I38</f>
        <v>8.0262380780435988E-2</v>
      </c>
    </row>
    <row r="39" spans="1:11">
      <c r="A39" s="133"/>
      <c r="B39" s="133"/>
      <c r="C39" s="136"/>
      <c r="D39" s="17"/>
      <c r="E39" s="17"/>
      <c r="F39" s="137"/>
      <c r="G39" s="17"/>
      <c r="H39" s="142"/>
      <c r="I39" s="135"/>
      <c r="J39" s="142"/>
      <c r="K39" s="43"/>
    </row>
    <row r="40" spans="1:11">
      <c r="A40" s="133">
        <v>16</v>
      </c>
      <c r="B40" s="133"/>
      <c r="C40" s="147" t="s">
        <v>471</v>
      </c>
      <c r="D40" s="17"/>
      <c r="E40" s="17"/>
      <c r="F40" s="148" t="s">
        <v>249</v>
      </c>
      <c r="G40" s="17"/>
      <c r="H40" s="142"/>
      <c r="I40" s="143"/>
      <c r="J40" s="142"/>
      <c r="K40" s="149">
        <f>K34+K38</f>
        <v>0.10549805780832321</v>
      </c>
    </row>
    <row r="41" spans="1:11">
      <c r="A41" s="133"/>
      <c r="B41" s="133"/>
      <c r="C41" s="17"/>
      <c r="D41" s="17"/>
      <c r="E41" s="17"/>
      <c r="F41" s="17"/>
      <c r="G41" s="17"/>
      <c r="H41" s="134"/>
      <c r="I41" s="17"/>
      <c r="J41" s="17"/>
    </row>
    <row r="42" spans="1:11">
      <c r="A42" s="133"/>
      <c r="B42" s="133"/>
      <c r="C42" s="127"/>
      <c r="K42" s="43" t="s">
        <v>5</v>
      </c>
    </row>
    <row r="43" spans="1:11">
      <c r="A43" s="133"/>
      <c r="B43" s="133"/>
      <c r="C43" s="127"/>
      <c r="K43" s="44" t="str">
        <f>$K$2</f>
        <v>For the twelve months ended 12/31/2024</v>
      </c>
    </row>
    <row r="44" spans="1:11">
      <c r="A44" s="838" t="s">
        <v>452</v>
      </c>
      <c r="B44" s="838"/>
      <c r="C44" s="838"/>
      <c r="D44" s="838"/>
      <c r="E44" s="838"/>
      <c r="F44" s="838"/>
      <c r="G44" s="838"/>
      <c r="H44" s="838"/>
      <c r="I44" s="838"/>
      <c r="J44" s="838"/>
      <c r="K44" s="838"/>
    </row>
    <row r="45" spans="1:11">
      <c r="A45" s="838" t="s">
        <v>451</v>
      </c>
      <c r="B45" s="838"/>
      <c r="C45" s="838"/>
      <c r="D45" s="838"/>
      <c r="E45" s="838"/>
      <c r="F45" s="838"/>
      <c r="G45" s="838"/>
      <c r="H45" s="838"/>
      <c r="I45" s="838"/>
      <c r="J45" s="838"/>
      <c r="K45" s="838"/>
    </row>
    <row r="46" spans="1:11">
      <c r="A46" s="844" t="s">
        <v>548</v>
      </c>
      <c r="B46" s="844"/>
      <c r="C46" s="844"/>
      <c r="D46" s="844"/>
      <c r="E46" s="844"/>
      <c r="F46" s="844"/>
      <c r="G46" s="844"/>
      <c r="H46" s="844"/>
      <c r="I46" s="844"/>
      <c r="J46" s="844"/>
      <c r="K46" s="844"/>
    </row>
    <row r="47" spans="1:11">
      <c r="A47" s="133"/>
      <c r="B47" s="133"/>
      <c r="C47" s="17"/>
      <c r="D47" s="17"/>
      <c r="E47" s="17"/>
      <c r="F47" s="17"/>
      <c r="G47" s="17"/>
      <c r="H47" s="17"/>
      <c r="I47" s="17"/>
      <c r="J47" s="17"/>
    </row>
    <row r="48" spans="1:11">
      <c r="A48" s="133"/>
      <c r="B48" s="133"/>
      <c r="C48" s="857" t="s">
        <v>592</v>
      </c>
      <c r="D48" s="857"/>
      <c r="E48" s="857"/>
      <c r="F48" s="857"/>
      <c r="G48" s="857"/>
      <c r="H48" s="857"/>
      <c r="I48" s="857"/>
      <c r="J48" s="857"/>
      <c r="K48" s="857"/>
    </row>
    <row r="49" spans="1:14">
      <c r="A49" s="133"/>
      <c r="B49" s="133"/>
      <c r="C49" s="862" t="s">
        <v>472</v>
      </c>
      <c r="D49" s="862"/>
      <c r="E49" s="862"/>
      <c r="F49" s="862"/>
      <c r="G49" s="862"/>
      <c r="H49" s="862"/>
      <c r="I49" s="862"/>
      <c r="J49" s="862"/>
      <c r="K49" s="862"/>
    </row>
    <row r="50" spans="1:14">
      <c r="A50" s="133"/>
      <c r="B50" s="133"/>
      <c r="C50" s="17"/>
      <c r="D50" s="17"/>
      <c r="E50" s="17"/>
      <c r="F50" s="17"/>
      <c r="G50" s="17"/>
      <c r="H50" s="17"/>
      <c r="I50" s="17"/>
      <c r="J50" s="17"/>
    </row>
    <row r="51" spans="1:14">
      <c r="A51" s="150"/>
      <c r="B51" s="150"/>
      <c r="C51" s="19" t="s">
        <v>372</v>
      </c>
      <c r="D51" s="19"/>
      <c r="E51" s="19" t="s">
        <v>373</v>
      </c>
      <c r="F51" s="19" t="s">
        <v>374</v>
      </c>
      <c r="G51" s="19" t="s">
        <v>375</v>
      </c>
      <c r="H51" s="19" t="s">
        <v>376</v>
      </c>
      <c r="I51" s="19" t="s">
        <v>473</v>
      </c>
      <c r="J51" s="19" t="s">
        <v>474</v>
      </c>
      <c r="K51" s="19" t="s">
        <v>475</v>
      </c>
      <c r="N51" s="28"/>
    </row>
    <row r="52" spans="1:14" s="155" customFormat="1" ht="48">
      <c r="A52" s="151" t="s">
        <v>453</v>
      </c>
      <c r="B52" s="152"/>
      <c r="C52" s="152" t="s">
        <v>476</v>
      </c>
      <c r="D52" s="152" t="s">
        <v>593</v>
      </c>
      <c r="E52" s="152" t="s">
        <v>594</v>
      </c>
      <c r="F52" s="152" t="s">
        <v>477</v>
      </c>
      <c r="G52" s="153" t="s">
        <v>464</v>
      </c>
      <c r="H52" s="154" t="s">
        <v>478</v>
      </c>
      <c r="I52" s="151" t="s">
        <v>479</v>
      </c>
      <c r="J52" s="153" t="s">
        <v>471</v>
      </c>
      <c r="K52" s="154" t="s">
        <v>480</v>
      </c>
    </row>
    <row r="53" spans="1:14" ht="24">
      <c r="A53" s="156"/>
      <c r="B53" s="130"/>
      <c r="C53" s="130"/>
      <c r="D53" s="130"/>
      <c r="E53" s="130"/>
      <c r="F53" s="130" t="s">
        <v>481</v>
      </c>
      <c r="G53" s="157" t="s">
        <v>250</v>
      </c>
      <c r="H53" s="158" t="s">
        <v>2</v>
      </c>
      <c r="I53" s="156" t="s">
        <v>3</v>
      </c>
      <c r="J53" s="157" t="s">
        <v>251</v>
      </c>
      <c r="K53" s="158" t="s">
        <v>4</v>
      </c>
    </row>
    <row r="54" spans="1:14">
      <c r="A54" s="159"/>
      <c r="B54" s="160"/>
      <c r="C54" s="161"/>
      <c r="D54" s="161"/>
      <c r="E54" s="161"/>
      <c r="F54" s="161"/>
      <c r="G54" s="162"/>
      <c r="H54" s="163"/>
      <c r="I54" s="163"/>
      <c r="J54" s="162"/>
      <c r="K54" s="163"/>
    </row>
    <row r="55" spans="1:14">
      <c r="A55" s="164" t="s">
        <v>6</v>
      </c>
      <c r="B55" s="133"/>
      <c r="C55" s="165" t="s">
        <v>1019</v>
      </c>
      <c r="D55" s="166" t="s">
        <v>1020</v>
      </c>
      <c r="E55" s="166" t="s">
        <v>1021</v>
      </c>
      <c r="F55" s="475">
        <f>I12</f>
        <v>152747278.61999995</v>
      </c>
      <c r="G55" s="168">
        <f>K30</f>
        <v>3.316634270631981E-2</v>
      </c>
      <c r="H55" s="477">
        <f>F55*G55</f>
        <v>5066068.5901686354</v>
      </c>
      <c r="I55" s="476">
        <f>I13</f>
        <v>140179932.55332878</v>
      </c>
      <c r="J55" s="171">
        <f>K40</f>
        <v>0.10549805780832321</v>
      </c>
      <c r="K55" s="477">
        <f>I55*J55</f>
        <v>14788710.628077928</v>
      </c>
    </row>
    <row r="56" spans="1:14">
      <c r="A56" s="172" t="s">
        <v>7</v>
      </c>
      <c r="B56" s="173"/>
      <c r="C56" s="174" t="s">
        <v>10</v>
      </c>
      <c r="D56" s="174"/>
      <c r="E56" s="174" t="s">
        <v>19</v>
      </c>
      <c r="F56" s="175">
        <v>0</v>
      </c>
      <c r="G56" s="171">
        <f>K30</f>
        <v>3.316634270631981E-2</v>
      </c>
      <c r="H56" s="477">
        <f>F56*G56</f>
        <v>0</v>
      </c>
      <c r="I56" s="170">
        <v>0</v>
      </c>
      <c r="J56" s="171">
        <f>K40</f>
        <v>0.10549805780832321</v>
      </c>
      <c r="K56" s="477">
        <f>I56*J56</f>
        <v>0</v>
      </c>
    </row>
    <row r="57" spans="1:14">
      <c r="A57" s="164">
        <v>2</v>
      </c>
      <c r="B57" s="133"/>
      <c r="C57" s="9" t="s">
        <v>11</v>
      </c>
      <c r="F57" s="305">
        <f>SUM(F55:F56)</f>
        <v>152747278.61999995</v>
      </c>
      <c r="G57" s="176"/>
      <c r="H57" s="479">
        <f>SUM(H55:H56)</f>
        <v>5066068.5901686354</v>
      </c>
      <c r="I57" s="482">
        <f>SUM(I55:I56)</f>
        <v>140179932.55332878</v>
      </c>
      <c r="J57" s="177"/>
      <c r="K57" s="479">
        <f>SUM(K55:K56)</f>
        <v>14788710.628077928</v>
      </c>
    </row>
    <row r="58" spans="1:14">
      <c r="A58" s="164"/>
      <c r="B58" s="133"/>
      <c r="F58" s="139"/>
      <c r="G58" s="178"/>
      <c r="H58" s="169"/>
      <c r="I58" s="483"/>
      <c r="J58" s="179"/>
      <c r="K58" s="477"/>
    </row>
    <row r="59" spans="1:14">
      <c r="A59" s="164" t="s">
        <v>8</v>
      </c>
      <c r="B59" s="133"/>
      <c r="C59" s="166" t="s">
        <v>13</v>
      </c>
      <c r="D59" s="166"/>
      <c r="E59" s="166" t="s">
        <v>18</v>
      </c>
      <c r="F59" s="167">
        <v>0</v>
      </c>
      <c r="G59" s="168">
        <f>K30</f>
        <v>3.316634270631981E-2</v>
      </c>
      <c r="H59" s="169">
        <f>F59*G59</f>
        <v>0</v>
      </c>
      <c r="I59" s="476">
        <v>0</v>
      </c>
      <c r="J59" s="171">
        <f>K40</f>
        <v>0.10549805780832321</v>
      </c>
      <c r="K59" s="477">
        <f>I59*J59</f>
        <v>0</v>
      </c>
    </row>
    <row r="60" spans="1:14">
      <c r="A60" s="164" t="s">
        <v>9</v>
      </c>
      <c r="B60" s="133"/>
      <c r="C60" s="166" t="s">
        <v>12</v>
      </c>
      <c r="D60" s="166"/>
      <c r="E60" s="166" t="s">
        <v>17</v>
      </c>
      <c r="F60" s="175">
        <v>0</v>
      </c>
      <c r="G60" s="180">
        <f>K30</f>
        <v>3.316634270631981E-2</v>
      </c>
      <c r="H60" s="181">
        <f>F60*G60</f>
        <v>0</v>
      </c>
      <c r="I60" s="484">
        <v>0</v>
      </c>
      <c r="J60" s="171">
        <f>K40</f>
        <v>0.10549805780832321</v>
      </c>
      <c r="K60" s="489">
        <f>I60*J60</f>
        <v>0</v>
      </c>
    </row>
    <row r="61" spans="1:14">
      <c r="A61" s="182">
        <v>4</v>
      </c>
      <c r="B61" s="183"/>
      <c r="C61" s="161" t="s">
        <v>14</v>
      </c>
      <c r="D61" s="161"/>
      <c r="E61" s="161"/>
      <c r="F61" s="139">
        <f>SUM(F59:F60)</f>
        <v>0</v>
      </c>
      <c r="G61" s="162"/>
      <c r="H61" s="169">
        <f>SUM(H59:H60)</f>
        <v>0</v>
      </c>
      <c r="I61" s="483">
        <f>SUM(I59:I60)</f>
        <v>0</v>
      </c>
      <c r="J61" s="162"/>
      <c r="K61" s="477">
        <f>SUM(K59:K60)</f>
        <v>0</v>
      </c>
    </row>
    <row r="62" spans="1:14">
      <c r="A62" s="184"/>
      <c r="F62" s="139"/>
      <c r="G62" s="185"/>
      <c r="H62" s="169"/>
      <c r="I62" s="485"/>
      <c r="J62" s="185"/>
      <c r="K62" s="477"/>
    </row>
    <row r="63" spans="1:14">
      <c r="A63" s="184">
        <v>5</v>
      </c>
      <c r="C63" s="166" t="s">
        <v>15</v>
      </c>
      <c r="D63" s="166"/>
      <c r="E63" s="166"/>
      <c r="F63" s="167">
        <v>0</v>
      </c>
      <c r="G63" s="168">
        <f>K30</f>
        <v>3.316634270631981E-2</v>
      </c>
      <c r="H63" s="169">
        <f>F63*G63</f>
        <v>0</v>
      </c>
      <c r="I63" s="486">
        <v>0</v>
      </c>
      <c r="J63" s="171">
        <f>K40</f>
        <v>0.10549805780832321</v>
      </c>
      <c r="K63" s="477">
        <f>I63*J63</f>
        <v>0</v>
      </c>
    </row>
    <row r="64" spans="1:14">
      <c r="A64" s="187"/>
      <c r="B64" s="188"/>
      <c r="C64" s="189"/>
      <c r="D64" s="189"/>
      <c r="E64" s="189"/>
      <c r="F64" s="189"/>
      <c r="G64" s="190"/>
      <c r="H64" s="169"/>
      <c r="I64" s="487"/>
      <c r="J64" s="190"/>
      <c r="K64" s="477"/>
    </row>
    <row r="65" spans="1:11">
      <c r="A65" s="187">
        <v>6</v>
      </c>
      <c r="B65" s="188"/>
      <c r="C65" s="189" t="s">
        <v>16</v>
      </c>
      <c r="D65" s="189"/>
      <c r="E65" s="189"/>
      <c r="F65" s="191">
        <f>F57+F61+F63</f>
        <v>152747278.61999995</v>
      </c>
      <c r="G65" s="190"/>
      <c r="H65" s="192">
        <f>SUM(H57+H61+H63)</f>
        <v>5066068.5901686354</v>
      </c>
      <c r="I65" s="488">
        <f>I57+I61+I63</f>
        <v>140179932.55332878</v>
      </c>
      <c r="J65" s="190"/>
      <c r="K65" s="481">
        <f>SUM(K57+K61+K63)</f>
        <v>14788710.628077928</v>
      </c>
    </row>
    <row r="66" spans="1:11">
      <c r="I66" s="433"/>
    </row>
    <row r="80" spans="1:11">
      <c r="A80" s="133"/>
      <c r="B80" s="133"/>
      <c r="C80" s="127"/>
      <c r="K80" s="43" t="s">
        <v>25</v>
      </c>
    </row>
    <row r="81" spans="1:11">
      <c r="A81" s="133"/>
      <c r="B81" s="133"/>
      <c r="C81" s="127"/>
      <c r="K81" s="44" t="str">
        <f>$K$2</f>
        <v>For the twelve months ended 12/31/2024</v>
      </c>
    </row>
    <row r="82" spans="1:11">
      <c r="A82" s="838" t="s">
        <v>452</v>
      </c>
      <c r="B82" s="838"/>
      <c r="C82" s="838"/>
      <c r="D82" s="838"/>
      <c r="E82" s="838"/>
      <c r="F82" s="838"/>
      <c r="G82" s="838"/>
      <c r="H82" s="838"/>
      <c r="I82" s="838"/>
      <c r="J82" s="838"/>
      <c r="K82" s="838"/>
    </row>
    <row r="83" spans="1:11">
      <c r="A83" s="838" t="s">
        <v>451</v>
      </c>
      <c r="B83" s="838"/>
      <c r="C83" s="838"/>
      <c r="D83" s="838"/>
      <c r="E83" s="838"/>
      <c r="F83" s="838"/>
      <c r="G83" s="838"/>
      <c r="H83" s="838"/>
      <c r="I83" s="838"/>
      <c r="J83" s="838"/>
      <c r="K83" s="838"/>
    </row>
    <row r="84" spans="1:11">
      <c r="A84" s="844" t="s">
        <v>548</v>
      </c>
      <c r="B84" s="844"/>
      <c r="C84" s="844"/>
      <c r="D84" s="844"/>
      <c r="E84" s="844"/>
      <c r="F84" s="844"/>
      <c r="G84" s="844"/>
      <c r="H84" s="844"/>
      <c r="I84" s="844"/>
      <c r="J84" s="844"/>
      <c r="K84" s="844"/>
    </row>
    <row r="88" spans="1:11">
      <c r="A88" s="133"/>
      <c r="B88" s="133"/>
      <c r="C88" s="17" t="s">
        <v>34</v>
      </c>
      <c r="D88" s="17" t="s">
        <v>35</v>
      </c>
      <c r="E88" s="17" t="s">
        <v>36</v>
      </c>
      <c r="F88" s="17" t="s">
        <v>37</v>
      </c>
      <c r="G88" s="17" t="s">
        <v>42</v>
      </c>
      <c r="H88" s="17" t="s">
        <v>38</v>
      </c>
      <c r="I88" s="17" t="s">
        <v>39</v>
      </c>
      <c r="J88" s="17" t="s">
        <v>40</v>
      </c>
      <c r="K88" s="17" t="s">
        <v>41</v>
      </c>
    </row>
    <row r="89" spans="1:11" ht="36">
      <c r="A89" s="193" t="s">
        <v>453</v>
      </c>
      <c r="B89" s="194"/>
      <c r="C89" s="194" t="s">
        <v>26</v>
      </c>
      <c r="D89" s="194" t="s">
        <v>27</v>
      </c>
      <c r="E89" s="194" t="s">
        <v>28</v>
      </c>
      <c r="F89" s="152" t="s">
        <v>29</v>
      </c>
      <c r="G89" s="194" t="s">
        <v>30</v>
      </c>
      <c r="H89" s="194" t="s">
        <v>31</v>
      </c>
      <c r="I89" s="194" t="s">
        <v>49</v>
      </c>
      <c r="J89" s="194" t="s">
        <v>33</v>
      </c>
      <c r="K89" s="195" t="s">
        <v>32</v>
      </c>
    </row>
    <row r="90" spans="1:11" ht="36">
      <c r="A90" s="196"/>
      <c r="B90" s="197"/>
      <c r="C90" s="198" t="s">
        <v>43</v>
      </c>
      <c r="D90" s="199" t="s">
        <v>44</v>
      </c>
      <c r="E90" s="199" t="s">
        <v>45</v>
      </c>
      <c r="F90" s="200" t="s">
        <v>640</v>
      </c>
      <c r="G90" s="199" t="s">
        <v>46</v>
      </c>
      <c r="H90" s="199" t="s">
        <v>47</v>
      </c>
      <c r="I90" s="199" t="s">
        <v>48</v>
      </c>
      <c r="J90" s="199" t="s">
        <v>494</v>
      </c>
      <c r="K90" s="199" t="s">
        <v>495</v>
      </c>
    </row>
    <row r="91" spans="1:11">
      <c r="A91" s="159"/>
      <c r="B91" s="201"/>
      <c r="C91" s="162"/>
      <c r="D91" s="202"/>
      <c r="E91" s="163"/>
      <c r="F91" s="203"/>
      <c r="G91" s="163"/>
      <c r="H91" s="163"/>
      <c r="I91" s="163"/>
      <c r="J91" s="163"/>
      <c r="K91" s="163"/>
    </row>
    <row r="92" spans="1:11">
      <c r="A92" s="164" t="s">
        <v>6</v>
      </c>
      <c r="C92" s="478">
        <f>'Appendix III'!K109+'Appendix III'!K111</f>
        <v>2925804.578087993</v>
      </c>
      <c r="D92" s="490">
        <f>H55+K55+C92</f>
        <v>22780583.796334557</v>
      </c>
      <c r="E92" s="478">
        <v>0</v>
      </c>
      <c r="F92" s="491">
        <f>'Att 2 - Incentive Return'!J40*I55*E92/100</f>
        <v>0</v>
      </c>
      <c r="G92" s="477">
        <f>D92+F92</f>
        <v>22780583.796334557</v>
      </c>
      <c r="H92" s="478">
        <v>0</v>
      </c>
      <c r="I92" s="477">
        <f>D92+F92-H92</f>
        <v>22780583.796334557</v>
      </c>
      <c r="J92" s="478">
        <f>'Att 3 - Project Summary'!L18</f>
        <v>971414.61105310137</v>
      </c>
      <c r="K92" s="477">
        <f>I92+J92</f>
        <v>23751998.407387659</v>
      </c>
    </row>
    <row r="93" spans="1:11">
      <c r="A93" s="164" t="s">
        <v>7</v>
      </c>
      <c r="C93" s="204">
        <v>0</v>
      </c>
      <c r="D93" s="490">
        <f>H56+K56+C93</f>
        <v>0</v>
      </c>
      <c r="E93" s="478">
        <v>0</v>
      </c>
      <c r="F93" s="491">
        <f>'Att 2 - Incentive Return'!J40*I56*E93/100</f>
        <v>0</v>
      </c>
      <c r="G93" s="477">
        <f>D93+F93</f>
        <v>0</v>
      </c>
      <c r="H93" s="478">
        <v>0</v>
      </c>
      <c r="I93" s="477">
        <f>D93+F93-H93</f>
        <v>0</v>
      </c>
      <c r="J93" s="478">
        <v>0</v>
      </c>
      <c r="K93" s="477">
        <f>I93+J93</f>
        <v>0</v>
      </c>
    </row>
    <row r="94" spans="1:11">
      <c r="A94" s="159">
        <v>2</v>
      </c>
      <c r="B94" s="183"/>
      <c r="C94" s="479">
        <f>SUM(C92:C93)</f>
        <v>2925804.578087993</v>
      </c>
      <c r="D94" s="492">
        <f>SUM(D92:D93)</f>
        <v>22780583.796334557</v>
      </c>
      <c r="E94" s="479"/>
      <c r="F94" s="493">
        <f t="shared" ref="F94:K94" si="0">SUM(F92:F93)</f>
        <v>0</v>
      </c>
      <c r="G94" s="479">
        <f t="shared" si="0"/>
        <v>22780583.796334557</v>
      </c>
      <c r="H94" s="479">
        <f t="shared" si="0"/>
        <v>0</v>
      </c>
      <c r="I94" s="479">
        <f t="shared" si="0"/>
        <v>22780583.796334557</v>
      </c>
      <c r="J94" s="479">
        <f t="shared" si="0"/>
        <v>971414.61105310137</v>
      </c>
      <c r="K94" s="479">
        <f t="shared" si="0"/>
        <v>23751998.407387659</v>
      </c>
    </row>
    <row r="95" spans="1:11">
      <c r="A95" s="164"/>
      <c r="C95" s="477"/>
      <c r="D95" s="490"/>
      <c r="E95" s="477"/>
      <c r="F95" s="494"/>
      <c r="G95" s="477"/>
      <c r="H95" s="477"/>
      <c r="I95" s="477"/>
      <c r="J95" s="477"/>
      <c r="K95" s="477"/>
    </row>
    <row r="96" spans="1:11">
      <c r="A96" s="164" t="s">
        <v>8</v>
      </c>
      <c r="C96" s="478">
        <v>0</v>
      </c>
      <c r="D96" s="490">
        <f>H59+K59+C96</f>
        <v>0</v>
      </c>
      <c r="E96" s="478">
        <v>0</v>
      </c>
      <c r="F96" s="491">
        <f>'Att 2 - Incentive Return'!J40*I59*E96/100</f>
        <v>0</v>
      </c>
      <c r="G96" s="477">
        <f>D96+F96</f>
        <v>0</v>
      </c>
      <c r="H96" s="478">
        <v>0</v>
      </c>
      <c r="I96" s="477">
        <f>D96+F96-H96</f>
        <v>0</v>
      </c>
      <c r="J96" s="478">
        <v>0</v>
      </c>
      <c r="K96" s="477">
        <f>I96+J96</f>
        <v>0</v>
      </c>
    </row>
    <row r="97" spans="1:11">
      <c r="A97" s="172" t="s">
        <v>9</v>
      </c>
      <c r="B97" s="188"/>
      <c r="C97" s="480">
        <v>0</v>
      </c>
      <c r="D97" s="495">
        <f>H60+K60+C97</f>
        <v>0</v>
      </c>
      <c r="E97" s="480">
        <v>0</v>
      </c>
      <c r="F97" s="491">
        <f>'Att 2 - Incentive Return'!J40*I60*E97/100</f>
        <v>0</v>
      </c>
      <c r="G97" s="489">
        <f>D97+F97</f>
        <v>0</v>
      </c>
      <c r="H97" s="480">
        <v>0</v>
      </c>
      <c r="I97" s="489">
        <f>D97+F97-H97</f>
        <v>0</v>
      </c>
      <c r="J97" s="480">
        <v>0</v>
      </c>
      <c r="K97" s="489">
        <f>I97+J97</f>
        <v>0</v>
      </c>
    </row>
    <row r="98" spans="1:11">
      <c r="A98" s="182">
        <v>4</v>
      </c>
      <c r="B98" s="183"/>
      <c r="C98" s="477">
        <f>SUM(C96:C97)</f>
        <v>0</v>
      </c>
      <c r="D98" s="490">
        <f>SUM(D96:D97)</f>
        <v>0</v>
      </c>
      <c r="E98" s="477"/>
      <c r="F98" s="493">
        <f t="shared" ref="F98:K98" si="1">SUM(F96:F97)</f>
        <v>0</v>
      </c>
      <c r="G98" s="477">
        <f t="shared" si="1"/>
        <v>0</v>
      </c>
      <c r="H98" s="477">
        <f t="shared" si="1"/>
        <v>0</v>
      </c>
      <c r="I98" s="477">
        <f t="shared" si="1"/>
        <v>0</v>
      </c>
      <c r="J98" s="477">
        <f t="shared" si="1"/>
        <v>0</v>
      </c>
      <c r="K98" s="477">
        <f t="shared" si="1"/>
        <v>0</v>
      </c>
    </row>
    <row r="99" spans="1:11">
      <c r="A99" s="184"/>
      <c r="C99" s="477"/>
      <c r="D99" s="490"/>
      <c r="E99" s="477"/>
      <c r="F99" s="491"/>
      <c r="G99" s="477"/>
      <c r="H99" s="477"/>
      <c r="I99" s="477"/>
      <c r="J99" s="477"/>
      <c r="K99" s="477"/>
    </row>
    <row r="100" spans="1:11">
      <c r="A100" s="184">
        <v>5</v>
      </c>
      <c r="C100" s="478">
        <v>0</v>
      </c>
      <c r="D100" s="490">
        <f>H63+K63+C100</f>
        <v>0</v>
      </c>
      <c r="E100" s="478">
        <v>0</v>
      </c>
      <c r="F100" s="491">
        <f>'Att 2 - Incentive Return'!J40*I63*E100/100</f>
        <v>0</v>
      </c>
      <c r="G100" s="477">
        <f>D100+F100</f>
        <v>0</v>
      </c>
      <c r="H100" s="478">
        <v>0</v>
      </c>
      <c r="I100" s="477">
        <f>D100+F100-H100</f>
        <v>0</v>
      </c>
      <c r="J100" s="478">
        <v>0</v>
      </c>
      <c r="K100" s="477">
        <f>I100+J100</f>
        <v>0</v>
      </c>
    </row>
    <row r="101" spans="1:11">
      <c r="A101" s="187"/>
      <c r="B101" s="188"/>
      <c r="C101" s="477"/>
      <c r="D101" s="490"/>
      <c r="E101" s="477"/>
      <c r="F101" s="491"/>
      <c r="G101" s="477"/>
      <c r="H101" s="477"/>
      <c r="I101" s="477"/>
      <c r="J101" s="477"/>
      <c r="K101" s="477"/>
    </row>
    <row r="102" spans="1:11">
      <c r="A102" s="187">
        <v>6</v>
      </c>
      <c r="B102" s="188"/>
      <c r="C102" s="481">
        <f>C94+C98+C100</f>
        <v>2925804.578087993</v>
      </c>
      <c r="D102" s="496">
        <f>SUM(D94+D98+D100)</f>
        <v>22780583.796334557</v>
      </c>
      <c r="E102" s="496"/>
      <c r="F102" s="497">
        <f>SUM(F94+F98+F100)</f>
        <v>0</v>
      </c>
      <c r="G102" s="496">
        <f>SUM(G94+G98+G100)</f>
        <v>22780583.796334557</v>
      </c>
      <c r="H102" s="496">
        <f>SUM(H94+H98+H100)</f>
        <v>0</v>
      </c>
      <c r="I102" s="481">
        <f>SUM(I94+I98+I100)</f>
        <v>22780583.796334557</v>
      </c>
      <c r="J102" s="481">
        <f>J94+J98+J100</f>
        <v>971414.61105310137</v>
      </c>
      <c r="K102" s="481">
        <f>K94+K98+K100</f>
        <v>23751998.407387659</v>
      </c>
    </row>
    <row r="103" spans="1:11">
      <c r="C103" s="311"/>
      <c r="D103" s="311"/>
      <c r="E103" s="311"/>
      <c r="F103" s="311"/>
      <c r="G103" s="311"/>
      <c r="H103" s="311"/>
      <c r="I103" s="311"/>
      <c r="J103" s="311"/>
      <c r="K103" s="311"/>
    </row>
    <row r="105" spans="1:11">
      <c r="A105" s="188" t="s">
        <v>20</v>
      </c>
    </row>
    <row r="106" spans="1:11">
      <c r="A106" s="31" t="s">
        <v>407</v>
      </c>
      <c r="C106" s="9" t="s">
        <v>551</v>
      </c>
    </row>
    <row r="107" spans="1:11" ht="24.75" customHeight="1">
      <c r="A107" s="31" t="s">
        <v>419</v>
      </c>
      <c r="C107" s="860" t="s">
        <v>552</v>
      </c>
      <c r="D107" s="859"/>
      <c r="E107" s="859"/>
      <c r="F107" s="859"/>
      <c r="G107" s="859"/>
      <c r="H107" s="859"/>
      <c r="I107" s="859"/>
      <c r="J107" s="859"/>
      <c r="K107" s="859"/>
    </row>
    <row r="108" spans="1:11" ht="24" customHeight="1">
      <c r="A108" s="31" t="s">
        <v>422</v>
      </c>
      <c r="C108" s="861" t="s">
        <v>612</v>
      </c>
      <c r="D108" s="847"/>
      <c r="E108" s="847"/>
      <c r="F108" s="847"/>
      <c r="G108" s="847"/>
      <c r="H108" s="847"/>
      <c r="I108" s="847"/>
      <c r="J108" s="847"/>
      <c r="K108" s="847"/>
    </row>
    <row r="109" spans="1:11" ht="24" customHeight="1">
      <c r="A109" s="31" t="s">
        <v>423</v>
      </c>
      <c r="C109" s="858" t="s">
        <v>21</v>
      </c>
      <c r="D109" s="854"/>
      <c r="E109" s="854"/>
      <c r="F109" s="854"/>
      <c r="G109" s="854"/>
      <c r="H109" s="854"/>
      <c r="I109" s="854"/>
      <c r="J109" s="854"/>
      <c r="K109" s="854"/>
    </row>
    <row r="110" spans="1:11">
      <c r="A110" s="31" t="s">
        <v>426</v>
      </c>
      <c r="C110" s="854" t="s">
        <v>22</v>
      </c>
      <c r="D110" s="854"/>
      <c r="E110" s="854"/>
      <c r="F110" s="854"/>
      <c r="G110" s="854"/>
      <c r="H110" s="854"/>
      <c r="I110" s="854"/>
      <c r="J110" s="854"/>
      <c r="K110" s="854"/>
    </row>
    <row r="111" spans="1:11">
      <c r="A111" s="31" t="s">
        <v>427</v>
      </c>
      <c r="C111" s="859" t="s">
        <v>553</v>
      </c>
      <c r="D111" s="859"/>
      <c r="E111" s="859"/>
      <c r="F111" s="859"/>
      <c r="G111" s="859"/>
      <c r="H111" s="859"/>
      <c r="I111" s="859"/>
      <c r="J111" s="859"/>
      <c r="K111" s="859"/>
    </row>
    <row r="112" spans="1:11">
      <c r="A112" s="31" t="s">
        <v>428</v>
      </c>
      <c r="C112" s="854" t="s">
        <v>23</v>
      </c>
      <c r="D112" s="854"/>
      <c r="E112" s="854"/>
      <c r="F112" s="854"/>
      <c r="G112" s="854"/>
      <c r="H112" s="854"/>
      <c r="I112" s="854"/>
      <c r="J112" s="854"/>
      <c r="K112" s="854"/>
    </row>
    <row r="113" spans="1:11" ht="24" customHeight="1">
      <c r="A113" s="31" t="s">
        <v>429</v>
      </c>
      <c r="C113" s="854" t="s">
        <v>50</v>
      </c>
      <c r="D113" s="854"/>
      <c r="E113" s="854"/>
      <c r="F113" s="854"/>
      <c r="G113" s="854"/>
      <c r="H113" s="854"/>
      <c r="I113" s="854"/>
      <c r="J113" s="854"/>
      <c r="K113" s="854"/>
    </row>
    <row r="114" spans="1:11">
      <c r="A114" s="31" t="s">
        <v>430</v>
      </c>
      <c r="C114" s="858" t="s">
        <v>24</v>
      </c>
      <c r="D114" s="854"/>
      <c r="E114" s="854"/>
      <c r="F114" s="854"/>
      <c r="G114" s="854"/>
      <c r="H114" s="854"/>
      <c r="I114" s="854"/>
      <c r="J114" s="854"/>
      <c r="K114" s="854"/>
    </row>
  </sheetData>
  <mergeCells count="22">
    <mergeCell ref="C113:K113"/>
    <mergeCell ref="C114:K114"/>
    <mergeCell ref="A84:K84"/>
    <mergeCell ref="A83:K83"/>
    <mergeCell ref="A4:K4"/>
    <mergeCell ref="C9:D9"/>
    <mergeCell ref="A82:K82"/>
    <mergeCell ref="C111:K111"/>
    <mergeCell ref="C112:K112"/>
    <mergeCell ref="C107:K107"/>
    <mergeCell ref="C108:K108"/>
    <mergeCell ref="A5:K5"/>
    <mergeCell ref="A46:K46"/>
    <mergeCell ref="A44:K44"/>
    <mergeCell ref="A45:K45"/>
    <mergeCell ref="C49:K49"/>
    <mergeCell ref="C110:K110"/>
    <mergeCell ref="F10:G10"/>
    <mergeCell ref="A3:K3"/>
    <mergeCell ref="F9:G9"/>
    <mergeCell ref="C48:K48"/>
    <mergeCell ref="C109:K109"/>
  </mergeCells>
  <phoneticPr fontId="0" type="noConversion"/>
  <pageMargins left="0.5" right="0.5" top="0.75" bottom="0.75" header="0.3" footer="0.3"/>
  <pageSetup scale="81" fitToHeight="2" orientation="landscape" r:id="rId1"/>
  <rowBreaks count="2" manualBreakCount="2">
    <brk id="41" max="10" man="1"/>
    <brk id="79" max="10" man="1"/>
  </rowBreaks>
  <colBreaks count="1" manualBreakCount="1">
    <brk id="11" max="16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5"/>
  <sheetViews>
    <sheetView view="pageBreakPreview" zoomScaleNormal="100" zoomScaleSheetLayoutView="100" workbookViewId="0">
      <selection activeCell="N44" sqref="N44"/>
    </sheetView>
  </sheetViews>
  <sheetFormatPr defaultColWidth="9.33203125" defaultRowHeight="12"/>
  <cols>
    <col min="1" max="1" width="6.83203125" style="216" customWidth="1"/>
    <col min="2" max="2" width="34.83203125" style="216" customWidth="1"/>
    <col min="3" max="3" width="35.5" style="216" customWidth="1"/>
    <col min="4" max="4" width="30.33203125" style="216" customWidth="1"/>
    <col min="5" max="5" width="15" style="216" customWidth="1"/>
    <col min="6" max="6" width="7.83203125" style="216" customWidth="1"/>
    <col min="7" max="7" width="4.83203125" style="216" customWidth="1"/>
    <col min="8" max="8" width="9.33203125" style="216"/>
    <col min="9" max="9" width="13.33203125" style="216" customWidth="1"/>
    <col min="10" max="10" width="35" style="216" bestFit="1" customWidth="1"/>
    <col min="11" max="16384" width="9.33203125" style="216"/>
  </cols>
  <sheetData>
    <row r="1" spans="1:15">
      <c r="A1" s="342"/>
      <c r="B1" s="342"/>
      <c r="J1" s="43" t="s">
        <v>62</v>
      </c>
      <c r="O1" s="242"/>
    </row>
    <row r="2" spans="1:15">
      <c r="A2" s="342"/>
      <c r="B2" s="342"/>
      <c r="J2" s="44" t="s">
        <v>1085</v>
      </c>
      <c r="O2" s="242"/>
    </row>
    <row r="3" spans="1:15">
      <c r="A3" s="838" t="s">
        <v>61</v>
      </c>
      <c r="B3" s="838"/>
      <c r="C3" s="838"/>
      <c r="D3" s="838"/>
      <c r="E3" s="838"/>
      <c r="F3" s="838"/>
      <c r="G3" s="838"/>
      <c r="H3" s="838"/>
      <c r="I3" s="838"/>
      <c r="J3" s="838"/>
    </row>
    <row r="4" spans="1:15">
      <c r="A4" s="838" t="s">
        <v>29</v>
      </c>
      <c r="B4" s="838"/>
      <c r="C4" s="838"/>
      <c r="D4" s="838"/>
      <c r="E4" s="838"/>
      <c r="F4" s="838"/>
      <c r="G4" s="838"/>
      <c r="H4" s="838"/>
      <c r="I4" s="838"/>
      <c r="J4" s="838"/>
    </row>
    <row r="5" spans="1:15">
      <c r="A5" s="844" t="s">
        <v>548</v>
      </c>
      <c r="B5" s="843"/>
      <c r="C5" s="843"/>
      <c r="D5" s="843"/>
      <c r="E5" s="843"/>
      <c r="F5" s="843"/>
      <c r="G5" s="843"/>
      <c r="H5" s="843"/>
      <c r="I5" s="843"/>
      <c r="J5" s="843"/>
    </row>
    <row r="6" spans="1:15">
      <c r="A6" s="344" t="s">
        <v>65</v>
      </c>
      <c r="B6" s="9"/>
      <c r="C6" s="9"/>
      <c r="D6" s="9"/>
      <c r="E6" s="9"/>
      <c r="F6" s="9"/>
      <c r="G6" s="9"/>
      <c r="H6" s="9"/>
      <c r="I6" s="9"/>
      <c r="J6" s="9"/>
    </row>
    <row r="7" spans="1:15">
      <c r="A7" s="31">
        <v>1</v>
      </c>
      <c r="B7" s="9" t="s">
        <v>51</v>
      </c>
      <c r="D7" s="28" t="s">
        <v>556</v>
      </c>
      <c r="E7" s="9"/>
      <c r="F7" s="9"/>
      <c r="G7" s="9"/>
      <c r="H7" s="9"/>
      <c r="I7" s="9"/>
      <c r="J7" s="424">
        <f>'Appendix III'!K78</f>
        <v>180755183.02800804</v>
      </c>
      <c r="K7" s="425"/>
    </row>
    <row r="8" spans="1:15">
      <c r="A8" s="31"/>
      <c r="B8" s="9"/>
      <c r="C8" s="9"/>
      <c r="D8" s="9"/>
      <c r="E8" s="9"/>
      <c r="F8" s="9"/>
      <c r="G8" s="9"/>
      <c r="H8" s="9"/>
      <c r="I8" s="9"/>
      <c r="J8" s="309"/>
      <c r="K8" s="425"/>
    </row>
    <row r="9" spans="1:15" ht="12.75" thickBot="1">
      <c r="A9" s="31">
        <v>2</v>
      </c>
      <c r="B9" s="380" t="s">
        <v>632</v>
      </c>
      <c r="C9" s="9"/>
      <c r="D9" s="9"/>
      <c r="E9" s="9"/>
      <c r="F9" s="9"/>
      <c r="G9" s="9"/>
      <c r="H9" s="9"/>
      <c r="I9" s="316" t="s">
        <v>406</v>
      </c>
      <c r="J9" s="309"/>
      <c r="K9" s="425"/>
    </row>
    <row r="10" spans="1:15">
      <c r="A10" s="31"/>
      <c r="B10" s="9"/>
      <c r="C10" s="9"/>
      <c r="D10" s="9"/>
      <c r="E10" s="9"/>
      <c r="F10" s="9"/>
      <c r="G10" s="9"/>
      <c r="H10" s="31" t="s">
        <v>417</v>
      </c>
      <c r="I10" s="31"/>
      <c r="J10" s="309"/>
      <c r="K10" s="425"/>
    </row>
    <row r="11" spans="1:15" ht="12.75" thickBot="1">
      <c r="A11" s="31"/>
      <c r="B11" s="9"/>
      <c r="C11" s="9"/>
      <c r="D11" s="9"/>
      <c r="E11" s="31" t="s">
        <v>406</v>
      </c>
      <c r="F11" s="316" t="s">
        <v>414</v>
      </c>
      <c r="G11" s="9"/>
      <c r="H11" s="316"/>
      <c r="I11" s="316" t="s">
        <v>413</v>
      </c>
      <c r="J11" s="309"/>
      <c r="K11" s="425"/>
    </row>
    <row r="12" spans="1:15">
      <c r="A12" s="31">
        <v>3</v>
      </c>
      <c r="B12" s="9" t="s">
        <v>52</v>
      </c>
      <c r="C12" s="9" t="s">
        <v>557</v>
      </c>
      <c r="D12" s="9"/>
      <c r="E12" s="466">
        <f>'Appendix III'!F175</f>
        <v>91203846.15384616</v>
      </c>
      <c r="F12" s="143">
        <f>'Appendix III'!H175</f>
        <v>0.5</v>
      </c>
      <c r="G12" s="9"/>
      <c r="H12" s="381">
        <f>'Appendix III'!I175</f>
        <v>2.6490760772572002E-2</v>
      </c>
      <c r="I12" s="317">
        <f>F12*H12</f>
        <v>1.3245380386286001E-2</v>
      </c>
      <c r="J12" s="309"/>
      <c r="K12" s="425"/>
    </row>
    <row r="13" spans="1:15">
      <c r="A13" s="31">
        <v>4</v>
      </c>
      <c r="B13" s="9" t="s">
        <v>53</v>
      </c>
      <c r="C13" s="9" t="s">
        <v>557</v>
      </c>
      <c r="D13" s="9"/>
      <c r="E13" s="445">
        <f>'Appendix III'!F176</f>
        <v>0</v>
      </c>
      <c r="F13" s="143">
        <f>'Appendix III'!H176</f>
        <v>0</v>
      </c>
      <c r="G13" s="9"/>
      <c r="H13" s="382">
        <f>'Appendix III'!I176</f>
        <v>0</v>
      </c>
      <c r="I13" s="317">
        <f>F13*H13</f>
        <v>0</v>
      </c>
      <c r="J13" s="309"/>
      <c r="K13" s="425"/>
    </row>
    <row r="14" spans="1:15" ht="24.75" thickBot="1">
      <c r="A14" s="323">
        <v>5</v>
      </c>
      <c r="B14" s="9" t="s">
        <v>54</v>
      </c>
      <c r="C14" s="9" t="s">
        <v>558</v>
      </c>
      <c r="D14" s="383" t="s">
        <v>634</v>
      </c>
      <c r="E14" s="445">
        <f>'Appendix III'!F177</f>
        <v>95601609.087435886</v>
      </c>
      <c r="F14" s="143">
        <f>'Appendix III'!H177</f>
        <v>0.5</v>
      </c>
      <c r="G14" s="9"/>
      <c r="H14" s="381">
        <f>'Appendix III'!I177+0.01</f>
        <v>0.108</v>
      </c>
      <c r="I14" s="384">
        <f>F14*H14</f>
        <v>5.3999999999999999E-2</v>
      </c>
      <c r="J14" s="426"/>
      <c r="K14" s="425"/>
    </row>
    <row r="15" spans="1:15">
      <c r="A15" s="31">
        <v>6</v>
      </c>
      <c r="B15" s="9" t="s">
        <v>55</v>
      </c>
      <c r="C15" s="9"/>
      <c r="D15" s="385"/>
      <c r="E15" s="445">
        <f>SUM(E12:E14)</f>
        <v>186805455.24128205</v>
      </c>
      <c r="F15" s="43"/>
      <c r="G15" s="9"/>
      <c r="H15" s="386"/>
      <c r="I15" s="387">
        <f>SUM(I12:I14)</f>
        <v>6.7245380386285997E-2</v>
      </c>
      <c r="J15" s="309"/>
      <c r="K15" s="425"/>
    </row>
    <row r="16" spans="1:15">
      <c r="A16" s="31">
        <v>7</v>
      </c>
      <c r="B16" s="101" t="s">
        <v>633</v>
      </c>
      <c r="C16" s="9"/>
      <c r="D16" s="9"/>
      <c r="E16" s="311"/>
      <c r="F16" s="9"/>
      <c r="G16" s="9"/>
      <c r="H16" s="9"/>
      <c r="I16" s="9"/>
      <c r="J16" s="424">
        <f>J7*I15</f>
        <v>12154951.039511148</v>
      </c>
      <c r="K16" s="425"/>
    </row>
    <row r="17" spans="1:11">
      <c r="A17" s="31"/>
      <c r="B17" s="9"/>
      <c r="C17" s="9"/>
      <c r="D17" s="9"/>
      <c r="E17" s="9"/>
      <c r="F17" s="9"/>
      <c r="G17" s="9"/>
      <c r="H17" s="9"/>
      <c r="I17" s="9"/>
      <c r="J17" s="309"/>
      <c r="K17" s="425"/>
    </row>
    <row r="18" spans="1:11">
      <c r="A18" s="31">
        <v>8</v>
      </c>
      <c r="B18" s="9" t="s">
        <v>56</v>
      </c>
      <c r="C18" s="9"/>
      <c r="D18" s="9"/>
      <c r="E18" s="9"/>
      <c r="F18" s="9"/>
      <c r="G18" s="9"/>
      <c r="H18" s="9"/>
      <c r="I18" s="9"/>
      <c r="J18" s="309"/>
      <c r="K18" s="425"/>
    </row>
    <row r="19" spans="1:11">
      <c r="A19" s="31">
        <v>9</v>
      </c>
      <c r="B19" s="28" t="s">
        <v>543</v>
      </c>
      <c r="C19" s="28"/>
      <c r="D19" s="9"/>
      <c r="E19" s="247">
        <f>(1-(((1-'Appendix III'!F212)*(1-'Appendix III'!F211))/(1-'Appendix III'!F212*'Appendix III'!F211*'Appendix III'!F213)))</f>
        <v>0.27983599999999997</v>
      </c>
      <c r="F19" s="9"/>
      <c r="G19" s="9"/>
      <c r="H19" s="9"/>
      <c r="I19" s="9"/>
      <c r="J19" s="309"/>
      <c r="K19" s="425"/>
    </row>
    <row r="20" spans="1:11">
      <c r="A20" s="31">
        <v>10</v>
      </c>
      <c r="B20" s="9" t="s">
        <v>57</v>
      </c>
      <c r="C20" s="9"/>
      <c r="D20" s="9"/>
      <c r="E20" s="317">
        <f>(E19/(1-E19))*(1-(E21/I15))</f>
        <v>0.31203512325232508</v>
      </c>
      <c r="F20" s="9"/>
      <c r="G20" s="9"/>
      <c r="H20" s="9"/>
      <c r="I20" s="9"/>
      <c r="J20" s="309"/>
      <c r="K20" s="425"/>
    </row>
    <row r="21" spans="1:11">
      <c r="A21" s="31">
        <v>11</v>
      </c>
      <c r="B21" s="9" t="s">
        <v>415</v>
      </c>
      <c r="C21" s="9"/>
      <c r="D21" s="9" t="s">
        <v>260</v>
      </c>
      <c r="E21" s="247">
        <f>I12</f>
        <v>1.3245380386286001E-2</v>
      </c>
      <c r="F21" s="9"/>
      <c r="G21" s="9"/>
      <c r="H21" s="9"/>
      <c r="I21" s="9"/>
      <c r="J21" s="309"/>
      <c r="K21" s="425"/>
    </row>
    <row r="22" spans="1:11">
      <c r="A22" s="31">
        <v>12</v>
      </c>
      <c r="B22" s="28" t="s">
        <v>559</v>
      </c>
      <c r="C22" s="9"/>
      <c r="D22" s="9"/>
      <c r="E22" s="388"/>
      <c r="F22" s="9"/>
      <c r="G22" s="9"/>
      <c r="H22" s="9"/>
      <c r="I22" s="9"/>
      <c r="J22" s="309"/>
      <c r="K22" s="425"/>
    </row>
    <row r="23" spans="1:11">
      <c r="A23" s="31">
        <v>13</v>
      </c>
      <c r="B23" s="9" t="s">
        <v>252</v>
      </c>
      <c r="C23" s="9"/>
      <c r="D23" s="9" t="s">
        <v>386</v>
      </c>
      <c r="E23" s="88">
        <f>1/(1-E19)</f>
        <v>1.3885726029071155</v>
      </c>
      <c r="F23" s="9"/>
      <c r="G23" s="9"/>
      <c r="H23" s="9"/>
      <c r="I23" s="9"/>
      <c r="J23" s="309"/>
      <c r="K23" s="425"/>
    </row>
    <row r="24" spans="1:11">
      <c r="A24" s="31">
        <v>14</v>
      </c>
      <c r="B24" s="9" t="s">
        <v>58</v>
      </c>
      <c r="C24" s="9"/>
      <c r="D24" s="9" t="s">
        <v>560</v>
      </c>
      <c r="E24" s="210">
        <f>'Appendix III'!F131</f>
        <v>0</v>
      </c>
      <c r="F24" s="9"/>
      <c r="G24" s="9"/>
      <c r="H24" s="9"/>
      <c r="I24" s="9"/>
      <c r="J24" s="309"/>
      <c r="K24" s="425"/>
    </row>
    <row r="25" spans="1:11">
      <c r="A25" s="31">
        <v>15</v>
      </c>
      <c r="B25" s="101" t="s">
        <v>987</v>
      </c>
      <c r="C25" s="9"/>
      <c r="D25" s="9" t="s">
        <v>561</v>
      </c>
      <c r="E25" s="210">
        <f>'Appendix III'!F132</f>
        <v>0</v>
      </c>
      <c r="F25" s="9"/>
      <c r="G25" s="9"/>
      <c r="H25" s="9"/>
      <c r="I25" s="9"/>
      <c r="J25" s="309"/>
      <c r="K25" s="425"/>
    </row>
    <row r="26" spans="1:11">
      <c r="A26" s="31">
        <v>16</v>
      </c>
      <c r="B26" s="9" t="s">
        <v>59</v>
      </c>
      <c r="C26" s="9"/>
      <c r="D26" s="28" t="s">
        <v>562</v>
      </c>
      <c r="E26" s="445">
        <f>'Appendix III'!F133</f>
        <v>69097.155998060698</v>
      </c>
      <c r="F26" s="9"/>
      <c r="G26" s="9"/>
      <c r="H26" s="9"/>
      <c r="I26" s="9"/>
      <c r="J26" s="309"/>
      <c r="K26" s="425"/>
    </row>
    <row r="27" spans="1:11">
      <c r="A27" s="31">
        <v>17</v>
      </c>
      <c r="B27" s="9" t="s">
        <v>254</v>
      </c>
      <c r="C27" s="9"/>
      <c r="D27" s="9" t="s">
        <v>253</v>
      </c>
      <c r="E27" s="445"/>
      <c r="F27" s="9"/>
      <c r="G27" s="9"/>
      <c r="H27" s="9"/>
      <c r="I27" s="430">
        <f>J16*E20</f>
        <v>3792771.645739838</v>
      </c>
      <c r="J27" s="309"/>
      <c r="K27" s="425"/>
    </row>
    <row r="28" spans="1:11">
      <c r="A28" s="31">
        <v>18</v>
      </c>
      <c r="B28" s="9" t="s">
        <v>256</v>
      </c>
      <c r="C28" s="9"/>
      <c r="D28" s="9" t="s">
        <v>255</v>
      </c>
      <c r="E28" s="445">
        <f>E23*E24</f>
        <v>0</v>
      </c>
      <c r="F28" s="9"/>
      <c r="G28" s="43" t="s">
        <v>394</v>
      </c>
      <c r="H28" s="465">
        <f>+'Appendix III'!$I$55</f>
        <v>1</v>
      </c>
      <c r="I28" s="210">
        <f>E28*H28</f>
        <v>0</v>
      </c>
      <c r="J28" s="309"/>
      <c r="K28" s="425"/>
    </row>
    <row r="29" spans="1:11">
      <c r="A29" s="42">
        <v>19</v>
      </c>
      <c r="B29" s="101" t="s">
        <v>990</v>
      </c>
      <c r="C29" s="101"/>
      <c r="D29" s="521" t="s">
        <v>993</v>
      </c>
      <c r="E29" s="531">
        <f>'Appendix III'!F136</f>
        <v>0</v>
      </c>
      <c r="F29" s="101"/>
      <c r="G29" s="390" t="s">
        <v>394</v>
      </c>
      <c r="H29" s="465">
        <f>+'Appendix III'!$I$55</f>
        <v>1</v>
      </c>
      <c r="I29" s="210">
        <f>E29*H29</f>
        <v>0</v>
      </c>
      <c r="J29" s="309"/>
      <c r="K29" s="425"/>
    </row>
    <row r="30" spans="1:11">
      <c r="A30" s="31">
        <v>20</v>
      </c>
      <c r="B30" s="9" t="s">
        <v>258</v>
      </c>
      <c r="C30" s="9"/>
      <c r="D30" s="9" t="s">
        <v>257</v>
      </c>
      <c r="E30" s="532">
        <f>E23*E26</f>
        <v>95946.417757706149</v>
      </c>
      <c r="F30" s="101"/>
      <c r="G30" s="390" t="s">
        <v>394</v>
      </c>
      <c r="H30" s="465">
        <f>+'Appendix III'!$I$55</f>
        <v>1</v>
      </c>
      <c r="I30" s="210">
        <f>E30*H30</f>
        <v>95946.417757706149</v>
      </c>
      <c r="J30" s="309"/>
      <c r="K30" s="425"/>
    </row>
    <row r="31" spans="1:11">
      <c r="A31" s="31">
        <v>21</v>
      </c>
      <c r="B31" s="9" t="s">
        <v>466</v>
      </c>
      <c r="C31" s="9"/>
      <c r="D31" s="9" t="s">
        <v>259</v>
      </c>
      <c r="E31" s="311">
        <f>+SUM(E27:E30)</f>
        <v>95946.417757706149</v>
      </c>
      <c r="F31" s="9"/>
      <c r="G31" s="9"/>
      <c r="H31" s="9"/>
      <c r="I31" s="431">
        <f>SUM(I27:I30)</f>
        <v>3888718.0634975443</v>
      </c>
      <c r="J31" s="424">
        <f>I31</f>
        <v>3888718.0634975443</v>
      </c>
      <c r="K31" s="425"/>
    </row>
    <row r="32" spans="1:11">
      <c r="A32" s="31"/>
      <c r="B32" s="9"/>
      <c r="C32" s="9"/>
      <c r="D32" s="9"/>
      <c r="E32" s="311"/>
      <c r="F32" s="9"/>
      <c r="G32" s="9"/>
      <c r="H32" s="9"/>
      <c r="I32" s="9"/>
      <c r="J32" s="309"/>
      <c r="K32" s="425"/>
    </row>
    <row r="33" spans="1:11">
      <c r="A33" s="31">
        <v>22</v>
      </c>
      <c r="B33" s="380" t="s">
        <v>635</v>
      </c>
      <c r="C33" s="9"/>
      <c r="D33" s="9"/>
      <c r="E33" s="311"/>
      <c r="F33" s="9"/>
      <c r="G33" s="9"/>
      <c r="H33" s="9"/>
      <c r="I33" s="9"/>
      <c r="J33" s="305">
        <f>J16+J31</f>
        <v>16043669.103008691</v>
      </c>
      <c r="K33" s="425"/>
    </row>
    <row r="34" spans="1:11">
      <c r="A34" s="31"/>
      <c r="B34" s="9"/>
      <c r="C34" s="9"/>
      <c r="D34" s="9"/>
      <c r="E34" s="9"/>
      <c r="F34" s="9"/>
      <c r="G34" s="9"/>
      <c r="H34" s="9"/>
      <c r="I34" s="9"/>
      <c r="J34" s="309"/>
      <c r="K34" s="425"/>
    </row>
    <row r="35" spans="1:11">
      <c r="A35" s="31">
        <v>23</v>
      </c>
      <c r="B35" s="9" t="s">
        <v>261</v>
      </c>
      <c r="C35" s="9"/>
      <c r="D35" s="9" t="s">
        <v>563</v>
      </c>
      <c r="E35" s="9"/>
      <c r="F35" s="9"/>
      <c r="G35" s="9"/>
      <c r="H35" s="9"/>
      <c r="I35" s="9"/>
      <c r="J35" s="424">
        <f>'Appendix III'!K141</f>
        <v>11251175.12437111</v>
      </c>
      <c r="K35" s="425"/>
    </row>
    <row r="36" spans="1:11">
      <c r="A36" s="31">
        <v>24</v>
      </c>
      <c r="B36" s="9" t="s">
        <v>262</v>
      </c>
      <c r="C36" s="9"/>
      <c r="D36" s="28" t="s">
        <v>564</v>
      </c>
      <c r="E36" s="9"/>
      <c r="F36" s="9"/>
      <c r="G36" s="9"/>
      <c r="H36" s="9"/>
      <c r="I36" s="9"/>
      <c r="J36" s="424">
        <f>'Appendix III'!K138</f>
        <v>3537535.5037068194</v>
      </c>
      <c r="K36" s="425"/>
    </row>
    <row r="37" spans="1:11">
      <c r="A37" s="31">
        <v>25</v>
      </c>
      <c r="B37" s="231" t="s">
        <v>636</v>
      </c>
      <c r="C37" s="101"/>
      <c r="D37" s="101" t="s">
        <v>496</v>
      </c>
      <c r="E37" s="101"/>
      <c r="F37" s="101"/>
      <c r="G37" s="101"/>
      <c r="H37" s="101"/>
      <c r="I37" s="101"/>
      <c r="J37" s="427">
        <f>J35+J36</f>
        <v>14788710.628077928</v>
      </c>
      <c r="K37" s="425"/>
    </row>
    <row r="38" spans="1:11">
      <c r="A38" s="31">
        <v>26</v>
      </c>
      <c r="B38" s="37" t="s">
        <v>637</v>
      </c>
      <c r="C38" s="101"/>
      <c r="D38" s="101" t="s">
        <v>497</v>
      </c>
      <c r="E38" s="101"/>
      <c r="F38" s="101"/>
      <c r="G38" s="101"/>
      <c r="H38" s="101"/>
      <c r="I38" s="101"/>
      <c r="J38" s="428">
        <f>J33-J37</f>
        <v>1254958.4749307632</v>
      </c>
      <c r="K38" s="425"/>
    </row>
    <row r="39" spans="1:11">
      <c r="A39" s="31">
        <v>27</v>
      </c>
      <c r="B39" s="231" t="s">
        <v>51</v>
      </c>
      <c r="C39" s="101"/>
      <c r="D39" s="101" t="s">
        <v>263</v>
      </c>
      <c r="E39" s="101"/>
      <c r="F39" s="101"/>
      <c r="G39" s="101"/>
      <c r="H39" s="101"/>
      <c r="I39" s="101"/>
      <c r="J39" s="429">
        <f>J7</f>
        <v>180755183.02800804</v>
      </c>
      <c r="K39" s="425"/>
    </row>
    <row r="40" spans="1:11">
      <c r="A40" s="31">
        <v>28</v>
      </c>
      <c r="B40" s="37" t="s">
        <v>638</v>
      </c>
      <c r="C40" s="101"/>
      <c r="D40" s="101" t="s">
        <v>498</v>
      </c>
      <c r="E40" s="101"/>
      <c r="F40" s="101"/>
      <c r="G40" s="101"/>
      <c r="H40" s="101"/>
      <c r="I40" s="101"/>
      <c r="J40" s="389">
        <f>IFERROR(J38/J39,0)</f>
        <v>6.9428630145355625E-3</v>
      </c>
    </row>
    <row r="41" spans="1:11">
      <c r="A41" s="31"/>
      <c r="B41" s="101"/>
      <c r="C41" s="101"/>
      <c r="D41" s="101"/>
      <c r="E41" s="101"/>
      <c r="F41" s="101"/>
      <c r="G41" s="101"/>
      <c r="H41" s="101"/>
      <c r="I41" s="101"/>
      <c r="J41" s="390"/>
    </row>
    <row r="42" spans="1:11">
      <c r="A42" s="96" t="s">
        <v>20</v>
      </c>
      <c r="B42" s="101"/>
      <c r="C42" s="101"/>
      <c r="D42" s="101"/>
      <c r="E42" s="101"/>
      <c r="F42" s="101"/>
      <c r="G42" s="101"/>
      <c r="H42" s="101"/>
      <c r="I42" s="101"/>
      <c r="J42" s="101"/>
    </row>
    <row r="43" spans="1:11" ht="24.75" customHeight="1">
      <c r="A43" s="31" t="s">
        <v>407</v>
      </c>
      <c r="B43" s="863" t="s">
        <v>641</v>
      </c>
      <c r="C43" s="863"/>
      <c r="D43" s="863"/>
      <c r="E43" s="863"/>
      <c r="F43" s="863"/>
      <c r="G43" s="863"/>
      <c r="H43" s="863"/>
      <c r="I43" s="863"/>
      <c r="J43" s="863"/>
    </row>
    <row r="44" spans="1:11" ht="24" customHeight="1">
      <c r="A44" s="31" t="s">
        <v>419</v>
      </c>
      <c r="B44" s="840" t="s">
        <v>550</v>
      </c>
      <c r="C44" s="840"/>
      <c r="D44" s="840"/>
      <c r="E44" s="840"/>
      <c r="F44" s="840"/>
      <c r="G44" s="840"/>
      <c r="H44" s="840"/>
      <c r="I44" s="840"/>
      <c r="J44" s="840"/>
    </row>
    <row r="45" spans="1:11">
      <c r="A45" s="31"/>
      <c r="B45" s="9"/>
      <c r="C45" s="9"/>
      <c r="D45" s="9"/>
      <c r="E45" s="9"/>
      <c r="F45" s="9"/>
      <c r="G45" s="9"/>
      <c r="H45" s="9"/>
      <c r="I45" s="9"/>
      <c r="J45" s="9"/>
    </row>
    <row r="46" spans="1:11">
      <c r="A46" s="9"/>
      <c r="B46" s="9"/>
      <c r="C46" s="9"/>
      <c r="D46" s="9"/>
      <c r="E46" s="9"/>
      <c r="F46" s="9"/>
      <c r="G46" s="9"/>
      <c r="H46" s="9"/>
      <c r="I46" s="9"/>
      <c r="J46" s="9"/>
    </row>
    <row r="47" spans="1:11">
      <c r="A47" s="9"/>
      <c r="B47" s="9"/>
      <c r="C47" s="9"/>
      <c r="D47" s="9"/>
      <c r="E47" s="9"/>
      <c r="F47" s="9"/>
      <c r="G47" s="9"/>
      <c r="H47" s="9"/>
      <c r="I47" s="9"/>
      <c r="J47" s="9"/>
    </row>
    <row r="48" spans="1:11">
      <c r="A48" s="9"/>
      <c r="B48" s="9"/>
      <c r="C48" s="9"/>
      <c r="D48" s="9"/>
      <c r="E48" s="9"/>
      <c r="F48" s="9"/>
      <c r="G48" s="9"/>
      <c r="H48" s="9"/>
      <c r="I48" s="9"/>
      <c r="J48" s="9"/>
    </row>
    <row r="49" spans="1:10">
      <c r="A49" s="9"/>
      <c r="B49" s="9"/>
      <c r="C49" s="9"/>
      <c r="D49" s="9"/>
      <c r="E49" s="9"/>
      <c r="F49" s="9"/>
      <c r="G49" s="9"/>
      <c r="H49" s="9"/>
      <c r="I49" s="9"/>
      <c r="J49" s="9"/>
    </row>
    <row r="50" spans="1:10">
      <c r="A50" s="9"/>
      <c r="B50" s="9"/>
      <c r="C50" s="9"/>
      <c r="D50" s="9"/>
      <c r="E50" s="9"/>
      <c r="F50" s="9"/>
      <c r="G50" s="9"/>
      <c r="H50" s="9"/>
      <c r="I50" s="9"/>
      <c r="J50" s="9"/>
    </row>
    <row r="51" spans="1:10">
      <c r="A51" s="9"/>
      <c r="B51" s="9"/>
      <c r="C51" s="9"/>
      <c r="D51" s="9"/>
      <c r="E51" s="9"/>
      <c r="F51" s="9"/>
      <c r="G51" s="9"/>
      <c r="H51" s="9"/>
      <c r="I51" s="9"/>
      <c r="J51" s="9"/>
    </row>
    <row r="52" spans="1:10">
      <c r="A52" s="9"/>
      <c r="B52" s="9"/>
      <c r="C52" s="9"/>
      <c r="D52" s="9"/>
      <c r="E52" s="9"/>
      <c r="F52" s="9"/>
      <c r="G52" s="9"/>
      <c r="H52" s="9"/>
      <c r="I52" s="9"/>
      <c r="J52" s="9"/>
    </row>
    <row r="53" spans="1:10">
      <c r="A53" s="9"/>
      <c r="B53" s="9"/>
      <c r="C53" s="9"/>
      <c r="D53" s="9"/>
      <c r="E53" s="9"/>
      <c r="F53" s="9"/>
      <c r="G53" s="9"/>
      <c r="H53" s="9"/>
      <c r="I53" s="9"/>
      <c r="J53" s="9"/>
    </row>
    <row r="54" spans="1:10">
      <c r="A54" s="9"/>
      <c r="B54" s="9"/>
      <c r="C54" s="9"/>
      <c r="D54" s="9"/>
      <c r="E54" s="9"/>
      <c r="F54" s="9"/>
      <c r="G54" s="9"/>
      <c r="H54" s="9"/>
      <c r="I54" s="9"/>
      <c r="J54" s="9"/>
    </row>
    <row r="55" spans="1:10">
      <c r="A55" s="9"/>
      <c r="B55" s="9"/>
      <c r="C55" s="9"/>
      <c r="D55" s="9"/>
      <c r="E55" s="9"/>
      <c r="F55" s="9"/>
      <c r="G55" s="9"/>
      <c r="H55" s="9"/>
      <c r="I55" s="9"/>
      <c r="J55" s="9"/>
    </row>
  </sheetData>
  <mergeCells count="5">
    <mergeCell ref="B44:J44"/>
    <mergeCell ref="A3:J3"/>
    <mergeCell ref="A4:J4"/>
    <mergeCell ref="A5:J5"/>
    <mergeCell ref="B43:J43"/>
  </mergeCells>
  <phoneticPr fontId="0" type="noConversion"/>
  <pageMargins left="0.5" right="0.5" top="0.75" bottom="0.75" header="0.3" footer="0.3"/>
  <pageSetup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view="pageBreakPreview" zoomScaleNormal="100" zoomScaleSheetLayoutView="100" workbookViewId="0">
      <selection activeCell="A3" sqref="A3:L3"/>
    </sheetView>
  </sheetViews>
  <sheetFormatPr defaultColWidth="9.33203125" defaultRowHeight="12"/>
  <cols>
    <col min="1" max="1" width="6.83203125" style="216" customWidth="1"/>
    <col min="2" max="2" width="21.6640625" style="216" customWidth="1"/>
    <col min="3" max="3" width="11" style="216" customWidth="1"/>
    <col min="4" max="4" width="10.5" style="216" customWidth="1"/>
    <col min="5" max="5" width="15.83203125" style="216" customWidth="1"/>
    <col min="6" max="6" width="12" style="216" customWidth="1"/>
    <col min="7" max="7" width="15.83203125" style="216" customWidth="1"/>
    <col min="8" max="9" width="16.83203125" style="216" customWidth="1"/>
    <col min="10" max="12" width="15.83203125" style="216" customWidth="1"/>
    <col min="13" max="16384" width="9.33203125" style="216"/>
  </cols>
  <sheetData>
    <row r="1" spans="1:14">
      <c r="A1" s="342"/>
      <c r="B1" s="342"/>
      <c r="K1" s="16"/>
      <c r="L1" s="43" t="s">
        <v>62</v>
      </c>
      <c r="M1" s="16"/>
      <c r="N1" s="242"/>
    </row>
    <row r="2" spans="1:14">
      <c r="A2" s="342"/>
      <c r="B2" s="342"/>
      <c r="K2" s="16"/>
      <c r="L2" s="44" t="s">
        <v>1085</v>
      </c>
      <c r="M2" s="16"/>
      <c r="N2" s="242"/>
    </row>
    <row r="3" spans="1:14">
      <c r="A3" s="838" t="s">
        <v>63</v>
      </c>
      <c r="B3" s="838"/>
      <c r="C3" s="838"/>
      <c r="D3" s="838"/>
      <c r="E3" s="838"/>
      <c r="F3" s="838"/>
      <c r="G3" s="838"/>
      <c r="H3" s="838"/>
      <c r="I3" s="838"/>
      <c r="J3" s="838"/>
      <c r="K3" s="838"/>
      <c r="L3" s="838"/>
      <c r="M3" s="31"/>
      <c r="N3" s="242"/>
    </row>
    <row r="4" spans="1:14">
      <c r="A4" s="838" t="s">
        <v>64</v>
      </c>
      <c r="B4" s="838"/>
      <c r="C4" s="838"/>
      <c r="D4" s="838"/>
      <c r="E4" s="838"/>
      <c r="F4" s="838"/>
      <c r="G4" s="838"/>
      <c r="H4" s="838"/>
      <c r="I4" s="838"/>
      <c r="J4" s="838"/>
      <c r="K4" s="838"/>
      <c r="L4" s="838"/>
      <c r="M4" s="31"/>
      <c r="N4" s="242"/>
    </row>
    <row r="5" spans="1:14">
      <c r="A5" s="844" t="s">
        <v>548</v>
      </c>
      <c r="B5" s="843"/>
      <c r="C5" s="843"/>
      <c r="D5" s="843"/>
      <c r="E5" s="843"/>
      <c r="F5" s="843"/>
      <c r="G5" s="843"/>
      <c r="H5" s="843"/>
      <c r="I5" s="843"/>
      <c r="J5" s="843"/>
      <c r="K5" s="843"/>
      <c r="L5" s="843"/>
    </row>
    <row r="6" spans="1:14">
      <c r="A6" s="127"/>
      <c r="B6" s="127"/>
      <c r="C6" s="9"/>
      <c r="D6" s="9"/>
      <c r="E6" s="9"/>
      <c r="F6" s="9"/>
      <c r="G6" s="9"/>
      <c r="H6" s="9"/>
      <c r="I6" s="9"/>
    </row>
    <row r="7" spans="1:14">
      <c r="A7" s="127"/>
      <c r="B7" s="868" t="s">
        <v>100</v>
      </c>
      <c r="C7" s="869"/>
      <c r="D7" s="869"/>
      <c r="E7" s="869"/>
      <c r="F7" s="869"/>
      <c r="G7" s="869"/>
      <c r="H7" s="869"/>
      <c r="I7" s="869"/>
      <c r="J7" s="869"/>
      <c r="K7" s="869"/>
      <c r="L7" s="869"/>
    </row>
    <row r="8" spans="1:14">
      <c r="A8" s="127"/>
      <c r="B8" s="854" t="s">
        <v>472</v>
      </c>
      <c r="C8" s="854"/>
      <c r="D8" s="854"/>
      <c r="E8" s="854"/>
      <c r="F8" s="854"/>
      <c r="G8" s="854"/>
      <c r="H8" s="854"/>
      <c r="I8" s="854"/>
      <c r="J8" s="854"/>
      <c r="K8" s="854"/>
      <c r="L8" s="854"/>
    </row>
    <row r="9" spans="1:14">
      <c r="A9" s="127"/>
      <c r="B9" s="239"/>
      <c r="C9" s="239"/>
      <c r="D9" s="239"/>
      <c r="E9" s="239"/>
      <c r="F9" s="239"/>
      <c r="G9" s="239"/>
      <c r="H9" s="239"/>
      <c r="I9" s="239"/>
      <c r="J9" s="239"/>
      <c r="K9" s="239"/>
      <c r="L9" s="239"/>
    </row>
    <row r="10" spans="1:14">
      <c r="A10" s="17"/>
      <c r="B10" s="343"/>
      <c r="C10" s="343"/>
      <c r="D10" s="343"/>
      <c r="E10" s="866" t="s">
        <v>68</v>
      </c>
      <c r="F10" s="866"/>
      <c r="G10" s="866" t="s">
        <v>810</v>
      </c>
      <c r="H10" s="866" t="s">
        <v>69</v>
      </c>
      <c r="I10" s="867" t="s">
        <v>70</v>
      </c>
      <c r="J10" s="867"/>
      <c r="K10" s="867"/>
      <c r="L10" s="867"/>
      <c r="M10" s="17"/>
    </row>
    <row r="11" spans="1:14">
      <c r="A11" s="344" t="s">
        <v>65</v>
      </c>
      <c r="B11" s="343"/>
      <c r="C11" s="343"/>
      <c r="D11" s="343"/>
      <c r="E11" s="866"/>
      <c r="F11" s="866"/>
      <c r="G11" s="866"/>
      <c r="H11" s="866"/>
      <c r="I11" s="867"/>
      <c r="J11" s="867"/>
      <c r="K11" s="867"/>
      <c r="L11" s="867"/>
      <c r="M11" s="345"/>
    </row>
    <row r="12" spans="1:14">
      <c r="A12" s="346">
        <v>1</v>
      </c>
      <c r="B12" s="347" t="s">
        <v>66</v>
      </c>
      <c r="C12" s="343"/>
      <c r="D12" s="343"/>
      <c r="E12" s="866"/>
      <c r="F12" s="866"/>
      <c r="G12" s="866"/>
      <c r="H12" s="866"/>
      <c r="I12" s="867"/>
      <c r="J12" s="867"/>
      <c r="K12" s="867"/>
      <c r="L12" s="867"/>
    </row>
    <row r="13" spans="1:14">
      <c r="A13" s="346">
        <v>2</v>
      </c>
      <c r="B13" s="348" t="s">
        <v>1099</v>
      </c>
      <c r="C13" s="65"/>
      <c r="D13" s="17"/>
      <c r="E13" s="864" t="s">
        <v>422</v>
      </c>
      <c r="F13" s="864" t="s">
        <v>423</v>
      </c>
      <c r="G13" s="706">
        <f>'Att 6 - True-up Interest '!B11</f>
        <v>23693842</v>
      </c>
      <c r="H13" s="864" t="s">
        <v>427</v>
      </c>
      <c r="I13" s="864" t="s">
        <v>428</v>
      </c>
      <c r="J13" s="864" t="s">
        <v>429</v>
      </c>
      <c r="K13" s="864" t="s">
        <v>430</v>
      </c>
      <c r="L13" s="864" t="s">
        <v>431</v>
      </c>
    </row>
    <row r="14" spans="1:14">
      <c r="A14" s="346"/>
      <c r="B14" s="349" t="s">
        <v>407</v>
      </c>
      <c r="C14" s="349"/>
      <c r="D14" s="350" t="s">
        <v>419</v>
      </c>
      <c r="E14" s="864"/>
      <c r="F14" s="864"/>
      <c r="G14" s="351" t="s">
        <v>426</v>
      </c>
      <c r="H14" s="864"/>
      <c r="I14" s="864"/>
      <c r="J14" s="864"/>
      <c r="K14" s="864"/>
      <c r="L14" s="864"/>
    </row>
    <row r="15" spans="1:14" s="354" customFormat="1" ht="49.5">
      <c r="A15" s="352"/>
      <c r="B15" s="353" t="s">
        <v>476</v>
      </c>
      <c r="C15" s="353" t="s">
        <v>603</v>
      </c>
      <c r="D15" s="353" t="s">
        <v>67</v>
      </c>
      <c r="E15" s="353" t="s">
        <v>811</v>
      </c>
      <c r="F15" s="353" t="s">
        <v>71</v>
      </c>
      <c r="G15" s="353" t="s">
        <v>363</v>
      </c>
      <c r="H15" s="353" t="s">
        <v>812</v>
      </c>
      <c r="I15" s="353" t="s">
        <v>101</v>
      </c>
      <c r="J15" s="353" t="s">
        <v>813</v>
      </c>
      <c r="K15" s="353" t="s">
        <v>814</v>
      </c>
      <c r="L15" s="353" t="s">
        <v>362</v>
      </c>
    </row>
    <row r="16" spans="1:14">
      <c r="A16" s="346">
        <v>3</v>
      </c>
      <c r="B16" s="355" t="s">
        <v>565</v>
      </c>
      <c r="C16" s="356"/>
      <c r="D16" s="356"/>
      <c r="E16" s="800"/>
      <c r="F16" s="509">
        <f>IFERROR(E16/E28,0)</f>
        <v>0</v>
      </c>
      <c r="G16" s="801">
        <f>$G$13*F16</f>
        <v>0</v>
      </c>
      <c r="H16" s="800"/>
      <c r="I16" s="801">
        <f>H16-G16</f>
        <v>0</v>
      </c>
      <c r="J16" s="422">
        <f>$G$31*F16</f>
        <v>0</v>
      </c>
      <c r="K16" s="356"/>
      <c r="L16" s="502">
        <f>I16+J16+K16</f>
        <v>0</v>
      </c>
    </row>
    <row r="17" spans="1:14">
      <c r="A17" s="346"/>
      <c r="B17" s="358"/>
      <c r="C17" s="358"/>
      <c r="D17" s="358"/>
      <c r="E17" s="802"/>
      <c r="F17" s="366"/>
      <c r="G17" s="365"/>
      <c r="H17" s="365"/>
      <c r="I17" s="365"/>
      <c r="J17" s="423"/>
      <c r="K17" s="359"/>
      <c r="L17" s="503"/>
    </row>
    <row r="18" spans="1:14">
      <c r="A18" s="346" t="s">
        <v>72</v>
      </c>
      <c r="B18" s="356" t="s">
        <v>1019</v>
      </c>
      <c r="C18" s="166" t="s">
        <v>1020</v>
      </c>
      <c r="D18" s="356" t="s">
        <v>1021</v>
      </c>
      <c r="E18" s="802">
        <f>G13</f>
        <v>23693842</v>
      </c>
      <c r="F18" s="509">
        <f>IFERROR(E18/E28,0)</f>
        <v>1</v>
      </c>
      <c r="G18" s="802">
        <f t="shared" ref="G18:G23" si="0">$G$13*F18</f>
        <v>23693842</v>
      </c>
      <c r="H18" s="802">
        <v>24576982.060868759</v>
      </c>
      <c r="I18" s="802">
        <f>H18-G18</f>
        <v>883140.06086875871</v>
      </c>
      <c r="J18" s="796">
        <f>$G$31*F18</f>
        <v>88274.550184342661</v>
      </c>
      <c r="K18" s="360">
        <v>0</v>
      </c>
      <c r="L18" s="503">
        <f>I18+J18+K18</f>
        <v>971414.61105310137</v>
      </c>
    </row>
    <row r="19" spans="1:14">
      <c r="A19" s="346" t="s">
        <v>73</v>
      </c>
      <c r="B19" s="356" t="s">
        <v>10</v>
      </c>
      <c r="C19" s="356"/>
      <c r="D19" s="356" t="s">
        <v>19</v>
      </c>
      <c r="E19" s="802">
        <f>'Att 1 - Project Rev Req'!K93</f>
        <v>0</v>
      </c>
      <c r="F19" s="509">
        <f>IFERROR(E19/E28,0)</f>
        <v>0</v>
      </c>
      <c r="G19" s="802">
        <f t="shared" si="0"/>
        <v>0</v>
      </c>
      <c r="H19" s="802">
        <f>'Att 1 - Project Rev Req'!I93</f>
        <v>0</v>
      </c>
      <c r="I19" s="802">
        <f>H19-G19</f>
        <v>0</v>
      </c>
      <c r="J19" s="796">
        <f>$G$31*F19</f>
        <v>0</v>
      </c>
      <c r="K19" s="360">
        <v>0</v>
      </c>
      <c r="L19" s="503">
        <f t="shared" ref="L19:L23" si="1">I19+J19+K19</f>
        <v>0</v>
      </c>
    </row>
    <row r="20" spans="1:14">
      <c r="A20" s="346">
        <v>5</v>
      </c>
      <c r="B20" s="361" t="s">
        <v>11</v>
      </c>
      <c r="C20" s="361"/>
      <c r="D20" s="361"/>
      <c r="E20" s="803">
        <f>SUM(E18:E19)</f>
        <v>23693842</v>
      </c>
      <c r="F20" s="804"/>
      <c r="G20" s="803">
        <f t="shared" ref="G20:K20" si="2">SUM(G18:G19)</f>
        <v>23693842</v>
      </c>
      <c r="H20" s="803">
        <f t="shared" si="2"/>
        <v>24576982.060868759</v>
      </c>
      <c r="I20" s="803">
        <f t="shared" si="2"/>
        <v>883140.06086875871</v>
      </c>
      <c r="J20" s="797">
        <f>SUM(J18:J19)</f>
        <v>88274.550184342661</v>
      </c>
      <c r="K20" s="357">
        <f t="shared" si="2"/>
        <v>0</v>
      </c>
      <c r="L20" s="502">
        <f>SUM(L18:L19)</f>
        <v>971414.61105310137</v>
      </c>
    </row>
    <row r="21" spans="1:14">
      <c r="A21" s="346"/>
      <c r="B21" s="358"/>
      <c r="C21" s="358"/>
      <c r="D21" s="358"/>
      <c r="E21" s="365"/>
      <c r="F21" s="366"/>
      <c r="G21" s="365"/>
      <c r="H21" s="802"/>
      <c r="I21" s="802"/>
      <c r="J21" s="796"/>
      <c r="K21" s="359"/>
      <c r="L21" s="503"/>
    </row>
    <row r="22" spans="1:14">
      <c r="A22" s="346" t="s">
        <v>74</v>
      </c>
      <c r="B22" s="356" t="s">
        <v>13</v>
      </c>
      <c r="C22" s="356"/>
      <c r="D22" s="356" t="s">
        <v>18</v>
      </c>
      <c r="E22" s="365">
        <f>'Att 1 - Project Rev Req'!K96</f>
        <v>0</v>
      </c>
      <c r="F22" s="509">
        <f>IFERROR(E22/E28,0)</f>
        <v>0</v>
      </c>
      <c r="G22" s="365">
        <f t="shared" si="0"/>
        <v>0</v>
      </c>
      <c r="H22" s="365">
        <f>'Att 1 - Project Rev Req'!I96</f>
        <v>0</v>
      </c>
      <c r="I22" s="365">
        <f>H22-G22</f>
        <v>0</v>
      </c>
      <c r="J22" s="796">
        <f>$G$31*F22</f>
        <v>0</v>
      </c>
      <c r="K22" s="360">
        <v>0</v>
      </c>
      <c r="L22" s="503">
        <f t="shared" si="1"/>
        <v>0</v>
      </c>
    </row>
    <row r="23" spans="1:14">
      <c r="A23" s="346" t="s">
        <v>75</v>
      </c>
      <c r="B23" s="362" t="s">
        <v>12</v>
      </c>
      <c r="C23" s="362"/>
      <c r="D23" s="362" t="s">
        <v>17</v>
      </c>
      <c r="E23" s="368">
        <f>'Att 1 - Project Rev Req'!K97</f>
        <v>0</v>
      </c>
      <c r="F23" s="805">
        <f>IFERROR(E23/E28,0)</f>
        <v>0</v>
      </c>
      <c r="G23" s="368">
        <f t="shared" si="0"/>
        <v>0</v>
      </c>
      <c r="H23" s="368">
        <f>'Att 1 - Project Rev Req'!I97</f>
        <v>0</v>
      </c>
      <c r="I23" s="368">
        <f>H23-G23</f>
        <v>0</v>
      </c>
      <c r="J23" s="798">
        <f>$G$31*F23</f>
        <v>0</v>
      </c>
      <c r="K23" s="364">
        <v>0</v>
      </c>
      <c r="L23" s="504">
        <f t="shared" si="1"/>
        <v>0</v>
      </c>
    </row>
    <row r="24" spans="1:14">
      <c r="A24" s="346">
        <v>7</v>
      </c>
      <c r="B24" s="358" t="s">
        <v>14</v>
      </c>
      <c r="C24" s="358"/>
      <c r="D24" s="358"/>
      <c r="E24" s="365">
        <f>SUM(E22:E23)</f>
        <v>0</v>
      </c>
      <c r="F24" s="366"/>
      <c r="G24" s="365">
        <f t="shared" ref="G24:L24" si="3">SUM(G22:G23)</f>
        <v>0</v>
      </c>
      <c r="H24" s="365">
        <f t="shared" si="3"/>
        <v>0</v>
      </c>
      <c r="I24" s="365">
        <f t="shared" si="3"/>
        <v>0</v>
      </c>
      <c r="J24" s="796">
        <f>SUM(J22:J23)</f>
        <v>0</v>
      </c>
      <c r="K24" s="359">
        <f t="shared" si="3"/>
        <v>0</v>
      </c>
      <c r="L24" s="503">
        <f t="shared" si="3"/>
        <v>0</v>
      </c>
    </row>
    <row r="25" spans="1:14">
      <c r="A25" s="346"/>
      <c r="B25" s="358"/>
      <c r="C25" s="358"/>
      <c r="D25" s="358"/>
      <c r="E25" s="365"/>
      <c r="F25" s="366"/>
      <c r="G25" s="365"/>
      <c r="H25" s="365"/>
      <c r="I25" s="365"/>
      <c r="J25" s="796"/>
      <c r="K25" s="359"/>
      <c r="L25" s="503"/>
    </row>
    <row r="26" spans="1:14">
      <c r="A26" s="346">
        <v>8</v>
      </c>
      <c r="B26" s="356" t="s">
        <v>15</v>
      </c>
      <c r="C26" s="356"/>
      <c r="D26" s="356"/>
      <c r="E26" s="365">
        <f>'Att 1 - Project Rev Req'!K100</f>
        <v>0</v>
      </c>
      <c r="F26" s="509">
        <f>IFERROR(E26/E28,0)</f>
        <v>0</v>
      </c>
      <c r="G26" s="365">
        <f>$G$13*F26</f>
        <v>0</v>
      </c>
      <c r="H26" s="365">
        <f>'Att 1 - Project Rev Req'!I100</f>
        <v>0</v>
      </c>
      <c r="I26" s="365">
        <f>H26-G26</f>
        <v>0</v>
      </c>
      <c r="J26" s="796">
        <f>$G$31*F26</f>
        <v>0</v>
      </c>
      <c r="K26" s="360">
        <v>0</v>
      </c>
      <c r="L26" s="503">
        <f>I26+J26+K26</f>
        <v>0</v>
      </c>
    </row>
    <row r="27" spans="1:14">
      <c r="A27" s="346"/>
      <c r="B27" s="367"/>
      <c r="C27" s="367"/>
      <c r="D27" s="367"/>
      <c r="E27" s="368"/>
      <c r="F27" s="369"/>
      <c r="G27" s="368"/>
      <c r="H27" s="368"/>
      <c r="I27" s="368"/>
      <c r="J27" s="798"/>
      <c r="K27" s="363"/>
      <c r="L27" s="504"/>
    </row>
    <row r="28" spans="1:14" s="374" customFormat="1" ht="24">
      <c r="A28" s="370">
        <v>9</v>
      </c>
      <c r="B28" s="371" t="s">
        <v>360</v>
      </c>
      <c r="C28" s="371"/>
      <c r="D28" s="371"/>
      <c r="E28" s="506">
        <f>E16+E20+E24+E26</f>
        <v>23693842</v>
      </c>
      <c r="F28" s="372">
        <f>SUM(F16:F27)</f>
        <v>1</v>
      </c>
      <c r="G28" s="506">
        <f t="shared" ref="G28:K28" si="4">G16+G20+G24+G26</f>
        <v>23693842</v>
      </c>
      <c r="H28" s="505">
        <f t="shared" si="4"/>
        <v>24576982.060868759</v>
      </c>
      <c r="I28" s="505">
        <f t="shared" si="4"/>
        <v>883140.06086875871</v>
      </c>
      <c r="J28" s="799">
        <f t="shared" si="4"/>
        <v>88274.550184342661</v>
      </c>
      <c r="K28" s="373">
        <f t="shared" si="4"/>
        <v>0</v>
      </c>
      <c r="L28" s="505">
        <f>L16+L20+L24+L26</f>
        <v>971414.61105310137</v>
      </c>
      <c r="N28"/>
    </row>
    <row r="29" spans="1:14">
      <c r="A29" s="346"/>
      <c r="B29" s="17"/>
      <c r="C29" s="17"/>
      <c r="D29" s="17"/>
      <c r="E29" s="146"/>
      <c r="F29" s="146"/>
      <c r="G29" s="146"/>
      <c r="H29" s="17"/>
      <c r="I29" s="17"/>
      <c r="J29" s="17"/>
      <c r="K29" s="17"/>
      <c r="L29" s="447"/>
    </row>
    <row r="30" spans="1:14">
      <c r="A30" s="346"/>
      <c r="B30" s="17"/>
      <c r="C30" s="17"/>
      <c r="D30" s="17"/>
      <c r="E30" s="146"/>
      <c r="F30" s="146"/>
      <c r="G30" s="146"/>
      <c r="H30" s="17"/>
      <c r="I30" s="17"/>
      <c r="J30" s="146"/>
      <c r="K30" s="17"/>
      <c r="L30" s="447"/>
    </row>
    <row r="31" spans="1:14">
      <c r="A31" s="346">
        <v>10</v>
      </c>
      <c r="B31" s="17"/>
      <c r="C31" s="17"/>
      <c r="D31" s="17"/>
      <c r="E31" s="146"/>
      <c r="F31" s="146"/>
      <c r="G31" s="814">
        <f>'Att 6 - True-up Interest '!H57</f>
        <v>88274.550184342661</v>
      </c>
      <c r="H31" s="862" t="s">
        <v>541</v>
      </c>
      <c r="I31" s="862"/>
      <c r="J31" s="375"/>
      <c r="K31" s="17"/>
      <c r="L31" s="17"/>
    </row>
    <row r="32" spans="1:14">
      <c r="A32" s="346"/>
      <c r="B32" s="17"/>
      <c r="C32" s="17"/>
      <c r="D32" s="17"/>
      <c r="E32" s="146"/>
      <c r="F32" s="146"/>
      <c r="G32" s="146"/>
      <c r="H32" s="17"/>
      <c r="I32" s="17"/>
      <c r="J32" s="146"/>
      <c r="K32" s="17"/>
      <c r="L32" s="17"/>
    </row>
    <row r="33" spans="1:12">
      <c r="A33" s="346"/>
      <c r="B33" s="17"/>
      <c r="C33" s="17"/>
      <c r="D33" s="17"/>
      <c r="E33" s="146"/>
      <c r="F33" s="146"/>
      <c r="G33" s="146"/>
      <c r="H33" s="17"/>
      <c r="I33" s="17"/>
      <c r="J33" s="146"/>
      <c r="K33" s="17"/>
      <c r="L33" s="17"/>
    </row>
    <row r="34" spans="1:12">
      <c r="A34" s="376" t="s">
        <v>76</v>
      </c>
      <c r="B34" s="17"/>
      <c r="C34" s="17"/>
      <c r="D34" s="17"/>
      <c r="E34" s="17"/>
      <c r="F34" s="17"/>
      <c r="G34" s="17"/>
      <c r="H34" s="17"/>
      <c r="I34" s="17"/>
      <c r="J34" s="146"/>
      <c r="K34" s="17"/>
      <c r="L34" s="17"/>
    </row>
    <row r="35" spans="1:12">
      <c r="A35" s="346"/>
      <c r="B35" s="349" t="s">
        <v>407</v>
      </c>
      <c r="C35" s="349"/>
      <c r="D35" s="349" t="s">
        <v>419</v>
      </c>
      <c r="E35" s="17"/>
      <c r="F35" s="17"/>
      <c r="G35" s="17"/>
      <c r="H35" s="17"/>
      <c r="I35" s="17"/>
      <c r="J35" s="17"/>
      <c r="K35" s="17"/>
      <c r="L35" s="17"/>
    </row>
    <row r="36" spans="1:12" ht="24">
      <c r="A36" s="346"/>
      <c r="B36" s="353" t="s">
        <v>78</v>
      </c>
      <c r="C36" s="351" t="s">
        <v>371</v>
      </c>
      <c r="D36" s="353" t="s">
        <v>77</v>
      </c>
      <c r="E36" s="17"/>
      <c r="F36" s="17"/>
      <c r="G36" s="17"/>
      <c r="H36" s="17"/>
      <c r="I36" s="17"/>
      <c r="J36" s="17"/>
      <c r="K36" s="17"/>
      <c r="L36" s="17"/>
    </row>
    <row r="37" spans="1:12" ht="24">
      <c r="A37" s="352">
        <v>11</v>
      </c>
      <c r="B37" s="377" t="s">
        <v>79</v>
      </c>
      <c r="C37" s="378" t="s">
        <v>80</v>
      </c>
      <c r="D37" s="357">
        <f>'Att 11 - Prior Period Adj'!F30</f>
        <v>0</v>
      </c>
      <c r="E37" s="17"/>
      <c r="F37" s="17"/>
      <c r="G37" s="17"/>
      <c r="H37" s="17"/>
      <c r="I37" s="17"/>
      <c r="J37" s="17"/>
      <c r="K37" s="17"/>
      <c r="L37" s="17"/>
    </row>
    <row r="38" spans="1:12">
      <c r="A38" s="346"/>
      <c r="B38" s="379"/>
      <c r="C38" s="367"/>
      <c r="D38" s="367"/>
      <c r="E38" s="17"/>
      <c r="F38" s="17"/>
      <c r="G38" s="17"/>
      <c r="H38" s="17"/>
      <c r="I38" s="17"/>
      <c r="J38" s="17"/>
      <c r="K38" s="17"/>
      <c r="L38" s="17"/>
    </row>
    <row r="39" spans="1:12">
      <c r="A39" s="346"/>
      <c r="B39" s="17"/>
      <c r="C39" s="17"/>
      <c r="D39" s="17"/>
      <c r="E39" s="17"/>
      <c r="F39" s="17"/>
      <c r="G39" s="17"/>
      <c r="H39" s="17"/>
      <c r="I39" s="17"/>
      <c r="J39" s="17"/>
      <c r="K39" s="17"/>
      <c r="L39" s="17"/>
    </row>
    <row r="40" spans="1:12">
      <c r="A40" s="344" t="s">
        <v>20</v>
      </c>
      <c r="B40" s="17"/>
      <c r="C40" s="17"/>
      <c r="D40" s="17"/>
      <c r="E40" s="17"/>
      <c r="F40" s="17"/>
      <c r="G40" s="17"/>
      <c r="H40" s="17"/>
      <c r="I40" s="17"/>
      <c r="J40" s="17"/>
      <c r="K40" s="17"/>
      <c r="L40" s="17"/>
    </row>
    <row r="41" spans="1:12">
      <c r="A41" s="346" t="s">
        <v>81</v>
      </c>
      <c r="B41" s="862" t="s">
        <v>86</v>
      </c>
      <c r="C41" s="862"/>
      <c r="D41" s="862"/>
      <c r="E41" s="862"/>
      <c r="F41" s="862"/>
      <c r="G41" s="862"/>
      <c r="H41" s="862"/>
      <c r="I41" s="862"/>
      <c r="J41" s="862"/>
      <c r="K41" s="862"/>
      <c r="L41" s="862"/>
    </row>
    <row r="42" spans="1:12">
      <c r="A42" s="346" t="s">
        <v>82</v>
      </c>
      <c r="B42" s="862" t="s">
        <v>499</v>
      </c>
      <c r="C42" s="862"/>
      <c r="D42" s="862"/>
      <c r="E42" s="862"/>
      <c r="F42" s="862"/>
      <c r="G42" s="862"/>
      <c r="H42" s="862"/>
      <c r="I42" s="862"/>
      <c r="J42" s="862"/>
      <c r="K42" s="862"/>
      <c r="L42" s="862"/>
    </row>
    <row r="43" spans="1:12">
      <c r="A43" s="17" t="s">
        <v>83</v>
      </c>
      <c r="B43" s="862" t="s">
        <v>500</v>
      </c>
      <c r="C43" s="862"/>
      <c r="D43" s="862"/>
      <c r="E43" s="862"/>
      <c r="F43" s="862"/>
      <c r="G43" s="862"/>
      <c r="H43" s="862"/>
      <c r="I43" s="862"/>
      <c r="J43" s="862"/>
      <c r="K43" s="862"/>
      <c r="L43" s="862"/>
    </row>
    <row r="44" spans="1:12" ht="24.75" customHeight="1">
      <c r="A44" s="17" t="s">
        <v>84</v>
      </c>
      <c r="B44" s="865" t="s">
        <v>87</v>
      </c>
      <c r="C44" s="865"/>
      <c r="D44" s="865"/>
      <c r="E44" s="865"/>
      <c r="F44" s="865"/>
      <c r="G44" s="865"/>
      <c r="H44" s="865"/>
      <c r="I44" s="865"/>
      <c r="J44" s="865"/>
      <c r="K44" s="865"/>
      <c r="L44" s="865"/>
    </row>
    <row r="45" spans="1:12">
      <c r="A45" s="17" t="s">
        <v>85</v>
      </c>
      <c r="B45" s="862" t="s">
        <v>88</v>
      </c>
      <c r="C45" s="862"/>
      <c r="D45" s="862"/>
      <c r="E45" s="862"/>
      <c r="F45" s="862"/>
      <c r="G45" s="862"/>
      <c r="H45" s="862"/>
      <c r="I45" s="862"/>
      <c r="J45" s="862"/>
      <c r="K45" s="862"/>
      <c r="L45" s="862"/>
    </row>
    <row r="46" spans="1:12">
      <c r="A46" s="17"/>
      <c r="B46" s="17"/>
      <c r="C46" s="17"/>
      <c r="D46" s="17"/>
      <c r="E46" s="17"/>
      <c r="F46" s="17"/>
      <c r="G46" s="17"/>
      <c r="H46" s="17"/>
      <c r="I46" s="17"/>
      <c r="J46" s="17"/>
      <c r="K46" s="17"/>
      <c r="L46" s="17"/>
    </row>
    <row r="47" spans="1:12">
      <c r="A47" s="17"/>
      <c r="B47" s="17"/>
      <c r="C47" s="17"/>
      <c r="D47" s="17"/>
      <c r="E47" s="17"/>
      <c r="F47" s="17"/>
      <c r="G47" s="17"/>
      <c r="H47" s="17"/>
      <c r="I47" s="17"/>
      <c r="J47" s="17"/>
      <c r="K47" s="17"/>
      <c r="L47" s="17"/>
    </row>
    <row r="48" spans="1:12">
      <c r="A48" s="17"/>
      <c r="B48" s="17"/>
      <c r="C48" s="17"/>
      <c r="D48" s="17"/>
      <c r="E48" s="17"/>
      <c r="F48" s="17"/>
      <c r="G48" s="17"/>
      <c r="H48" s="17"/>
      <c r="I48" s="17"/>
      <c r="J48" s="17"/>
      <c r="K48" s="17"/>
      <c r="L48" s="17"/>
    </row>
  </sheetData>
  <mergeCells count="22">
    <mergeCell ref="E10:F12"/>
    <mergeCell ref="G10:G12"/>
    <mergeCell ref="H10:H12"/>
    <mergeCell ref="I10:L12"/>
    <mergeCell ref="A3:L3"/>
    <mergeCell ref="A5:L5"/>
    <mergeCell ref="B7:L7"/>
    <mergeCell ref="B8:L8"/>
    <mergeCell ref="A4:L4"/>
    <mergeCell ref="E13:E14"/>
    <mergeCell ref="B45:L45"/>
    <mergeCell ref="B41:L41"/>
    <mergeCell ref="B42:L42"/>
    <mergeCell ref="B43:L43"/>
    <mergeCell ref="B44:L44"/>
    <mergeCell ref="H31:I31"/>
    <mergeCell ref="J13:J14"/>
    <mergeCell ref="K13:K14"/>
    <mergeCell ref="L13:L14"/>
    <mergeCell ref="F13:F14"/>
    <mergeCell ref="H13:H14"/>
    <mergeCell ref="I13:I14"/>
  </mergeCells>
  <phoneticPr fontId="0" type="noConversion"/>
  <pageMargins left="0.5" right="0.5" top="0.75" bottom="0.75" header="0.3" footer="0.3"/>
  <pageSetup scale="79" orientation="landscape" r:id="rId1"/>
  <rowBreaks count="1" manualBreakCount="1">
    <brk id="45" max="11"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106"/>
  <sheetViews>
    <sheetView view="pageBreakPreview" zoomScaleNormal="100" zoomScaleSheetLayoutView="100" workbookViewId="0">
      <selection activeCell="A5" sqref="A5:K5"/>
    </sheetView>
  </sheetViews>
  <sheetFormatPr defaultColWidth="9.33203125" defaultRowHeight="12"/>
  <cols>
    <col min="1" max="1" width="5.83203125" style="216" customWidth="1"/>
    <col min="2" max="2" width="15.33203125" style="216" customWidth="1"/>
    <col min="3" max="3" width="10.83203125" style="216" customWidth="1"/>
    <col min="4" max="4" width="15.1640625" style="216" bestFit="1" customWidth="1"/>
    <col min="5" max="5" width="15" style="216" customWidth="1"/>
    <col min="6" max="6" width="15.83203125" style="216" customWidth="1"/>
    <col min="7" max="8" width="18" style="216" customWidth="1"/>
    <col min="9" max="9" width="17.83203125" style="216" customWidth="1"/>
    <col min="10" max="10" width="16.83203125" style="216" customWidth="1"/>
    <col min="11" max="11" width="17" style="216" customWidth="1"/>
    <col min="12" max="13" width="9.33203125" style="216"/>
    <col min="14" max="14" width="12.5" style="498" bestFit="1" customWidth="1"/>
    <col min="15" max="16384" width="9.33203125" style="498"/>
  </cols>
  <sheetData>
    <row r="1" spans="1:103">
      <c r="A1" s="127"/>
      <c r="B1" s="127"/>
      <c r="C1" s="127"/>
      <c r="D1" s="9"/>
      <c r="E1" s="9"/>
      <c r="F1" s="9"/>
      <c r="G1" s="9"/>
      <c r="H1" s="9"/>
      <c r="I1" s="9"/>
      <c r="J1" s="9"/>
      <c r="K1" s="43" t="s">
        <v>102</v>
      </c>
      <c r="L1" s="16"/>
    </row>
    <row r="2" spans="1:103">
      <c r="A2" s="127"/>
      <c r="B2" s="127"/>
      <c r="C2" s="127"/>
      <c r="D2" s="9"/>
      <c r="E2" s="9"/>
      <c r="F2" s="9"/>
      <c r="G2" s="9"/>
      <c r="H2" s="9"/>
      <c r="I2" s="9"/>
      <c r="J2" s="9"/>
      <c r="K2" s="44" t="s">
        <v>1085</v>
      </c>
      <c r="L2" s="16"/>
    </row>
    <row r="3" spans="1:103">
      <c r="A3" s="838" t="s">
        <v>104</v>
      </c>
      <c r="B3" s="838"/>
      <c r="C3" s="838"/>
      <c r="D3" s="838"/>
      <c r="E3" s="838"/>
      <c r="F3" s="838"/>
      <c r="G3" s="838"/>
      <c r="H3" s="838"/>
      <c r="I3" s="838"/>
      <c r="J3" s="838"/>
      <c r="K3" s="838"/>
      <c r="L3" s="16"/>
      <c r="M3" s="16"/>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row>
    <row r="4" spans="1:103">
      <c r="A4" s="838" t="s">
        <v>103</v>
      </c>
      <c r="B4" s="838"/>
      <c r="C4" s="838"/>
      <c r="D4" s="838"/>
      <c r="E4" s="838"/>
      <c r="F4" s="838"/>
      <c r="G4" s="838"/>
      <c r="H4" s="838"/>
      <c r="I4" s="838"/>
      <c r="J4" s="838"/>
      <c r="K4" s="838"/>
      <c r="L4" s="16"/>
      <c r="M4" s="16"/>
      <c r="N4" s="499"/>
      <c r="O4" s="499"/>
      <c r="P4" s="499"/>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499"/>
      <c r="BC4" s="499"/>
      <c r="BD4" s="499"/>
      <c r="BE4" s="499"/>
      <c r="BF4" s="499"/>
      <c r="BG4" s="499"/>
      <c r="BH4" s="499"/>
      <c r="BI4" s="499"/>
      <c r="BJ4" s="499"/>
      <c r="BK4" s="499"/>
      <c r="BL4" s="499"/>
      <c r="BM4" s="499"/>
      <c r="BN4" s="499"/>
      <c r="BO4" s="499"/>
      <c r="BP4" s="499"/>
      <c r="BQ4" s="499"/>
      <c r="BR4" s="499"/>
      <c r="BS4" s="499"/>
      <c r="BT4" s="499"/>
      <c r="BU4" s="499"/>
      <c r="BV4" s="499"/>
      <c r="BW4" s="499"/>
      <c r="BX4" s="499"/>
      <c r="BY4" s="499"/>
      <c r="BZ4" s="499"/>
      <c r="CA4" s="499"/>
      <c r="CB4" s="499"/>
      <c r="CC4" s="499"/>
      <c r="CD4" s="499"/>
      <c r="CE4" s="499"/>
      <c r="CF4" s="499"/>
      <c r="CG4" s="499"/>
      <c r="CH4" s="499"/>
      <c r="CI4" s="499"/>
      <c r="CJ4" s="499"/>
      <c r="CK4" s="499"/>
      <c r="CL4" s="499"/>
      <c r="CM4" s="499"/>
      <c r="CN4" s="499"/>
      <c r="CO4" s="499"/>
      <c r="CP4" s="499"/>
      <c r="CQ4" s="499"/>
      <c r="CR4" s="499"/>
      <c r="CS4" s="499"/>
      <c r="CT4" s="499"/>
      <c r="CU4" s="499"/>
      <c r="CV4" s="499"/>
      <c r="CW4" s="499"/>
      <c r="CX4" s="499"/>
      <c r="CY4" s="499"/>
    </row>
    <row r="5" spans="1:103">
      <c r="A5" s="844" t="s">
        <v>548</v>
      </c>
      <c r="B5" s="843"/>
      <c r="C5" s="843"/>
      <c r="D5" s="843"/>
      <c r="E5" s="843"/>
      <c r="F5" s="843"/>
      <c r="G5" s="843"/>
      <c r="H5" s="843"/>
      <c r="I5" s="843"/>
      <c r="J5" s="843"/>
      <c r="K5" s="843"/>
      <c r="L5" s="16"/>
      <c r="M5" s="16"/>
      <c r="N5" s="499"/>
      <c r="O5" s="499"/>
      <c r="P5" s="499"/>
      <c r="Q5" s="499"/>
      <c r="R5" s="499"/>
      <c r="S5" s="499"/>
      <c r="T5" s="499"/>
      <c r="U5" s="499"/>
      <c r="V5" s="499"/>
      <c r="W5" s="499"/>
      <c r="X5" s="499"/>
      <c r="Y5" s="499"/>
      <c r="Z5" s="499"/>
      <c r="AA5" s="499"/>
      <c r="AB5" s="499"/>
      <c r="AC5" s="499"/>
      <c r="AD5" s="499"/>
      <c r="AE5" s="499"/>
      <c r="AF5" s="499"/>
      <c r="AG5" s="499"/>
      <c r="AH5" s="499"/>
      <c r="AI5" s="499"/>
      <c r="AJ5" s="499"/>
      <c r="AK5" s="499"/>
      <c r="AL5" s="499"/>
      <c r="AM5" s="499"/>
      <c r="AN5" s="499"/>
      <c r="AO5" s="499"/>
      <c r="AP5" s="499"/>
      <c r="AQ5" s="499"/>
      <c r="AR5" s="499"/>
      <c r="AS5" s="499"/>
      <c r="AT5" s="499"/>
      <c r="AU5" s="499"/>
      <c r="AV5" s="499"/>
      <c r="AW5" s="499"/>
      <c r="AX5" s="499"/>
      <c r="AY5" s="499"/>
      <c r="AZ5" s="499"/>
      <c r="BA5" s="499"/>
      <c r="BB5" s="499"/>
      <c r="BC5" s="499"/>
      <c r="BD5" s="499"/>
      <c r="BE5" s="499"/>
      <c r="BF5" s="499"/>
      <c r="BG5" s="499"/>
      <c r="BH5" s="499"/>
      <c r="BI5" s="499"/>
      <c r="BJ5" s="499"/>
      <c r="BK5" s="499"/>
      <c r="BL5" s="499"/>
      <c r="BM5" s="499"/>
      <c r="BN5" s="499"/>
      <c r="BO5" s="499"/>
      <c r="BP5" s="499"/>
      <c r="BQ5" s="499"/>
      <c r="BR5" s="499"/>
      <c r="BS5" s="499"/>
      <c r="BT5" s="499"/>
      <c r="BU5" s="499"/>
      <c r="BV5" s="499"/>
      <c r="BW5" s="499"/>
      <c r="BX5" s="499"/>
      <c r="BY5" s="499"/>
      <c r="BZ5" s="499"/>
      <c r="CA5" s="499"/>
      <c r="CB5" s="499"/>
      <c r="CC5" s="499"/>
      <c r="CD5" s="499"/>
      <c r="CE5" s="499"/>
      <c r="CF5" s="499"/>
      <c r="CG5" s="499"/>
      <c r="CH5" s="499"/>
      <c r="CI5" s="499"/>
      <c r="CJ5" s="499"/>
      <c r="CK5" s="499"/>
      <c r="CL5" s="499"/>
      <c r="CM5" s="499"/>
      <c r="CN5" s="499"/>
      <c r="CO5" s="499"/>
      <c r="CP5" s="499"/>
      <c r="CQ5" s="499"/>
      <c r="CR5" s="499"/>
      <c r="CS5" s="499"/>
      <c r="CT5" s="499"/>
      <c r="CU5" s="499"/>
      <c r="CV5" s="499"/>
      <c r="CW5" s="499"/>
      <c r="CX5" s="499"/>
      <c r="CY5" s="499"/>
    </row>
    <row r="6" spans="1:103">
      <c r="A6" s="38"/>
      <c r="B6" s="38"/>
      <c r="C6" s="38"/>
      <c r="D6" s="38"/>
      <c r="E6" s="38"/>
      <c r="F6" s="38"/>
      <c r="G6" s="38"/>
      <c r="H6" s="38"/>
      <c r="I6" s="38"/>
      <c r="J6" s="38"/>
      <c r="K6" s="38"/>
      <c r="L6" s="16"/>
      <c r="M6" s="16"/>
      <c r="N6" s="499"/>
      <c r="O6" s="499"/>
      <c r="P6" s="499"/>
      <c r="Q6" s="499"/>
      <c r="R6" s="499"/>
      <c r="S6" s="499"/>
      <c r="T6" s="499"/>
      <c r="U6" s="499"/>
      <c r="V6" s="499"/>
      <c r="W6" s="499"/>
      <c r="X6" s="499"/>
      <c r="Y6" s="499"/>
      <c r="Z6" s="499"/>
      <c r="AA6" s="499"/>
      <c r="AB6" s="499"/>
      <c r="AC6" s="499"/>
      <c r="AD6" s="499"/>
      <c r="AE6" s="499"/>
      <c r="AF6" s="499"/>
      <c r="AG6" s="499"/>
      <c r="AH6" s="499"/>
      <c r="AI6" s="499"/>
      <c r="AJ6" s="499"/>
      <c r="AK6" s="499"/>
      <c r="AL6" s="499"/>
      <c r="AM6" s="499"/>
      <c r="AN6" s="499"/>
      <c r="AO6" s="499"/>
      <c r="AP6" s="499"/>
      <c r="AQ6" s="499"/>
      <c r="AR6" s="499"/>
      <c r="AS6" s="499"/>
      <c r="AT6" s="499"/>
      <c r="AU6" s="499"/>
      <c r="AV6" s="499"/>
      <c r="AW6" s="499"/>
      <c r="AX6" s="499"/>
      <c r="AY6" s="499"/>
      <c r="AZ6" s="499"/>
      <c r="BA6" s="499"/>
      <c r="BB6" s="499"/>
      <c r="BC6" s="499"/>
      <c r="BD6" s="499"/>
      <c r="BE6" s="499"/>
      <c r="BF6" s="499"/>
      <c r="BG6" s="499"/>
      <c r="BH6" s="499"/>
      <c r="BI6" s="499"/>
      <c r="BJ6" s="499"/>
      <c r="BK6" s="499"/>
      <c r="BL6" s="499"/>
      <c r="BM6" s="499"/>
      <c r="BN6" s="499"/>
      <c r="BO6" s="499"/>
      <c r="BP6" s="499"/>
      <c r="BQ6" s="499"/>
      <c r="BR6" s="499"/>
      <c r="BS6" s="499"/>
      <c r="BT6" s="499"/>
      <c r="BU6" s="499"/>
      <c r="BV6" s="499"/>
      <c r="BW6" s="499"/>
      <c r="BX6" s="499"/>
      <c r="BY6" s="499"/>
      <c r="BZ6" s="499"/>
      <c r="CA6" s="499"/>
      <c r="CB6" s="499"/>
      <c r="CC6" s="499"/>
      <c r="CD6" s="499"/>
      <c r="CE6" s="499"/>
      <c r="CF6" s="499"/>
      <c r="CG6" s="499"/>
      <c r="CH6" s="499"/>
      <c r="CI6" s="499"/>
      <c r="CJ6" s="499"/>
      <c r="CK6" s="499"/>
      <c r="CL6" s="499"/>
      <c r="CM6" s="499"/>
      <c r="CN6" s="499"/>
      <c r="CO6" s="499"/>
      <c r="CP6" s="499"/>
      <c r="CQ6" s="499"/>
      <c r="CR6" s="499"/>
      <c r="CS6" s="499"/>
      <c r="CT6" s="499"/>
      <c r="CU6" s="499"/>
      <c r="CV6" s="499"/>
      <c r="CW6" s="499"/>
      <c r="CX6" s="499"/>
      <c r="CY6" s="499"/>
    </row>
    <row r="7" spans="1:103">
      <c r="A7" s="321"/>
      <c r="B7" s="321"/>
      <c r="C7" s="321"/>
      <c r="D7" s="870" t="s">
        <v>112</v>
      </c>
      <c r="E7" s="870"/>
      <c r="F7" s="321" t="s">
        <v>113</v>
      </c>
      <c r="G7" s="321" t="s">
        <v>114</v>
      </c>
      <c r="H7" s="870" t="s">
        <v>115</v>
      </c>
      <c r="I7" s="870"/>
      <c r="J7" s="870" t="s">
        <v>116</v>
      </c>
      <c r="K7" s="870"/>
      <c r="L7" s="16"/>
      <c r="M7" s="16"/>
      <c r="N7" s="499"/>
      <c r="O7" s="499"/>
      <c r="P7" s="499"/>
      <c r="Q7" s="499"/>
      <c r="R7" s="499"/>
      <c r="S7" s="499"/>
      <c r="T7" s="499"/>
      <c r="U7" s="499"/>
      <c r="V7" s="499"/>
      <c r="W7" s="499"/>
      <c r="X7" s="499"/>
      <c r="Y7" s="499"/>
      <c r="Z7" s="499"/>
      <c r="AA7" s="499"/>
      <c r="AB7" s="499"/>
      <c r="AC7" s="499"/>
      <c r="AD7" s="499"/>
      <c r="AE7" s="499"/>
      <c r="AF7" s="499"/>
      <c r="AG7" s="499"/>
      <c r="AH7" s="499"/>
      <c r="AI7" s="499"/>
      <c r="AJ7" s="499"/>
      <c r="AK7" s="499"/>
      <c r="AL7" s="499"/>
      <c r="AM7" s="499"/>
      <c r="AN7" s="499"/>
      <c r="AO7" s="499"/>
      <c r="AP7" s="499"/>
      <c r="AQ7" s="499"/>
      <c r="AR7" s="499"/>
      <c r="AS7" s="499"/>
      <c r="AT7" s="499"/>
      <c r="AU7" s="499"/>
      <c r="AV7" s="499"/>
      <c r="AW7" s="499"/>
      <c r="AX7" s="499"/>
      <c r="AY7" s="499"/>
      <c r="AZ7" s="499"/>
      <c r="BA7" s="499"/>
      <c r="BB7" s="499"/>
      <c r="BC7" s="499"/>
      <c r="BD7" s="499"/>
      <c r="BE7" s="499"/>
      <c r="BF7" s="499"/>
      <c r="BG7" s="499"/>
      <c r="BH7" s="499"/>
      <c r="BI7" s="499"/>
      <c r="BJ7" s="499"/>
      <c r="BK7" s="499"/>
      <c r="BL7" s="499"/>
      <c r="BM7" s="499"/>
      <c r="BN7" s="499"/>
      <c r="BO7" s="499"/>
      <c r="BP7" s="499"/>
      <c r="BQ7" s="499"/>
      <c r="BR7" s="499"/>
      <c r="BS7" s="499"/>
      <c r="BT7" s="499"/>
      <c r="BU7" s="499"/>
      <c r="BV7" s="499"/>
      <c r="BW7" s="499"/>
      <c r="BX7" s="499"/>
      <c r="BY7" s="499"/>
      <c r="BZ7" s="499"/>
      <c r="CA7" s="499"/>
      <c r="CB7" s="499"/>
      <c r="CC7" s="499"/>
      <c r="CD7" s="499"/>
      <c r="CE7" s="499"/>
      <c r="CF7" s="499"/>
      <c r="CG7" s="499"/>
      <c r="CH7" s="499"/>
      <c r="CI7" s="499"/>
      <c r="CJ7" s="499"/>
      <c r="CK7" s="499"/>
      <c r="CL7" s="499"/>
      <c r="CM7" s="499"/>
      <c r="CN7" s="499"/>
      <c r="CO7" s="499"/>
      <c r="CP7" s="499"/>
      <c r="CQ7" s="499"/>
      <c r="CR7" s="499"/>
      <c r="CS7" s="499"/>
      <c r="CT7" s="499"/>
      <c r="CU7" s="499"/>
      <c r="CV7" s="499"/>
      <c r="CW7" s="499"/>
      <c r="CX7" s="499"/>
      <c r="CY7" s="499"/>
    </row>
    <row r="8" spans="1:103" ht="24">
      <c r="A8" s="226" t="s">
        <v>105</v>
      </c>
      <c r="B8" s="301" t="s">
        <v>106</v>
      </c>
      <c r="C8" s="301"/>
      <c r="D8" s="301" t="s">
        <v>389</v>
      </c>
      <c r="E8" s="301" t="s">
        <v>107</v>
      </c>
      <c r="F8" s="301" t="s">
        <v>108</v>
      </c>
      <c r="G8" s="301" t="s">
        <v>109</v>
      </c>
      <c r="H8" s="301" t="s">
        <v>110</v>
      </c>
      <c r="I8" s="301" t="s">
        <v>111</v>
      </c>
      <c r="J8" s="301" t="s">
        <v>389</v>
      </c>
      <c r="K8" s="301" t="s">
        <v>107</v>
      </c>
      <c r="L8" s="16"/>
      <c r="M8" s="16"/>
      <c r="N8" s="499"/>
      <c r="O8" s="499"/>
      <c r="P8" s="499"/>
      <c r="Q8" s="499"/>
      <c r="R8" s="499"/>
      <c r="S8" s="499"/>
      <c r="T8" s="499"/>
      <c r="U8" s="499"/>
      <c r="V8" s="499"/>
      <c r="W8" s="499"/>
      <c r="X8" s="499"/>
      <c r="Y8" s="499"/>
      <c r="Z8" s="499"/>
      <c r="AA8" s="499"/>
      <c r="AB8" s="499"/>
      <c r="AC8" s="499"/>
      <c r="AD8" s="499"/>
      <c r="AE8" s="499"/>
      <c r="AF8" s="499"/>
      <c r="AG8" s="499"/>
      <c r="AH8" s="499"/>
      <c r="AI8" s="499"/>
      <c r="AJ8" s="499"/>
      <c r="AK8" s="499"/>
      <c r="AL8" s="499"/>
      <c r="AM8" s="499"/>
      <c r="AN8" s="499"/>
      <c r="AO8" s="499"/>
      <c r="AP8" s="499"/>
      <c r="AQ8" s="499"/>
      <c r="AR8" s="499"/>
      <c r="AS8" s="499"/>
      <c r="AT8" s="499"/>
      <c r="AU8" s="499"/>
      <c r="AV8" s="499"/>
      <c r="AW8" s="499"/>
      <c r="AX8" s="499"/>
      <c r="AY8" s="499"/>
      <c r="AZ8" s="499"/>
      <c r="BA8" s="499"/>
      <c r="BB8" s="499"/>
      <c r="BC8" s="499"/>
      <c r="BD8" s="499"/>
      <c r="BE8" s="499"/>
      <c r="BF8" s="499"/>
      <c r="BG8" s="499"/>
      <c r="BH8" s="499"/>
      <c r="BI8" s="499"/>
      <c r="BJ8" s="499"/>
      <c r="BK8" s="499"/>
      <c r="BL8" s="499"/>
      <c r="BM8" s="499"/>
      <c r="BN8" s="499"/>
      <c r="BO8" s="499"/>
      <c r="BP8" s="499"/>
      <c r="BQ8" s="499"/>
      <c r="BR8" s="499"/>
      <c r="BS8" s="499"/>
      <c r="BT8" s="499"/>
      <c r="BU8" s="499"/>
      <c r="BV8" s="499"/>
      <c r="BW8" s="499"/>
      <c r="BX8" s="499"/>
      <c r="BY8" s="499"/>
      <c r="BZ8" s="499"/>
      <c r="CA8" s="499"/>
      <c r="CB8" s="499"/>
      <c r="CC8" s="499"/>
      <c r="CD8" s="499"/>
      <c r="CE8" s="499"/>
      <c r="CF8" s="499"/>
      <c r="CG8" s="499"/>
      <c r="CH8" s="499"/>
      <c r="CI8" s="499"/>
      <c r="CJ8" s="499"/>
      <c r="CK8" s="499"/>
      <c r="CL8" s="499"/>
      <c r="CM8" s="499"/>
      <c r="CN8" s="499"/>
      <c r="CO8" s="499"/>
      <c r="CP8" s="499"/>
      <c r="CQ8" s="499"/>
      <c r="CR8" s="499"/>
      <c r="CS8" s="499"/>
      <c r="CT8" s="499"/>
      <c r="CU8" s="499"/>
      <c r="CV8" s="499"/>
      <c r="CW8" s="499"/>
      <c r="CX8" s="499"/>
      <c r="CY8" s="499"/>
    </row>
    <row r="9" spans="1:103">
      <c r="A9" s="9"/>
      <c r="B9" s="33" t="s">
        <v>117</v>
      </c>
      <c r="C9" s="33"/>
      <c r="D9" s="33" t="s">
        <v>118</v>
      </c>
      <c r="E9" s="322" t="s">
        <v>120</v>
      </c>
      <c r="F9" s="33" t="s">
        <v>119</v>
      </c>
      <c r="G9" s="33" t="s">
        <v>121</v>
      </c>
      <c r="H9" s="33" t="s">
        <v>122</v>
      </c>
      <c r="I9" s="33" t="s">
        <v>123</v>
      </c>
      <c r="J9" s="33" t="s">
        <v>124</v>
      </c>
      <c r="K9" s="33" t="s">
        <v>125</v>
      </c>
      <c r="L9" s="16"/>
      <c r="M9" s="16"/>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c r="AM9" s="499"/>
      <c r="AN9" s="499"/>
      <c r="AO9" s="499"/>
      <c r="AP9" s="499"/>
      <c r="AQ9" s="499"/>
      <c r="AR9" s="499"/>
      <c r="AS9" s="499"/>
      <c r="AT9" s="499"/>
      <c r="AU9" s="499"/>
      <c r="AV9" s="499"/>
      <c r="AW9" s="499"/>
      <c r="AX9" s="499"/>
      <c r="AY9" s="499"/>
      <c r="AZ9" s="499"/>
      <c r="BA9" s="499"/>
      <c r="BB9" s="499"/>
      <c r="BC9" s="499"/>
      <c r="BD9" s="499"/>
      <c r="BE9" s="499"/>
      <c r="BF9" s="499"/>
      <c r="BG9" s="499"/>
      <c r="BH9" s="499"/>
      <c r="BI9" s="499"/>
      <c r="BJ9" s="499"/>
      <c r="BK9" s="499"/>
      <c r="BL9" s="499"/>
      <c r="BM9" s="499"/>
      <c r="BN9" s="499"/>
      <c r="BO9" s="499"/>
      <c r="BP9" s="499"/>
      <c r="BQ9" s="499"/>
      <c r="BR9" s="499"/>
      <c r="BS9" s="499"/>
      <c r="BT9" s="499"/>
      <c r="BU9" s="499"/>
      <c r="BV9" s="499"/>
      <c r="BW9" s="499"/>
      <c r="BX9" s="499"/>
      <c r="BY9" s="499"/>
      <c r="BZ9" s="499"/>
      <c r="CA9" s="499"/>
      <c r="CB9" s="499"/>
      <c r="CC9" s="499"/>
      <c r="CD9" s="499"/>
      <c r="CE9" s="499"/>
      <c r="CF9" s="499"/>
      <c r="CG9" s="499"/>
      <c r="CH9" s="499"/>
      <c r="CI9" s="499"/>
      <c r="CJ9" s="499"/>
      <c r="CK9" s="499"/>
      <c r="CL9" s="499"/>
      <c r="CM9" s="499"/>
      <c r="CN9" s="499"/>
      <c r="CO9" s="499"/>
      <c r="CP9" s="499"/>
      <c r="CQ9" s="499"/>
      <c r="CR9" s="499"/>
      <c r="CS9" s="499"/>
      <c r="CT9" s="499"/>
      <c r="CU9" s="499"/>
      <c r="CV9" s="499"/>
      <c r="CW9" s="499"/>
      <c r="CX9" s="499"/>
      <c r="CY9" s="499"/>
    </row>
    <row r="10" spans="1:103" ht="60">
      <c r="A10" s="9"/>
      <c r="B10" s="323" t="s">
        <v>128</v>
      </c>
      <c r="C10" s="323"/>
      <c r="D10" s="324" t="s">
        <v>616</v>
      </c>
      <c r="E10" s="324" t="s">
        <v>617</v>
      </c>
      <c r="F10" s="325" t="s">
        <v>185</v>
      </c>
      <c r="G10" s="325" t="s">
        <v>505</v>
      </c>
      <c r="H10" s="325" t="s">
        <v>126</v>
      </c>
      <c r="I10" s="325" t="s">
        <v>127</v>
      </c>
      <c r="J10" s="324" t="s">
        <v>613</v>
      </c>
      <c r="K10" s="324" t="s">
        <v>614</v>
      </c>
      <c r="L10" s="16"/>
      <c r="M10" s="16"/>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499"/>
      <c r="AY10" s="499"/>
      <c r="AZ10" s="499"/>
      <c r="BA10" s="499"/>
      <c r="BB10" s="499"/>
      <c r="BC10" s="499"/>
      <c r="BD10" s="499"/>
      <c r="BE10" s="499"/>
      <c r="BF10" s="499"/>
      <c r="BG10" s="499"/>
      <c r="BH10" s="499"/>
      <c r="BI10" s="499"/>
      <c r="BJ10" s="499"/>
      <c r="BK10" s="499"/>
      <c r="BL10" s="499"/>
      <c r="BM10" s="499"/>
      <c r="BN10" s="499"/>
      <c r="BO10" s="499"/>
      <c r="BP10" s="499"/>
      <c r="BQ10" s="499"/>
      <c r="BR10" s="499"/>
      <c r="BS10" s="499"/>
      <c r="BT10" s="499"/>
      <c r="BU10" s="499"/>
      <c r="BV10" s="499"/>
      <c r="BW10" s="499"/>
      <c r="BX10" s="499"/>
      <c r="BY10" s="499"/>
      <c r="BZ10" s="499"/>
      <c r="CA10" s="499"/>
      <c r="CB10" s="499"/>
      <c r="CC10" s="499"/>
      <c r="CD10" s="499"/>
      <c r="CE10" s="499"/>
      <c r="CF10" s="499"/>
      <c r="CG10" s="499"/>
      <c r="CH10" s="499"/>
      <c r="CI10" s="499"/>
      <c r="CJ10" s="499"/>
      <c r="CK10" s="499"/>
      <c r="CL10" s="499"/>
      <c r="CM10" s="499"/>
      <c r="CN10" s="499"/>
      <c r="CO10" s="499"/>
      <c r="CP10" s="499"/>
      <c r="CQ10" s="499"/>
      <c r="CR10" s="499"/>
      <c r="CS10" s="499"/>
      <c r="CT10" s="499"/>
      <c r="CU10" s="499"/>
      <c r="CV10" s="499"/>
      <c r="CW10" s="499"/>
      <c r="CX10" s="499"/>
      <c r="CY10" s="499"/>
    </row>
    <row r="11" spans="1:103">
      <c r="A11" s="323">
        <v>1</v>
      </c>
      <c r="B11" s="9" t="s">
        <v>141</v>
      </c>
      <c r="C11" s="702">
        <v>2022</v>
      </c>
      <c r="D11" s="252">
        <v>152747278.62</v>
      </c>
      <c r="E11" s="252">
        <v>53068122.839999996</v>
      </c>
      <c r="F11" s="252">
        <v>0</v>
      </c>
      <c r="G11" s="252">
        <v>0</v>
      </c>
      <c r="H11" s="252">
        <v>1828080.9699999997</v>
      </c>
      <c r="I11" s="252">
        <v>948999.22892857133</v>
      </c>
      <c r="J11" s="252">
        <v>11104443.777627168</v>
      </c>
      <c r="K11" s="252">
        <v>3322983.867990423</v>
      </c>
      <c r="L11" s="16"/>
      <c r="M11" s="16"/>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499"/>
      <c r="AY11" s="499"/>
      <c r="AZ11" s="499"/>
      <c r="BA11" s="499"/>
      <c r="BB11" s="499"/>
      <c r="BC11" s="499"/>
      <c r="BD11" s="499"/>
      <c r="BE11" s="499"/>
      <c r="BF11" s="499"/>
      <c r="BG11" s="499"/>
      <c r="BH11" s="499"/>
      <c r="BI11" s="499"/>
      <c r="BJ11" s="499"/>
      <c r="BK11" s="499"/>
      <c r="BL11" s="499"/>
      <c r="BM11" s="499"/>
      <c r="BN11" s="499"/>
      <c r="BO11" s="499"/>
      <c r="BP11" s="499"/>
      <c r="BQ11" s="499"/>
      <c r="BR11" s="499"/>
      <c r="BS11" s="499"/>
      <c r="BT11" s="499"/>
      <c r="BU11" s="499"/>
      <c r="BV11" s="499"/>
      <c r="BW11" s="499"/>
      <c r="BX11" s="499"/>
      <c r="BY11" s="499"/>
      <c r="BZ11" s="499"/>
      <c r="CA11" s="499"/>
      <c r="CB11" s="499"/>
      <c r="CC11" s="499"/>
      <c r="CD11" s="499"/>
      <c r="CE11" s="499"/>
      <c r="CF11" s="499"/>
      <c r="CG11" s="499"/>
      <c r="CH11" s="499"/>
      <c r="CI11" s="499"/>
      <c r="CJ11" s="499"/>
      <c r="CK11" s="499"/>
      <c r="CL11" s="499"/>
      <c r="CM11" s="499"/>
      <c r="CN11" s="499"/>
      <c r="CO11" s="499"/>
      <c r="CP11" s="499"/>
      <c r="CQ11" s="499"/>
      <c r="CR11" s="499"/>
      <c r="CS11" s="499"/>
      <c r="CT11" s="499"/>
      <c r="CU11" s="499"/>
      <c r="CV11" s="499"/>
      <c r="CW11" s="499"/>
      <c r="CX11" s="499"/>
      <c r="CY11" s="499"/>
    </row>
    <row r="12" spans="1:103">
      <c r="A12" s="323">
        <v>2</v>
      </c>
      <c r="B12" s="9" t="s">
        <v>130</v>
      </c>
      <c r="C12" s="702">
        <v>2023</v>
      </c>
      <c r="D12" s="252">
        <v>152747278.62</v>
      </c>
      <c r="E12" s="252">
        <v>53068122.839999996</v>
      </c>
      <c r="F12" s="252">
        <v>0</v>
      </c>
      <c r="G12" s="252">
        <v>0</v>
      </c>
      <c r="H12" s="252">
        <v>1828080.9699999997</v>
      </c>
      <c r="I12" s="252">
        <v>819294.13446428557</v>
      </c>
      <c r="J12" s="252">
        <v>11348260.825801168</v>
      </c>
      <c r="K12" s="252">
        <v>3409796.3314057919</v>
      </c>
      <c r="L12" s="16"/>
      <c r="M12" s="16"/>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499"/>
      <c r="AY12" s="499"/>
      <c r="AZ12" s="499"/>
      <c r="BA12" s="499"/>
      <c r="BB12" s="499"/>
      <c r="BC12" s="499"/>
      <c r="BD12" s="499"/>
      <c r="BE12" s="499"/>
      <c r="BF12" s="499"/>
      <c r="BG12" s="499"/>
      <c r="BH12" s="499"/>
      <c r="BI12" s="499"/>
      <c r="BJ12" s="499"/>
      <c r="BK12" s="499"/>
      <c r="BL12" s="499"/>
      <c r="BM12" s="499"/>
      <c r="BN12" s="499"/>
      <c r="BO12" s="499"/>
      <c r="BP12" s="499"/>
      <c r="BQ12" s="499"/>
      <c r="BR12" s="499"/>
      <c r="BS12" s="499"/>
      <c r="BT12" s="499"/>
      <c r="BU12" s="499"/>
      <c r="BV12" s="499"/>
      <c r="BW12" s="499"/>
      <c r="BX12" s="499"/>
      <c r="BY12" s="499"/>
      <c r="BZ12" s="499"/>
      <c r="CA12" s="499"/>
      <c r="CB12" s="499"/>
      <c r="CC12" s="499"/>
      <c r="CD12" s="499"/>
      <c r="CE12" s="499"/>
      <c r="CF12" s="499"/>
      <c r="CG12" s="499"/>
      <c r="CH12" s="499"/>
      <c r="CI12" s="499"/>
      <c r="CJ12" s="499"/>
      <c r="CK12" s="499"/>
      <c r="CL12" s="499"/>
      <c r="CM12" s="499"/>
      <c r="CN12" s="499"/>
      <c r="CO12" s="499"/>
      <c r="CP12" s="499"/>
      <c r="CQ12" s="499"/>
      <c r="CR12" s="499"/>
      <c r="CS12" s="499"/>
      <c r="CT12" s="499"/>
      <c r="CU12" s="499"/>
      <c r="CV12" s="499"/>
      <c r="CW12" s="499"/>
      <c r="CX12" s="499"/>
      <c r="CY12" s="499"/>
    </row>
    <row r="13" spans="1:103">
      <c r="A13" s="323">
        <v>3</v>
      </c>
      <c r="B13" s="9" t="s">
        <v>131</v>
      </c>
      <c r="C13" s="702">
        <v>2023</v>
      </c>
      <c r="D13" s="252">
        <v>152747278.62</v>
      </c>
      <c r="E13" s="252">
        <v>53068122.839999996</v>
      </c>
      <c r="F13" s="252">
        <v>0</v>
      </c>
      <c r="G13" s="252">
        <v>0</v>
      </c>
      <c r="H13" s="252">
        <v>1828080.9699999997</v>
      </c>
      <c r="I13" s="252">
        <v>676999.0399999998</v>
      </c>
      <c r="J13" s="252">
        <v>11592077.873975167</v>
      </c>
      <c r="K13" s="252">
        <v>3496608.7948211608</v>
      </c>
      <c r="L13" s="16"/>
      <c r="M13" s="16"/>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499"/>
      <c r="AY13" s="499"/>
      <c r="AZ13" s="499"/>
      <c r="BA13" s="499"/>
      <c r="BB13" s="499"/>
      <c r="BC13" s="499"/>
      <c r="BD13" s="499"/>
      <c r="BE13" s="499"/>
      <c r="BF13" s="499"/>
      <c r="BG13" s="499"/>
      <c r="BH13" s="499"/>
      <c r="BI13" s="499"/>
      <c r="BJ13" s="499"/>
      <c r="BK13" s="499"/>
      <c r="BL13" s="499"/>
      <c r="BM13" s="499"/>
      <c r="BN13" s="499"/>
      <c r="BO13" s="499"/>
      <c r="BP13" s="499"/>
      <c r="BQ13" s="499"/>
      <c r="BR13" s="499"/>
      <c r="BS13" s="499"/>
      <c r="BT13" s="499"/>
      <c r="BU13" s="499"/>
      <c r="BV13" s="499"/>
      <c r="BW13" s="499"/>
      <c r="BX13" s="499"/>
      <c r="BY13" s="499"/>
      <c r="BZ13" s="499"/>
      <c r="CA13" s="499"/>
      <c r="CB13" s="499"/>
      <c r="CC13" s="499"/>
      <c r="CD13" s="499"/>
      <c r="CE13" s="499"/>
      <c r="CF13" s="499"/>
      <c r="CG13" s="499"/>
      <c r="CH13" s="499"/>
      <c r="CI13" s="499"/>
      <c r="CJ13" s="499"/>
      <c r="CK13" s="499"/>
      <c r="CL13" s="499"/>
      <c r="CM13" s="499"/>
      <c r="CN13" s="499"/>
      <c r="CO13" s="499"/>
      <c r="CP13" s="499"/>
      <c r="CQ13" s="499"/>
      <c r="CR13" s="499"/>
      <c r="CS13" s="499"/>
      <c r="CT13" s="499"/>
      <c r="CU13" s="499"/>
      <c r="CV13" s="499"/>
      <c r="CW13" s="499"/>
      <c r="CX13" s="499"/>
      <c r="CY13" s="499"/>
    </row>
    <row r="14" spans="1:103">
      <c r="A14" s="323">
        <v>4</v>
      </c>
      <c r="B14" s="9" t="s">
        <v>132</v>
      </c>
      <c r="C14" s="702">
        <v>2023</v>
      </c>
      <c r="D14" s="252">
        <v>152747278.62</v>
      </c>
      <c r="E14" s="252">
        <v>53068122.839999996</v>
      </c>
      <c r="F14" s="252">
        <v>0</v>
      </c>
      <c r="G14" s="252">
        <v>0</v>
      </c>
      <c r="H14" s="252">
        <v>1828080.9699999997</v>
      </c>
      <c r="I14" s="252">
        <v>595404.66576428548</v>
      </c>
      <c r="J14" s="252">
        <v>11835894.922149166</v>
      </c>
      <c r="K14" s="252">
        <v>3583421.2582365298</v>
      </c>
      <c r="L14" s="16"/>
      <c r="M14" s="16"/>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c r="AM14" s="499"/>
      <c r="AN14" s="499"/>
      <c r="AO14" s="499"/>
      <c r="AP14" s="499"/>
      <c r="AQ14" s="499"/>
      <c r="AR14" s="499"/>
      <c r="AS14" s="499"/>
      <c r="AT14" s="499"/>
      <c r="AU14" s="499"/>
      <c r="AV14" s="499"/>
      <c r="AW14" s="499"/>
      <c r="AX14" s="499"/>
      <c r="AY14" s="499"/>
      <c r="AZ14" s="499"/>
      <c r="BA14" s="499"/>
      <c r="BB14" s="499"/>
      <c r="BC14" s="499"/>
      <c r="BD14" s="499"/>
      <c r="BE14" s="499"/>
      <c r="BF14" s="499"/>
      <c r="BG14" s="499"/>
      <c r="BH14" s="499"/>
      <c r="BI14" s="499"/>
      <c r="BJ14" s="499"/>
      <c r="BK14" s="499"/>
      <c r="BL14" s="499"/>
      <c r="BM14" s="499"/>
      <c r="BN14" s="499"/>
      <c r="BO14" s="499"/>
      <c r="BP14" s="499"/>
      <c r="BQ14" s="499"/>
      <c r="BR14" s="499"/>
      <c r="BS14" s="499"/>
      <c r="BT14" s="499"/>
      <c r="BU14" s="499"/>
      <c r="BV14" s="499"/>
      <c r="BW14" s="499"/>
      <c r="BX14" s="499"/>
      <c r="BY14" s="499"/>
      <c r="BZ14" s="499"/>
      <c r="CA14" s="499"/>
      <c r="CB14" s="499"/>
      <c r="CC14" s="499"/>
      <c r="CD14" s="499"/>
      <c r="CE14" s="499"/>
      <c r="CF14" s="499"/>
      <c r="CG14" s="499"/>
      <c r="CH14" s="499"/>
      <c r="CI14" s="499"/>
      <c r="CJ14" s="499"/>
      <c r="CK14" s="499"/>
      <c r="CL14" s="499"/>
      <c r="CM14" s="499"/>
      <c r="CN14" s="499"/>
      <c r="CO14" s="499"/>
      <c r="CP14" s="499"/>
      <c r="CQ14" s="499"/>
      <c r="CR14" s="499"/>
      <c r="CS14" s="499"/>
      <c r="CT14" s="499"/>
      <c r="CU14" s="499"/>
      <c r="CV14" s="499"/>
      <c r="CW14" s="499"/>
      <c r="CX14" s="499"/>
      <c r="CY14" s="499"/>
    </row>
    <row r="15" spans="1:103">
      <c r="A15" s="323">
        <v>5</v>
      </c>
      <c r="B15" s="9" t="s">
        <v>133</v>
      </c>
      <c r="C15" s="702">
        <v>2023</v>
      </c>
      <c r="D15" s="252">
        <v>152747278.62</v>
      </c>
      <c r="E15" s="252">
        <v>53068122.839999996</v>
      </c>
      <c r="F15" s="252">
        <v>0</v>
      </c>
      <c r="G15" s="252">
        <v>0</v>
      </c>
      <c r="H15" s="252">
        <v>1828080.9699999997</v>
      </c>
      <c r="I15" s="252">
        <v>453010.22478571406</v>
      </c>
      <c r="J15" s="252">
        <v>12079711.970323166</v>
      </c>
      <c r="K15" s="252">
        <v>3670233.7216518987</v>
      </c>
      <c r="L15" s="16"/>
      <c r="M15" s="16"/>
      <c r="N15" s="703"/>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499"/>
      <c r="AY15" s="499"/>
      <c r="AZ15" s="499"/>
      <c r="BA15" s="499"/>
      <c r="BB15" s="499"/>
      <c r="BC15" s="499"/>
      <c r="BD15" s="499"/>
      <c r="BE15" s="499"/>
      <c r="BF15" s="499"/>
      <c r="BG15" s="499"/>
      <c r="BH15" s="499"/>
      <c r="BI15" s="499"/>
      <c r="BJ15" s="499"/>
      <c r="BK15" s="499"/>
      <c r="BL15" s="499"/>
      <c r="BM15" s="499"/>
      <c r="BN15" s="499"/>
      <c r="BO15" s="499"/>
      <c r="BP15" s="499"/>
      <c r="BQ15" s="499"/>
      <c r="BR15" s="499"/>
      <c r="BS15" s="499"/>
      <c r="BT15" s="499"/>
      <c r="BU15" s="499"/>
      <c r="BV15" s="499"/>
      <c r="BW15" s="499"/>
      <c r="BX15" s="499"/>
      <c r="BY15" s="499"/>
      <c r="BZ15" s="499"/>
      <c r="CA15" s="499"/>
      <c r="CB15" s="499"/>
      <c r="CC15" s="499"/>
      <c r="CD15" s="499"/>
      <c r="CE15" s="499"/>
      <c r="CF15" s="499"/>
      <c r="CG15" s="499"/>
      <c r="CH15" s="499"/>
      <c r="CI15" s="499"/>
      <c r="CJ15" s="499"/>
      <c r="CK15" s="499"/>
      <c r="CL15" s="499"/>
      <c r="CM15" s="499"/>
      <c r="CN15" s="499"/>
      <c r="CO15" s="499"/>
      <c r="CP15" s="499"/>
      <c r="CQ15" s="499"/>
      <c r="CR15" s="499"/>
      <c r="CS15" s="499"/>
      <c r="CT15" s="499"/>
      <c r="CU15" s="499"/>
      <c r="CV15" s="499"/>
      <c r="CW15" s="499"/>
      <c r="CX15" s="499"/>
      <c r="CY15" s="499"/>
    </row>
    <row r="16" spans="1:103">
      <c r="A16" s="323">
        <v>6</v>
      </c>
      <c r="B16" s="9" t="s">
        <v>134</v>
      </c>
      <c r="C16" s="702">
        <v>2023</v>
      </c>
      <c r="D16" s="252">
        <v>152747278.62</v>
      </c>
      <c r="E16" s="252">
        <v>53068122.839999996</v>
      </c>
      <c r="F16" s="252">
        <v>0</v>
      </c>
      <c r="G16" s="252">
        <v>0</v>
      </c>
      <c r="H16" s="252">
        <v>1828080.9699999997</v>
      </c>
      <c r="I16" s="252">
        <v>310615.78380714264</v>
      </c>
      <c r="J16" s="252">
        <v>12323529.018497165</v>
      </c>
      <c r="K16" s="252">
        <v>3757046.1850672676</v>
      </c>
      <c r="L16" s="16"/>
      <c r="M16" s="16"/>
      <c r="N16" s="703"/>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c r="AM16" s="499"/>
      <c r="AN16" s="499"/>
      <c r="AO16" s="499"/>
      <c r="AP16" s="499"/>
      <c r="AQ16" s="499"/>
      <c r="AR16" s="499"/>
      <c r="AS16" s="499"/>
      <c r="AT16" s="499"/>
      <c r="AU16" s="499"/>
      <c r="AV16" s="499"/>
      <c r="AW16" s="499"/>
      <c r="AX16" s="499"/>
      <c r="AY16" s="499"/>
      <c r="AZ16" s="499"/>
      <c r="BA16" s="499"/>
      <c r="BB16" s="499"/>
      <c r="BC16" s="499"/>
      <c r="BD16" s="499"/>
      <c r="BE16" s="499"/>
      <c r="BF16" s="499"/>
      <c r="BG16" s="499"/>
      <c r="BH16" s="499"/>
      <c r="BI16" s="499"/>
      <c r="BJ16" s="499"/>
      <c r="BK16" s="499"/>
      <c r="BL16" s="499"/>
      <c r="BM16" s="499"/>
      <c r="BN16" s="499"/>
      <c r="BO16" s="499"/>
      <c r="BP16" s="499"/>
      <c r="BQ16" s="499"/>
      <c r="BR16" s="499"/>
      <c r="BS16" s="499"/>
      <c r="BT16" s="499"/>
      <c r="BU16" s="499"/>
      <c r="BV16" s="499"/>
      <c r="BW16" s="499"/>
      <c r="BX16" s="499"/>
      <c r="BY16" s="499"/>
      <c r="BZ16" s="499"/>
      <c r="CA16" s="499"/>
      <c r="CB16" s="499"/>
      <c r="CC16" s="499"/>
      <c r="CD16" s="499"/>
      <c r="CE16" s="499"/>
      <c r="CF16" s="499"/>
      <c r="CG16" s="499"/>
      <c r="CH16" s="499"/>
      <c r="CI16" s="499"/>
      <c r="CJ16" s="499"/>
      <c r="CK16" s="499"/>
      <c r="CL16" s="499"/>
      <c r="CM16" s="499"/>
      <c r="CN16" s="499"/>
      <c r="CO16" s="499"/>
      <c r="CP16" s="499"/>
      <c r="CQ16" s="499"/>
      <c r="CR16" s="499"/>
      <c r="CS16" s="499"/>
      <c r="CT16" s="499"/>
      <c r="CU16" s="499"/>
      <c r="CV16" s="499"/>
      <c r="CW16" s="499"/>
      <c r="CX16" s="499"/>
      <c r="CY16" s="499"/>
    </row>
    <row r="17" spans="1:103">
      <c r="A17" s="323">
        <v>7</v>
      </c>
      <c r="B17" s="9" t="s">
        <v>135</v>
      </c>
      <c r="C17" s="702">
        <v>2023</v>
      </c>
      <c r="D17" s="252">
        <v>152747278.62</v>
      </c>
      <c r="E17" s="252">
        <v>53068122.839999996</v>
      </c>
      <c r="F17" s="252">
        <v>0</v>
      </c>
      <c r="G17" s="252">
        <v>0</v>
      </c>
      <c r="H17" s="252">
        <v>1828080.9699999997</v>
      </c>
      <c r="I17" s="252">
        <v>297095.81517857121</v>
      </c>
      <c r="J17" s="252">
        <v>12567346.066671165</v>
      </c>
      <c r="K17" s="252">
        <v>3843858.6484826365</v>
      </c>
      <c r="L17" s="16"/>
      <c r="M17" s="16"/>
      <c r="N17" s="703"/>
      <c r="O17" s="499"/>
      <c r="P17" s="499"/>
      <c r="Q17" s="499"/>
      <c r="R17" s="499"/>
      <c r="S17" s="499"/>
      <c r="T17" s="499"/>
      <c r="U17" s="499"/>
      <c r="V17" s="499"/>
      <c r="W17" s="499"/>
      <c r="X17" s="499"/>
      <c r="Y17" s="499"/>
      <c r="Z17" s="499"/>
      <c r="AA17" s="499"/>
      <c r="AB17" s="499"/>
      <c r="AC17" s="499"/>
      <c r="AD17" s="499"/>
      <c r="AE17" s="499"/>
      <c r="AF17" s="499"/>
      <c r="AG17" s="499"/>
      <c r="AH17" s="499"/>
      <c r="AI17" s="499"/>
      <c r="AJ17" s="499"/>
      <c r="AK17" s="499"/>
      <c r="AL17" s="499"/>
      <c r="AM17" s="499"/>
      <c r="AN17" s="499"/>
      <c r="AO17" s="499"/>
      <c r="AP17" s="499"/>
      <c r="AQ17" s="499"/>
      <c r="AR17" s="499"/>
      <c r="AS17" s="499"/>
      <c r="AT17" s="499"/>
      <c r="AU17" s="499"/>
      <c r="AV17" s="499"/>
      <c r="AW17" s="499"/>
      <c r="AX17" s="499"/>
      <c r="AY17" s="499"/>
      <c r="AZ17" s="499"/>
      <c r="BA17" s="499"/>
      <c r="BB17" s="499"/>
      <c r="BC17" s="499"/>
      <c r="BD17" s="499"/>
      <c r="BE17" s="499"/>
      <c r="BF17" s="499"/>
      <c r="BG17" s="499"/>
      <c r="BH17" s="499"/>
      <c r="BI17" s="499"/>
      <c r="BJ17" s="499"/>
      <c r="BK17" s="499"/>
      <c r="BL17" s="499"/>
      <c r="BM17" s="499"/>
      <c r="BN17" s="499"/>
      <c r="BO17" s="499"/>
      <c r="BP17" s="499"/>
      <c r="BQ17" s="499"/>
      <c r="BR17" s="499"/>
      <c r="BS17" s="499"/>
      <c r="BT17" s="499"/>
      <c r="BU17" s="499"/>
      <c r="BV17" s="499"/>
      <c r="BW17" s="499"/>
      <c r="BX17" s="499"/>
      <c r="BY17" s="499"/>
      <c r="BZ17" s="499"/>
      <c r="CA17" s="499"/>
      <c r="CB17" s="499"/>
      <c r="CC17" s="499"/>
      <c r="CD17" s="499"/>
      <c r="CE17" s="499"/>
      <c r="CF17" s="499"/>
      <c r="CG17" s="499"/>
      <c r="CH17" s="499"/>
      <c r="CI17" s="499"/>
      <c r="CJ17" s="499"/>
      <c r="CK17" s="499"/>
      <c r="CL17" s="499"/>
      <c r="CM17" s="499"/>
      <c r="CN17" s="499"/>
      <c r="CO17" s="499"/>
      <c r="CP17" s="499"/>
      <c r="CQ17" s="499"/>
      <c r="CR17" s="499"/>
      <c r="CS17" s="499"/>
      <c r="CT17" s="499"/>
      <c r="CU17" s="499"/>
      <c r="CV17" s="499"/>
      <c r="CW17" s="499"/>
      <c r="CX17" s="499"/>
      <c r="CY17" s="499"/>
    </row>
    <row r="18" spans="1:103">
      <c r="A18" s="323">
        <v>8</v>
      </c>
      <c r="B18" s="9" t="s">
        <v>136</v>
      </c>
      <c r="C18" s="702">
        <v>2023</v>
      </c>
      <c r="D18" s="252">
        <v>152747278.62</v>
      </c>
      <c r="E18" s="252">
        <v>53068122.839999996</v>
      </c>
      <c r="F18" s="252">
        <v>0</v>
      </c>
      <c r="G18" s="252">
        <v>0</v>
      </c>
      <c r="H18" s="252">
        <v>1828080.9699999997</v>
      </c>
      <c r="I18" s="252">
        <v>258233.00034999978</v>
      </c>
      <c r="J18" s="252">
        <v>12811163.114845164</v>
      </c>
      <c r="K18" s="252">
        <v>3930671.1118980055</v>
      </c>
      <c r="L18" s="16"/>
      <c r="M18" s="16"/>
      <c r="N18" s="499"/>
      <c r="O18" s="499"/>
      <c r="P18" s="499"/>
      <c r="Q18" s="499"/>
      <c r="R18" s="499"/>
      <c r="S18" s="499"/>
      <c r="T18" s="499"/>
      <c r="U18" s="499"/>
      <c r="V18" s="499"/>
      <c r="W18" s="499"/>
      <c r="X18" s="499"/>
      <c r="Y18" s="499"/>
      <c r="Z18" s="499"/>
      <c r="AA18" s="499"/>
      <c r="AB18" s="499"/>
      <c r="AC18" s="499"/>
      <c r="AD18" s="499"/>
      <c r="AE18" s="499"/>
      <c r="AF18" s="499"/>
      <c r="AG18" s="499"/>
      <c r="AH18" s="499"/>
      <c r="AI18" s="499"/>
      <c r="AJ18" s="499"/>
      <c r="AK18" s="499"/>
      <c r="AL18" s="499"/>
      <c r="AM18" s="499"/>
      <c r="AN18" s="499"/>
      <c r="AO18" s="499"/>
      <c r="AP18" s="499"/>
      <c r="AQ18" s="499"/>
      <c r="AR18" s="499"/>
      <c r="AS18" s="499"/>
      <c r="AT18" s="499"/>
      <c r="AU18" s="499"/>
      <c r="AV18" s="499"/>
      <c r="AW18" s="499"/>
      <c r="AX18" s="499"/>
      <c r="AY18" s="499"/>
      <c r="AZ18" s="499"/>
      <c r="BA18" s="499"/>
      <c r="BB18" s="499"/>
      <c r="BC18" s="499"/>
      <c r="BD18" s="499"/>
      <c r="BE18" s="499"/>
      <c r="BF18" s="499"/>
      <c r="BG18" s="499"/>
      <c r="BH18" s="499"/>
      <c r="BI18" s="499"/>
      <c r="BJ18" s="499"/>
      <c r="BK18" s="499"/>
      <c r="BL18" s="499"/>
      <c r="BM18" s="499"/>
      <c r="BN18" s="499"/>
      <c r="BO18" s="499"/>
      <c r="BP18" s="499"/>
      <c r="BQ18" s="499"/>
      <c r="BR18" s="499"/>
      <c r="BS18" s="499"/>
      <c r="BT18" s="499"/>
      <c r="BU18" s="499"/>
      <c r="BV18" s="499"/>
      <c r="BW18" s="499"/>
      <c r="BX18" s="499"/>
      <c r="BY18" s="499"/>
      <c r="BZ18" s="499"/>
      <c r="CA18" s="499"/>
      <c r="CB18" s="499"/>
      <c r="CC18" s="499"/>
      <c r="CD18" s="499"/>
      <c r="CE18" s="499"/>
      <c r="CF18" s="499"/>
      <c r="CG18" s="499"/>
      <c r="CH18" s="499"/>
      <c r="CI18" s="499"/>
      <c r="CJ18" s="499"/>
      <c r="CK18" s="499"/>
      <c r="CL18" s="499"/>
      <c r="CM18" s="499"/>
      <c r="CN18" s="499"/>
      <c r="CO18" s="499"/>
      <c r="CP18" s="499"/>
      <c r="CQ18" s="499"/>
      <c r="CR18" s="499"/>
      <c r="CS18" s="499"/>
      <c r="CT18" s="499"/>
      <c r="CU18" s="499"/>
      <c r="CV18" s="499"/>
      <c r="CW18" s="499"/>
      <c r="CX18" s="499"/>
      <c r="CY18" s="499"/>
    </row>
    <row r="19" spans="1:103">
      <c r="A19" s="323">
        <v>9</v>
      </c>
      <c r="B19" s="9" t="s">
        <v>137</v>
      </c>
      <c r="C19" s="702">
        <v>2023</v>
      </c>
      <c r="D19" s="252">
        <v>152747278.62</v>
      </c>
      <c r="E19" s="252">
        <v>53068122.839999996</v>
      </c>
      <c r="F19" s="252">
        <v>0</v>
      </c>
      <c r="G19" s="252">
        <v>0</v>
      </c>
      <c r="H19" s="252">
        <v>1828080.9699999997</v>
      </c>
      <c r="I19" s="252">
        <v>219370.18552142836</v>
      </c>
      <c r="J19" s="252">
        <v>13054980.163019164</v>
      </c>
      <c r="K19" s="252">
        <v>4017483.5753133744</v>
      </c>
      <c r="L19" s="16"/>
      <c r="M19" s="16"/>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c r="AM19" s="499"/>
      <c r="AN19" s="499"/>
      <c r="AO19" s="499"/>
      <c r="AP19" s="499"/>
      <c r="AQ19" s="499"/>
      <c r="AR19" s="499"/>
      <c r="AS19" s="499"/>
      <c r="AT19" s="499"/>
      <c r="AU19" s="499"/>
      <c r="AV19" s="499"/>
      <c r="AW19" s="499"/>
      <c r="AX19" s="499"/>
      <c r="AY19" s="499"/>
      <c r="AZ19" s="499"/>
      <c r="BA19" s="499"/>
      <c r="BB19" s="499"/>
      <c r="BC19" s="499"/>
      <c r="BD19" s="499"/>
      <c r="BE19" s="499"/>
      <c r="BF19" s="499"/>
      <c r="BG19" s="499"/>
      <c r="BH19" s="499"/>
      <c r="BI19" s="499"/>
      <c r="BJ19" s="499"/>
      <c r="BK19" s="499"/>
      <c r="BL19" s="499"/>
      <c r="BM19" s="499"/>
      <c r="BN19" s="499"/>
      <c r="BO19" s="499"/>
      <c r="BP19" s="499"/>
      <c r="BQ19" s="499"/>
      <c r="BR19" s="499"/>
      <c r="BS19" s="499"/>
      <c r="BT19" s="499"/>
      <c r="BU19" s="499"/>
      <c r="BV19" s="499"/>
      <c r="BW19" s="499"/>
      <c r="BX19" s="499"/>
      <c r="BY19" s="499"/>
      <c r="BZ19" s="499"/>
      <c r="CA19" s="499"/>
      <c r="CB19" s="499"/>
      <c r="CC19" s="499"/>
      <c r="CD19" s="499"/>
      <c r="CE19" s="499"/>
      <c r="CF19" s="499"/>
      <c r="CG19" s="499"/>
      <c r="CH19" s="499"/>
      <c r="CI19" s="499"/>
      <c r="CJ19" s="499"/>
      <c r="CK19" s="499"/>
      <c r="CL19" s="499"/>
      <c r="CM19" s="499"/>
      <c r="CN19" s="499"/>
      <c r="CO19" s="499"/>
      <c r="CP19" s="499"/>
      <c r="CQ19" s="499"/>
      <c r="CR19" s="499"/>
      <c r="CS19" s="499"/>
      <c r="CT19" s="499"/>
      <c r="CU19" s="499"/>
      <c r="CV19" s="499"/>
      <c r="CW19" s="499"/>
      <c r="CX19" s="499"/>
      <c r="CY19" s="499"/>
    </row>
    <row r="20" spans="1:103">
      <c r="A20" s="323">
        <v>10</v>
      </c>
      <c r="B20" s="9" t="s">
        <v>138</v>
      </c>
      <c r="C20" s="702">
        <v>2023</v>
      </c>
      <c r="D20" s="252">
        <v>152747278.62</v>
      </c>
      <c r="E20" s="252">
        <v>53068122.839999996</v>
      </c>
      <c r="F20" s="252">
        <v>0</v>
      </c>
      <c r="G20" s="252">
        <v>0</v>
      </c>
      <c r="H20" s="252">
        <v>1828080.9699999997</v>
      </c>
      <c r="I20" s="252">
        <v>180507.37069285693</v>
      </c>
      <c r="J20" s="252">
        <v>13298797.211193163</v>
      </c>
      <c r="K20" s="252">
        <v>4104296.0387287433</v>
      </c>
      <c r="L20" s="16"/>
      <c r="M20" s="16"/>
      <c r="N20" s="500"/>
      <c r="O20" s="499"/>
      <c r="P20" s="499"/>
      <c r="Q20" s="499"/>
      <c r="R20" s="499"/>
      <c r="S20" s="499"/>
      <c r="T20" s="499"/>
      <c r="U20" s="499"/>
      <c r="V20" s="499"/>
      <c r="W20" s="499"/>
      <c r="X20" s="499"/>
      <c r="Y20" s="499"/>
      <c r="Z20" s="499"/>
      <c r="AA20" s="499"/>
      <c r="AB20" s="499"/>
      <c r="AC20" s="499"/>
      <c r="AD20" s="499"/>
      <c r="AE20" s="499"/>
      <c r="AF20" s="499"/>
      <c r="AG20" s="499"/>
      <c r="AH20" s="499"/>
      <c r="AI20" s="499"/>
      <c r="AJ20" s="499"/>
      <c r="AK20" s="499"/>
      <c r="AL20" s="499"/>
      <c r="AM20" s="499"/>
      <c r="AN20" s="499"/>
      <c r="AO20" s="499"/>
      <c r="AP20" s="499"/>
      <c r="AQ20" s="499"/>
      <c r="AR20" s="499"/>
      <c r="AS20" s="499"/>
      <c r="AT20" s="499"/>
      <c r="AU20" s="499"/>
      <c r="AV20" s="499"/>
      <c r="AW20" s="499"/>
      <c r="AX20" s="499"/>
      <c r="AY20" s="499"/>
      <c r="AZ20" s="499"/>
      <c r="BA20" s="499"/>
      <c r="BB20" s="499"/>
      <c r="BC20" s="499"/>
      <c r="BD20" s="499"/>
      <c r="BE20" s="499"/>
      <c r="BF20" s="499"/>
      <c r="BG20" s="499"/>
      <c r="BH20" s="499"/>
      <c r="BI20" s="499"/>
      <c r="BJ20" s="499"/>
      <c r="BK20" s="499"/>
      <c r="BL20" s="499"/>
      <c r="BM20" s="499"/>
      <c r="BN20" s="499"/>
      <c r="BO20" s="499"/>
      <c r="BP20" s="499"/>
      <c r="BQ20" s="499"/>
      <c r="BR20" s="499"/>
      <c r="BS20" s="499"/>
      <c r="BT20" s="499"/>
      <c r="BU20" s="499"/>
      <c r="BV20" s="499"/>
      <c r="BW20" s="499"/>
      <c r="BX20" s="499"/>
      <c r="BY20" s="499"/>
      <c r="BZ20" s="499"/>
      <c r="CA20" s="499"/>
      <c r="CB20" s="499"/>
      <c r="CC20" s="499"/>
      <c r="CD20" s="499"/>
      <c r="CE20" s="499"/>
      <c r="CF20" s="499"/>
      <c r="CG20" s="499"/>
      <c r="CH20" s="499"/>
      <c r="CI20" s="499"/>
      <c r="CJ20" s="499"/>
      <c r="CK20" s="499"/>
      <c r="CL20" s="499"/>
      <c r="CM20" s="499"/>
      <c r="CN20" s="499"/>
      <c r="CO20" s="499"/>
      <c r="CP20" s="499"/>
      <c r="CQ20" s="499"/>
      <c r="CR20" s="499"/>
      <c r="CS20" s="499"/>
      <c r="CT20" s="499"/>
      <c r="CU20" s="499"/>
      <c r="CV20" s="499"/>
      <c r="CW20" s="499"/>
      <c r="CX20" s="499"/>
      <c r="CY20" s="499"/>
    </row>
    <row r="21" spans="1:103">
      <c r="A21" s="323">
        <v>11</v>
      </c>
      <c r="B21" s="9" t="s">
        <v>139</v>
      </c>
      <c r="C21" s="702">
        <v>2023</v>
      </c>
      <c r="D21" s="252">
        <v>152747278.62</v>
      </c>
      <c r="E21" s="252">
        <v>53068122.839999996</v>
      </c>
      <c r="F21" s="252">
        <v>0</v>
      </c>
      <c r="G21" s="252">
        <v>0</v>
      </c>
      <c r="H21" s="252">
        <v>1828080.9699999997</v>
      </c>
      <c r="I21" s="252">
        <v>971624.55586428544</v>
      </c>
      <c r="J21" s="252">
        <v>13542614.259367162</v>
      </c>
      <c r="K21" s="252">
        <v>4191108.5021441123</v>
      </c>
      <c r="L21" s="16"/>
      <c r="M21" s="16"/>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499"/>
      <c r="AY21" s="499"/>
      <c r="AZ21" s="499"/>
      <c r="BA21" s="499"/>
      <c r="BB21" s="499"/>
      <c r="BC21" s="499"/>
      <c r="BD21" s="499"/>
      <c r="BE21" s="499"/>
      <c r="BF21" s="499"/>
      <c r="BG21" s="499"/>
      <c r="BH21" s="499"/>
      <c r="BI21" s="499"/>
      <c r="BJ21" s="499"/>
      <c r="BK21" s="499"/>
      <c r="BL21" s="499"/>
      <c r="BM21" s="499"/>
      <c r="BN21" s="499"/>
      <c r="BO21" s="499"/>
      <c r="BP21" s="499"/>
      <c r="BQ21" s="499"/>
      <c r="BR21" s="499"/>
      <c r="BS21" s="499"/>
      <c r="BT21" s="499"/>
      <c r="BU21" s="499"/>
      <c r="BV21" s="499"/>
      <c r="BW21" s="499"/>
      <c r="BX21" s="499"/>
      <c r="BY21" s="499"/>
      <c r="BZ21" s="499"/>
      <c r="CA21" s="499"/>
      <c r="CB21" s="499"/>
      <c r="CC21" s="499"/>
      <c r="CD21" s="499"/>
      <c r="CE21" s="499"/>
      <c r="CF21" s="499"/>
      <c r="CG21" s="499"/>
      <c r="CH21" s="499"/>
      <c r="CI21" s="499"/>
      <c r="CJ21" s="499"/>
      <c r="CK21" s="499"/>
      <c r="CL21" s="499"/>
      <c r="CM21" s="499"/>
      <c r="CN21" s="499"/>
      <c r="CO21" s="499"/>
      <c r="CP21" s="499"/>
      <c r="CQ21" s="499"/>
      <c r="CR21" s="499"/>
      <c r="CS21" s="499"/>
      <c r="CT21" s="499"/>
      <c r="CU21" s="499"/>
      <c r="CV21" s="499"/>
      <c r="CW21" s="499"/>
      <c r="CX21" s="499"/>
      <c r="CY21" s="499"/>
    </row>
    <row r="22" spans="1:103">
      <c r="A22" s="323">
        <v>12</v>
      </c>
      <c r="B22" s="9" t="s">
        <v>140</v>
      </c>
      <c r="C22" s="702">
        <v>2023</v>
      </c>
      <c r="D22" s="252">
        <v>152747278.62</v>
      </c>
      <c r="E22" s="252">
        <v>53068122.839999996</v>
      </c>
      <c r="F22" s="252">
        <v>0</v>
      </c>
      <c r="G22" s="252">
        <v>0</v>
      </c>
      <c r="H22" s="252">
        <v>1828080.9699999997</v>
      </c>
      <c r="I22" s="252">
        <v>829014.24103571405</v>
      </c>
      <c r="J22" s="252">
        <v>13786431.307541162</v>
      </c>
      <c r="K22" s="252">
        <v>4277920.9655594807</v>
      </c>
      <c r="L22" s="16"/>
      <c r="M22" s="16"/>
      <c r="N22" s="500"/>
      <c r="O22" s="499"/>
      <c r="P22" s="499"/>
      <c r="Q22" s="499"/>
      <c r="R22" s="499"/>
      <c r="S22" s="499"/>
      <c r="T22" s="499"/>
      <c r="U22" s="499"/>
      <c r="V22" s="499"/>
      <c r="W22" s="499"/>
      <c r="X22" s="499"/>
      <c r="Y22" s="499"/>
      <c r="Z22" s="499"/>
      <c r="AA22" s="499"/>
      <c r="AB22" s="499"/>
      <c r="AC22" s="499"/>
      <c r="AD22" s="499"/>
      <c r="AE22" s="499"/>
      <c r="AF22" s="499"/>
      <c r="AG22" s="499"/>
      <c r="AH22" s="499"/>
      <c r="AI22" s="499"/>
      <c r="AJ22" s="499"/>
      <c r="AK22" s="499"/>
      <c r="AL22" s="499"/>
      <c r="AM22" s="499"/>
      <c r="AN22" s="499"/>
      <c r="AO22" s="499"/>
      <c r="AP22" s="499"/>
      <c r="AQ22" s="499"/>
      <c r="AR22" s="499"/>
      <c r="AS22" s="499"/>
      <c r="AT22" s="499"/>
      <c r="AU22" s="499"/>
      <c r="AV22" s="499"/>
      <c r="AW22" s="499"/>
      <c r="AX22" s="499"/>
      <c r="AY22" s="499"/>
      <c r="AZ22" s="499"/>
      <c r="BA22" s="499"/>
      <c r="BB22" s="499"/>
      <c r="BC22" s="499"/>
      <c r="BD22" s="499"/>
      <c r="BE22" s="499"/>
      <c r="BF22" s="499"/>
      <c r="BG22" s="499"/>
      <c r="BH22" s="499"/>
      <c r="BI22" s="499"/>
      <c r="BJ22" s="499"/>
      <c r="BK22" s="499"/>
      <c r="BL22" s="499"/>
      <c r="BM22" s="499"/>
      <c r="BN22" s="499"/>
      <c r="BO22" s="499"/>
      <c r="BP22" s="499"/>
      <c r="BQ22" s="499"/>
      <c r="BR22" s="499"/>
      <c r="BS22" s="499"/>
      <c r="BT22" s="499"/>
      <c r="BU22" s="499"/>
      <c r="BV22" s="499"/>
      <c r="BW22" s="499"/>
      <c r="BX22" s="499"/>
      <c r="BY22" s="499"/>
      <c r="BZ22" s="499"/>
      <c r="CA22" s="499"/>
      <c r="CB22" s="499"/>
      <c r="CC22" s="499"/>
      <c r="CD22" s="499"/>
      <c r="CE22" s="499"/>
      <c r="CF22" s="499"/>
      <c r="CG22" s="499"/>
      <c r="CH22" s="499"/>
      <c r="CI22" s="499"/>
      <c r="CJ22" s="499"/>
      <c r="CK22" s="499"/>
      <c r="CL22" s="499"/>
      <c r="CM22" s="499"/>
      <c r="CN22" s="499"/>
      <c r="CO22" s="499"/>
      <c r="CP22" s="499"/>
      <c r="CQ22" s="499"/>
      <c r="CR22" s="499"/>
      <c r="CS22" s="499"/>
      <c r="CT22" s="499"/>
      <c r="CU22" s="499"/>
      <c r="CV22" s="499"/>
      <c r="CW22" s="499"/>
      <c r="CX22" s="499"/>
      <c r="CY22" s="499"/>
    </row>
    <row r="23" spans="1:103">
      <c r="A23" s="323">
        <v>13</v>
      </c>
      <c r="B23" s="9" t="s">
        <v>141</v>
      </c>
      <c r="C23" s="702">
        <v>2023</v>
      </c>
      <c r="D23" s="252">
        <v>152747278.62</v>
      </c>
      <c r="E23" s="252">
        <v>53068122.839999996</v>
      </c>
      <c r="F23" s="252">
        <v>0</v>
      </c>
      <c r="G23" s="252">
        <v>0</v>
      </c>
      <c r="H23" s="252">
        <v>1828080.9699999997</v>
      </c>
      <c r="I23" s="252">
        <v>956302.64750714274</v>
      </c>
      <c r="J23" s="252">
        <v>14030248.355715161</v>
      </c>
      <c r="K23" s="252">
        <v>4364733.4289748492</v>
      </c>
      <c r="L23" s="16"/>
      <c r="M23" s="16"/>
      <c r="N23" s="499"/>
      <c r="O23" s="499"/>
      <c r="P23" s="499"/>
      <c r="Q23" s="499"/>
      <c r="R23" s="499"/>
      <c r="S23" s="499"/>
      <c r="T23" s="499"/>
      <c r="U23" s="499"/>
      <c r="V23" s="499"/>
      <c r="W23" s="499"/>
      <c r="X23" s="499"/>
      <c r="Y23" s="499"/>
      <c r="Z23" s="499"/>
      <c r="AA23" s="499"/>
      <c r="AB23" s="499"/>
      <c r="AC23" s="499"/>
      <c r="AD23" s="499"/>
      <c r="AE23" s="499"/>
      <c r="AF23" s="499"/>
      <c r="AG23" s="499"/>
      <c r="AH23" s="499"/>
      <c r="AI23" s="499"/>
      <c r="AJ23" s="499"/>
      <c r="AK23" s="499"/>
      <c r="AL23" s="499"/>
      <c r="AM23" s="499"/>
      <c r="AN23" s="499"/>
      <c r="AO23" s="499"/>
      <c r="AP23" s="499"/>
      <c r="AQ23" s="499"/>
      <c r="AR23" s="499"/>
      <c r="AS23" s="499"/>
      <c r="AT23" s="499"/>
      <c r="AU23" s="499"/>
      <c r="AV23" s="499"/>
      <c r="AW23" s="499"/>
      <c r="AX23" s="499"/>
      <c r="AY23" s="499"/>
      <c r="AZ23" s="499"/>
      <c r="BA23" s="499"/>
      <c r="BB23" s="499"/>
      <c r="BC23" s="499"/>
      <c r="BD23" s="499"/>
      <c r="BE23" s="499"/>
      <c r="BF23" s="499"/>
      <c r="BG23" s="499"/>
      <c r="BH23" s="499"/>
      <c r="BI23" s="499"/>
      <c r="BJ23" s="499"/>
      <c r="BK23" s="499"/>
      <c r="BL23" s="499"/>
      <c r="BM23" s="499"/>
      <c r="BN23" s="499"/>
      <c r="BO23" s="499"/>
      <c r="BP23" s="499"/>
      <c r="BQ23" s="499"/>
      <c r="BR23" s="499"/>
      <c r="BS23" s="499"/>
      <c r="BT23" s="499"/>
      <c r="BU23" s="499"/>
      <c r="BV23" s="499"/>
      <c r="BW23" s="499"/>
      <c r="BX23" s="499"/>
      <c r="BY23" s="499"/>
      <c r="BZ23" s="499"/>
      <c r="CA23" s="499"/>
      <c r="CB23" s="499"/>
      <c r="CC23" s="499"/>
      <c r="CD23" s="499"/>
      <c r="CE23" s="499"/>
      <c r="CF23" s="499"/>
      <c r="CG23" s="499"/>
      <c r="CH23" s="499"/>
      <c r="CI23" s="499"/>
      <c r="CJ23" s="499"/>
      <c r="CK23" s="499"/>
      <c r="CL23" s="499"/>
      <c r="CM23" s="499"/>
      <c r="CN23" s="499"/>
      <c r="CO23" s="499"/>
      <c r="CP23" s="499"/>
      <c r="CQ23" s="499"/>
      <c r="CR23" s="499"/>
      <c r="CS23" s="499"/>
      <c r="CT23" s="499"/>
      <c r="CU23" s="499"/>
      <c r="CV23" s="499"/>
      <c r="CW23" s="499"/>
      <c r="CX23" s="499"/>
      <c r="CY23" s="499"/>
    </row>
    <row r="24" spans="1:103" ht="36.75" thickBot="1">
      <c r="A24" s="323">
        <v>14</v>
      </c>
      <c r="B24" s="326" t="s">
        <v>142</v>
      </c>
      <c r="C24" s="326"/>
      <c r="D24" s="391">
        <f>AVERAGE(D11:D23)</f>
        <v>152747278.61999995</v>
      </c>
      <c r="E24" s="391">
        <f>AVERAGE(E11:E23)</f>
        <v>53068122.839999996</v>
      </c>
      <c r="F24" s="327">
        <f t="shared" ref="F24:G24" si="0">AVERAGE(F11:F23)</f>
        <v>0</v>
      </c>
      <c r="G24" s="327">
        <f t="shared" si="0"/>
        <v>0</v>
      </c>
      <c r="H24" s="391">
        <f>AVERAGE(H11:H23)</f>
        <v>1828080.969999999</v>
      </c>
      <c r="I24" s="391">
        <f>AVERAGE(I11:I23)</f>
        <v>578190.06876153825</v>
      </c>
      <c r="J24" s="391">
        <f>AVERAGE(J11:J23)</f>
        <v>12567346.066671165</v>
      </c>
      <c r="K24" s="391">
        <f>AVERAGE(K11:K23)</f>
        <v>3843858.6484826365</v>
      </c>
      <c r="L24" s="16"/>
      <c r="M24" s="16"/>
      <c r="N24" s="499"/>
      <c r="O24" s="499"/>
      <c r="P24" s="499"/>
      <c r="Q24" s="499"/>
      <c r="R24" s="499"/>
      <c r="S24" s="499"/>
      <c r="T24" s="499"/>
      <c r="U24" s="499"/>
      <c r="V24" s="499"/>
      <c r="W24" s="499"/>
      <c r="X24" s="499"/>
      <c r="Y24" s="499"/>
      <c r="Z24" s="499"/>
      <c r="AA24" s="499"/>
      <c r="AB24" s="499"/>
      <c r="AC24" s="499"/>
      <c r="AD24" s="499"/>
      <c r="AE24" s="499"/>
      <c r="AF24" s="499"/>
      <c r="AG24" s="499"/>
      <c r="AH24" s="499"/>
      <c r="AI24" s="499"/>
      <c r="AJ24" s="499"/>
      <c r="AK24" s="499"/>
      <c r="AL24" s="499"/>
      <c r="AM24" s="499"/>
      <c r="AN24" s="499"/>
      <c r="AO24" s="499"/>
      <c r="AP24" s="499"/>
      <c r="AQ24" s="499"/>
      <c r="AR24" s="499"/>
      <c r="AS24" s="499"/>
      <c r="AT24" s="499"/>
      <c r="AU24" s="499"/>
      <c r="AV24" s="499"/>
      <c r="AW24" s="499"/>
      <c r="AX24" s="499"/>
      <c r="AY24" s="499"/>
      <c r="AZ24" s="499"/>
      <c r="BA24" s="499"/>
      <c r="BB24" s="499"/>
      <c r="BC24" s="499"/>
      <c r="BD24" s="499"/>
      <c r="BE24" s="499"/>
      <c r="BF24" s="499"/>
      <c r="BG24" s="499"/>
      <c r="BH24" s="499"/>
      <c r="BI24" s="499"/>
      <c r="BJ24" s="499"/>
      <c r="BK24" s="499"/>
      <c r="BL24" s="499"/>
      <c r="BM24" s="499"/>
      <c r="BN24" s="499"/>
      <c r="BO24" s="499"/>
      <c r="BP24" s="499"/>
      <c r="BQ24" s="499"/>
      <c r="BR24" s="499"/>
      <c r="BS24" s="499"/>
      <c r="BT24" s="499"/>
      <c r="BU24" s="499"/>
      <c r="BV24" s="499"/>
      <c r="BW24" s="499"/>
      <c r="BX24" s="499"/>
      <c r="BY24" s="499"/>
      <c r="BZ24" s="499"/>
      <c r="CA24" s="499"/>
      <c r="CB24" s="499"/>
      <c r="CC24" s="499"/>
      <c r="CD24" s="499"/>
      <c r="CE24" s="499"/>
      <c r="CF24" s="499"/>
      <c r="CG24" s="499"/>
      <c r="CH24" s="499"/>
      <c r="CI24" s="499"/>
      <c r="CJ24" s="499"/>
      <c r="CK24" s="499"/>
      <c r="CL24" s="499"/>
      <c r="CM24" s="499"/>
      <c r="CN24" s="499"/>
      <c r="CO24" s="499"/>
      <c r="CP24" s="499"/>
      <c r="CQ24" s="499"/>
      <c r="CR24" s="499"/>
      <c r="CS24" s="499"/>
      <c r="CT24" s="499"/>
      <c r="CU24" s="499"/>
      <c r="CV24" s="499"/>
      <c r="CW24" s="499"/>
      <c r="CX24" s="499"/>
      <c r="CY24" s="499"/>
    </row>
    <row r="25" spans="1:103" ht="12.75" thickTop="1">
      <c r="A25" s="9"/>
      <c r="B25" s="9"/>
      <c r="C25" s="9"/>
      <c r="D25" s="9"/>
      <c r="E25" s="9"/>
      <c r="F25" s="9"/>
      <c r="G25" s="9"/>
      <c r="H25" s="9"/>
      <c r="I25" s="9"/>
      <c r="J25" s="9"/>
      <c r="K25" s="9"/>
      <c r="L25" s="16"/>
      <c r="M25" s="16"/>
      <c r="N25" s="499"/>
      <c r="O25" s="499"/>
      <c r="P25" s="499"/>
      <c r="Q25" s="499"/>
      <c r="R25" s="499"/>
      <c r="S25" s="499"/>
      <c r="T25" s="499"/>
      <c r="U25" s="499"/>
      <c r="V25" s="499"/>
      <c r="W25" s="499"/>
      <c r="X25" s="499"/>
      <c r="Y25" s="499"/>
      <c r="Z25" s="499"/>
      <c r="AA25" s="499"/>
      <c r="AB25" s="499"/>
      <c r="AC25" s="499"/>
      <c r="AD25" s="499"/>
      <c r="AE25" s="499"/>
      <c r="AF25" s="499"/>
      <c r="AG25" s="499"/>
      <c r="AH25" s="499"/>
      <c r="AI25" s="499"/>
      <c r="AJ25" s="499"/>
      <c r="AK25" s="499"/>
      <c r="AL25" s="499"/>
      <c r="AM25" s="499"/>
      <c r="AN25" s="499"/>
      <c r="AO25" s="499"/>
      <c r="AP25" s="499"/>
      <c r="AQ25" s="499"/>
      <c r="AR25" s="499"/>
      <c r="AS25" s="499"/>
      <c r="AT25" s="499"/>
      <c r="AU25" s="499"/>
      <c r="AV25" s="499"/>
      <c r="AW25" s="499"/>
      <c r="AX25" s="499"/>
      <c r="AY25" s="499"/>
      <c r="AZ25" s="499"/>
      <c r="BA25" s="499"/>
      <c r="BB25" s="499"/>
      <c r="BC25" s="499"/>
      <c r="BD25" s="499"/>
      <c r="BE25" s="499"/>
      <c r="BF25" s="499"/>
      <c r="BG25" s="499"/>
      <c r="BH25" s="499"/>
      <c r="BI25" s="499"/>
      <c r="BJ25" s="499"/>
      <c r="BK25" s="499"/>
      <c r="BL25" s="499"/>
      <c r="BM25" s="499"/>
      <c r="BN25" s="499"/>
      <c r="BO25" s="499"/>
      <c r="BP25" s="499"/>
      <c r="BQ25" s="499"/>
      <c r="BR25" s="499"/>
      <c r="BS25" s="499"/>
      <c r="BT25" s="499"/>
      <c r="BU25" s="499"/>
      <c r="BV25" s="499"/>
      <c r="BW25" s="499"/>
      <c r="BX25" s="499"/>
      <c r="BY25" s="499"/>
      <c r="BZ25" s="499"/>
      <c r="CA25" s="499"/>
      <c r="CB25" s="499"/>
      <c r="CC25" s="499"/>
      <c r="CD25" s="499"/>
      <c r="CE25" s="499"/>
      <c r="CF25" s="499"/>
      <c r="CG25" s="499"/>
      <c r="CH25" s="499"/>
      <c r="CI25" s="499"/>
      <c r="CJ25" s="499"/>
      <c r="CK25" s="499"/>
      <c r="CL25" s="499"/>
      <c r="CM25" s="499"/>
      <c r="CN25" s="499"/>
      <c r="CO25" s="499"/>
      <c r="CP25" s="499"/>
      <c r="CQ25" s="499"/>
      <c r="CR25" s="499"/>
      <c r="CS25" s="499"/>
      <c r="CT25" s="499"/>
      <c r="CU25" s="499"/>
      <c r="CV25" s="499"/>
      <c r="CW25" s="499"/>
      <c r="CX25" s="499"/>
      <c r="CY25" s="499"/>
    </row>
    <row r="26" spans="1:103">
      <c r="A26" s="871" t="s">
        <v>143</v>
      </c>
      <c r="B26" s="871"/>
      <c r="C26" s="871"/>
      <c r="D26" s="871"/>
      <c r="E26" s="871"/>
      <c r="F26" s="871"/>
      <c r="G26" s="871"/>
      <c r="H26" s="871"/>
      <c r="I26" s="871"/>
      <c r="J26" s="871"/>
      <c r="K26" s="871"/>
      <c r="L26" s="16"/>
      <c r="M26" s="16"/>
      <c r="N26" s="499"/>
      <c r="O26" s="499"/>
      <c r="P26" s="499"/>
      <c r="Q26" s="499"/>
      <c r="R26" s="499"/>
      <c r="S26" s="499"/>
      <c r="T26" s="499"/>
      <c r="U26" s="499"/>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499"/>
      <c r="AS26" s="499"/>
      <c r="AT26" s="499"/>
      <c r="AU26" s="499"/>
      <c r="AV26" s="499"/>
      <c r="AW26" s="499"/>
      <c r="AX26" s="499"/>
      <c r="AY26" s="499"/>
      <c r="AZ26" s="499"/>
      <c r="BA26" s="499"/>
      <c r="BB26" s="499"/>
      <c r="BC26" s="499"/>
      <c r="BD26" s="499"/>
      <c r="BE26" s="499"/>
      <c r="BF26" s="499"/>
      <c r="BG26" s="499"/>
      <c r="BH26" s="499"/>
      <c r="BI26" s="499"/>
      <c r="BJ26" s="499"/>
      <c r="BK26" s="499"/>
      <c r="BL26" s="499"/>
      <c r="BM26" s="499"/>
      <c r="BN26" s="499"/>
      <c r="BO26" s="499"/>
      <c r="BP26" s="499"/>
      <c r="BQ26" s="499"/>
      <c r="BR26" s="499"/>
      <c r="BS26" s="499"/>
      <c r="BT26" s="499"/>
      <c r="BU26" s="499"/>
      <c r="BV26" s="499"/>
      <c r="BW26" s="499"/>
      <c r="BX26" s="499"/>
      <c r="BY26" s="499"/>
      <c r="BZ26" s="499"/>
      <c r="CA26" s="499"/>
      <c r="CB26" s="499"/>
      <c r="CC26" s="499"/>
      <c r="CD26" s="499"/>
      <c r="CE26" s="499"/>
      <c r="CF26" s="499"/>
      <c r="CG26" s="499"/>
      <c r="CH26" s="499"/>
      <c r="CI26" s="499"/>
      <c r="CJ26" s="499"/>
      <c r="CK26" s="499"/>
      <c r="CL26" s="499"/>
      <c r="CM26" s="499"/>
      <c r="CN26" s="499"/>
      <c r="CO26" s="499"/>
      <c r="CP26" s="499"/>
      <c r="CQ26" s="499"/>
      <c r="CR26" s="499"/>
      <c r="CS26" s="499"/>
      <c r="CT26" s="499"/>
      <c r="CU26" s="499"/>
      <c r="CV26" s="499"/>
      <c r="CW26" s="499"/>
      <c r="CX26" s="499"/>
      <c r="CY26" s="499"/>
    </row>
    <row r="27" spans="1:103" ht="60">
      <c r="A27" s="9"/>
      <c r="B27" s="301" t="s">
        <v>106</v>
      </c>
      <c r="C27" s="301"/>
      <c r="D27" s="301" t="s">
        <v>144</v>
      </c>
      <c r="E27" s="301" t="s">
        <v>145</v>
      </c>
      <c r="F27" s="301" t="s">
        <v>146</v>
      </c>
      <c r="G27" s="301" t="s">
        <v>147</v>
      </c>
      <c r="H27" s="301" t="s">
        <v>148</v>
      </c>
      <c r="I27" s="301" t="s">
        <v>149</v>
      </c>
      <c r="J27" s="301" t="s">
        <v>507</v>
      </c>
      <c r="K27" s="9"/>
      <c r="L27" s="16"/>
      <c r="M27" s="16"/>
      <c r="N27" s="499"/>
      <c r="O27" s="499"/>
      <c r="P27" s="499"/>
      <c r="Q27" s="499"/>
      <c r="R27" s="499"/>
      <c r="S27" s="499"/>
      <c r="T27" s="499"/>
      <c r="U27" s="499"/>
      <c r="V27" s="499"/>
      <c r="W27" s="499"/>
      <c r="X27" s="499"/>
      <c r="Y27" s="499"/>
      <c r="Z27" s="499"/>
      <c r="AA27" s="499"/>
      <c r="AB27" s="499"/>
      <c r="AC27" s="499"/>
      <c r="AD27" s="499"/>
      <c r="AE27" s="499"/>
      <c r="AF27" s="499"/>
      <c r="AG27" s="499"/>
      <c r="AH27" s="499"/>
      <c r="AI27" s="499"/>
      <c r="AJ27" s="499"/>
      <c r="AK27" s="499"/>
      <c r="AL27" s="499"/>
      <c r="AM27" s="499"/>
      <c r="AN27" s="499"/>
      <c r="AO27" s="499"/>
      <c r="AP27" s="499"/>
      <c r="AQ27" s="499"/>
      <c r="AR27" s="499"/>
      <c r="AS27" s="499"/>
      <c r="AT27" s="499"/>
      <c r="AU27" s="499"/>
      <c r="AV27" s="499"/>
      <c r="AW27" s="499"/>
      <c r="AX27" s="499"/>
      <c r="AY27" s="499"/>
      <c r="AZ27" s="499"/>
      <c r="BA27" s="499"/>
      <c r="BB27" s="499"/>
      <c r="BC27" s="499"/>
      <c r="BD27" s="499"/>
      <c r="BE27" s="499"/>
      <c r="BF27" s="499"/>
      <c r="BG27" s="499"/>
      <c r="BH27" s="499"/>
      <c r="BI27" s="499"/>
      <c r="BJ27" s="499"/>
      <c r="BK27" s="499"/>
      <c r="BL27" s="499"/>
      <c r="BM27" s="499"/>
      <c r="BN27" s="499"/>
      <c r="BO27" s="499"/>
      <c r="BP27" s="499"/>
      <c r="BQ27" s="499"/>
      <c r="BR27" s="499"/>
      <c r="BS27" s="499"/>
      <c r="BT27" s="499"/>
      <c r="BU27" s="499"/>
      <c r="BV27" s="499"/>
      <c r="BW27" s="499"/>
      <c r="BX27" s="499"/>
      <c r="BY27" s="499"/>
      <c r="BZ27" s="499"/>
      <c r="CA27" s="499"/>
      <c r="CB27" s="499"/>
      <c r="CC27" s="499"/>
      <c r="CD27" s="499"/>
      <c r="CE27" s="499"/>
      <c r="CF27" s="499"/>
      <c r="CG27" s="499"/>
      <c r="CH27" s="499"/>
      <c r="CI27" s="499"/>
      <c r="CJ27" s="499"/>
      <c r="CK27" s="499"/>
      <c r="CL27" s="499"/>
      <c r="CM27" s="499"/>
      <c r="CN27" s="499"/>
      <c r="CO27" s="499"/>
      <c r="CP27" s="499"/>
      <c r="CQ27" s="499"/>
      <c r="CR27" s="499"/>
      <c r="CS27" s="499"/>
      <c r="CT27" s="499"/>
      <c r="CU27" s="499"/>
      <c r="CV27" s="499"/>
      <c r="CW27" s="499"/>
      <c r="CX27" s="499"/>
      <c r="CY27" s="499"/>
    </row>
    <row r="28" spans="1:103">
      <c r="A28" s="9"/>
      <c r="B28" s="321" t="s">
        <v>117</v>
      </c>
      <c r="C28" s="321"/>
      <c r="D28" s="321" t="s">
        <v>118</v>
      </c>
      <c r="E28" s="328" t="s">
        <v>120</v>
      </c>
      <c r="F28" s="321" t="s">
        <v>119</v>
      </c>
      <c r="G28" s="321" t="s">
        <v>121</v>
      </c>
      <c r="H28" s="321" t="s">
        <v>122</v>
      </c>
      <c r="I28" s="321" t="s">
        <v>123</v>
      </c>
      <c r="J28" s="321" t="s">
        <v>124</v>
      </c>
      <c r="K28" s="9"/>
      <c r="L28" s="16"/>
      <c r="M28" s="16"/>
      <c r="N28" s="499"/>
      <c r="O28" s="499"/>
      <c r="P28" s="499"/>
      <c r="Q28" s="499"/>
      <c r="R28" s="499"/>
      <c r="S28" s="499"/>
      <c r="T28" s="499"/>
      <c r="U28" s="499"/>
      <c r="V28" s="499"/>
      <c r="W28" s="499"/>
      <c r="X28" s="499"/>
      <c r="Y28" s="499"/>
      <c r="Z28" s="499"/>
      <c r="AA28" s="499"/>
      <c r="AB28" s="499"/>
      <c r="AC28" s="499"/>
      <c r="AD28" s="499"/>
      <c r="AE28" s="499"/>
      <c r="AF28" s="499"/>
      <c r="AG28" s="499"/>
      <c r="AH28" s="499"/>
      <c r="AI28" s="499"/>
      <c r="AJ28" s="499"/>
      <c r="AK28" s="499"/>
      <c r="AL28" s="499"/>
      <c r="AM28" s="499"/>
      <c r="AN28" s="499"/>
      <c r="AO28" s="499"/>
      <c r="AP28" s="499"/>
      <c r="AQ28" s="499"/>
      <c r="AR28" s="499"/>
      <c r="AS28" s="499"/>
      <c r="AT28" s="499"/>
      <c r="AU28" s="499"/>
      <c r="AV28" s="499"/>
      <c r="AW28" s="499"/>
      <c r="AX28" s="499"/>
      <c r="AY28" s="499"/>
      <c r="AZ28" s="499"/>
      <c r="BA28" s="499"/>
      <c r="BB28" s="499"/>
      <c r="BC28" s="499"/>
      <c r="BD28" s="499"/>
      <c r="BE28" s="499"/>
      <c r="BF28" s="499"/>
      <c r="BG28" s="499"/>
      <c r="BH28" s="499"/>
      <c r="BI28" s="499"/>
      <c r="BJ28" s="499"/>
      <c r="BK28" s="499"/>
      <c r="BL28" s="499"/>
      <c r="BM28" s="499"/>
      <c r="BN28" s="499"/>
      <c r="BO28" s="499"/>
      <c r="BP28" s="499"/>
      <c r="BQ28" s="499"/>
      <c r="BR28" s="499"/>
      <c r="BS28" s="499"/>
      <c r="BT28" s="499"/>
      <c r="BU28" s="499"/>
      <c r="BV28" s="499"/>
      <c r="BW28" s="499"/>
      <c r="BX28" s="499"/>
      <c r="BY28" s="499"/>
      <c r="BZ28" s="499"/>
      <c r="CA28" s="499"/>
      <c r="CB28" s="499"/>
      <c r="CC28" s="499"/>
      <c r="CD28" s="499"/>
      <c r="CE28" s="499"/>
      <c r="CF28" s="499"/>
      <c r="CG28" s="499"/>
      <c r="CH28" s="499"/>
      <c r="CI28" s="499"/>
      <c r="CJ28" s="499"/>
      <c r="CK28" s="499"/>
      <c r="CL28" s="499"/>
      <c r="CM28" s="499"/>
      <c r="CN28" s="499"/>
      <c r="CO28" s="499"/>
      <c r="CP28" s="499"/>
      <c r="CQ28" s="499"/>
      <c r="CR28" s="499"/>
      <c r="CS28" s="499"/>
      <c r="CT28" s="499"/>
      <c r="CU28" s="499"/>
      <c r="CV28" s="499"/>
      <c r="CW28" s="499"/>
      <c r="CX28" s="499"/>
      <c r="CY28" s="499"/>
    </row>
    <row r="29" spans="1:103" ht="24">
      <c r="A29" s="9"/>
      <c r="B29" s="323" t="s">
        <v>128</v>
      </c>
      <c r="C29" s="323"/>
      <c r="D29" s="301" t="s">
        <v>150</v>
      </c>
      <c r="E29" s="301" t="s">
        <v>151</v>
      </c>
      <c r="F29" s="301" t="s">
        <v>152</v>
      </c>
      <c r="G29" s="301" t="s">
        <v>153</v>
      </c>
      <c r="H29" s="301" t="s">
        <v>154</v>
      </c>
      <c r="I29" s="301" t="s">
        <v>155</v>
      </c>
      <c r="J29" s="301" t="s">
        <v>156</v>
      </c>
      <c r="K29" s="9"/>
      <c r="L29" s="16"/>
      <c r="M29" s="16"/>
      <c r="N29" s="499"/>
      <c r="O29" s="499"/>
      <c r="P29" s="499"/>
      <c r="Q29" s="499"/>
      <c r="R29" s="499"/>
      <c r="S29" s="499"/>
      <c r="T29" s="499"/>
      <c r="U29" s="499"/>
      <c r="V29" s="499"/>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499"/>
      <c r="AU29" s="499"/>
      <c r="AV29" s="499"/>
      <c r="AW29" s="499"/>
      <c r="AX29" s="499"/>
      <c r="AY29" s="499"/>
      <c r="AZ29" s="499"/>
      <c r="BA29" s="499"/>
      <c r="BB29" s="499"/>
      <c r="BC29" s="499"/>
      <c r="BD29" s="499"/>
      <c r="BE29" s="499"/>
      <c r="BF29" s="499"/>
      <c r="BG29" s="499"/>
      <c r="BH29" s="499"/>
      <c r="BI29" s="499"/>
      <c r="BJ29" s="499"/>
      <c r="BK29" s="499"/>
      <c r="BL29" s="499"/>
      <c r="BM29" s="499"/>
      <c r="BN29" s="499"/>
      <c r="BO29" s="499"/>
      <c r="BP29" s="499"/>
      <c r="BQ29" s="499"/>
      <c r="BR29" s="499"/>
      <c r="BS29" s="499"/>
      <c r="BT29" s="499"/>
      <c r="BU29" s="499"/>
      <c r="BV29" s="499"/>
      <c r="BW29" s="499"/>
      <c r="BX29" s="499"/>
      <c r="BY29" s="499"/>
      <c r="BZ29" s="499"/>
      <c r="CA29" s="499"/>
      <c r="CB29" s="499"/>
      <c r="CC29" s="499"/>
      <c r="CD29" s="499"/>
      <c r="CE29" s="499"/>
      <c r="CF29" s="499"/>
      <c r="CG29" s="499"/>
      <c r="CH29" s="499"/>
      <c r="CI29" s="499"/>
      <c r="CJ29" s="499"/>
      <c r="CK29" s="499"/>
      <c r="CL29" s="499"/>
      <c r="CM29" s="499"/>
      <c r="CN29" s="499"/>
      <c r="CO29" s="499"/>
      <c r="CP29" s="499"/>
      <c r="CQ29" s="499"/>
      <c r="CR29" s="499"/>
      <c r="CS29" s="499"/>
      <c r="CT29" s="499"/>
      <c r="CU29" s="499"/>
      <c r="CV29" s="499"/>
      <c r="CW29" s="499"/>
      <c r="CX29" s="499"/>
      <c r="CY29" s="499"/>
    </row>
    <row r="30" spans="1:103">
      <c r="A30" s="31">
        <v>15</v>
      </c>
      <c r="B30" s="9" t="s">
        <v>141</v>
      </c>
      <c r="C30" s="702">
        <v>2022</v>
      </c>
      <c r="D30" s="252">
        <v>659924.86166666669</v>
      </c>
      <c r="E30" s="209">
        <v>0</v>
      </c>
      <c r="F30" s="209">
        <v>0</v>
      </c>
      <c r="G30" s="252">
        <f>'WP1 - ADIT'!F39</f>
        <v>-12810435.459986573</v>
      </c>
      <c r="H30" s="252">
        <f>'WP1 - ADIT'!F80</f>
        <v>-3062.3158595515415</v>
      </c>
      <c r="I30" s="252">
        <f>'WP1 - ADIT'!F101</f>
        <v>1005655.0770400988</v>
      </c>
      <c r="J30" s="209">
        <v>0</v>
      </c>
      <c r="K30" s="9"/>
      <c r="M30" s="16"/>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499"/>
      <c r="BC30" s="499"/>
      <c r="BD30" s="499"/>
      <c r="BE30" s="499"/>
      <c r="BF30" s="499"/>
      <c r="BG30" s="499"/>
      <c r="BH30" s="499"/>
      <c r="BI30" s="499"/>
      <c r="BJ30" s="499"/>
      <c r="BK30" s="499"/>
      <c r="BL30" s="499"/>
      <c r="BM30" s="499"/>
      <c r="BN30" s="499"/>
      <c r="BO30" s="499"/>
      <c r="BP30" s="499"/>
      <c r="BQ30" s="499"/>
      <c r="BR30" s="499"/>
      <c r="BS30" s="499"/>
      <c r="BT30" s="499"/>
      <c r="BU30" s="499"/>
      <c r="BV30" s="499"/>
      <c r="BW30" s="499"/>
      <c r="BX30" s="499"/>
      <c r="BY30" s="499"/>
      <c r="BZ30" s="499"/>
      <c r="CA30" s="499"/>
      <c r="CB30" s="499"/>
      <c r="CC30" s="499"/>
      <c r="CD30" s="499"/>
      <c r="CE30" s="499"/>
      <c r="CF30" s="499"/>
      <c r="CG30" s="499"/>
      <c r="CH30" s="499"/>
      <c r="CI30" s="499"/>
      <c r="CJ30" s="499"/>
      <c r="CK30" s="499"/>
      <c r="CL30" s="499"/>
      <c r="CM30" s="499"/>
      <c r="CN30" s="499"/>
      <c r="CO30" s="499"/>
      <c r="CP30" s="499"/>
      <c r="CQ30" s="499"/>
      <c r="CR30" s="499"/>
      <c r="CS30" s="499"/>
      <c r="CT30" s="499"/>
      <c r="CU30" s="499"/>
      <c r="CV30" s="499"/>
      <c r="CW30" s="499"/>
      <c r="CX30" s="499"/>
      <c r="CY30" s="499"/>
    </row>
    <row r="31" spans="1:103">
      <c r="A31" s="31">
        <v>16</v>
      </c>
      <c r="B31" s="9" t="s">
        <v>130</v>
      </c>
      <c r="C31" s="702">
        <v>2023</v>
      </c>
      <c r="D31" s="252">
        <v>625191.96600000001</v>
      </c>
      <c r="E31" s="209">
        <v>0</v>
      </c>
      <c r="F31" s="329"/>
      <c r="G31" s="329"/>
      <c r="H31" s="329"/>
      <c r="I31" s="329"/>
      <c r="J31" s="209">
        <v>0</v>
      </c>
      <c r="K31" s="9"/>
      <c r="L31" s="16"/>
      <c r="M31" s="16"/>
      <c r="N31" s="499"/>
      <c r="O31" s="499"/>
      <c r="P31" s="499"/>
      <c r="Q31" s="499"/>
      <c r="R31" s="499"/>
      <c r="S31" s="499"/>
      <c r="T31" s="499"/>
      <c r="U31" s="499"/>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499"/>
      <c r="AS31" s="499"/>
      <c r="AT31" s="499"/>
      <c r="AU31" s="499"/>
      <c r="AV31" s="499"/>
      <c r="AW31" s="499"/>
      <c r="AX31" s="499"/>
      <c r="AY31" s="499"/>
      <c r="AZ31" s="499"/>
      <c r="BA31" s="499"/>
      <c r="BB31" s="499"/>
      <c r="BC31" s="499"/>
      <c r="BD31" s="499"/>
      <c r="BE31" s="499"/>
      <c r="BF31" s="499"/>
      <c r="BG31" s="499"/>
      <c r="BH31" s="499"/>
      <c r="BI31" s="499"/>
      <c r="BJ31" s="499"/>
      <c r="BK31" s="499"/>
      <c r="BL31" s="499"/>
      <c r="BM31" s="499"/>
      <c r="BN31" s="499"/>
      <c r="BO31" s="499"/>
      <c r="BP31" s="499"/>
      <c r="BQ31" s="499"/>
      <c r="BR31" s="499"/>
      <c r="BS31" s="499"/>
      <c r="BT31" s="499"/>
      <c r="BU31" s="499"/>
      <c r="BV31" s="499"/>
      <c r="BW31" s="499"/>
      <c r="BX31" s="499"/>
      <c r="BY31" s="499"/>
      <c r="BZ31" s="499"/>
      <c r="CA31" s="499"/>
      <c r="CB31" s="499"/>
      <c r="CC31" s="499"/>
      <c r="CD31" s="499"/>
      <c r="CE31" s="499"/>
      <c r="CF31" s="499"/>
      <c r="CG31" s="499"/>
      <c r="CH31" s="499"/>
      <c r="CI31" s="499"/>
      <c r="CJ31" s="499"/>
      <c r="CK31" s="499"/>
      <c r="CL31" s="499"/>
      <c r="CM31" s="499"/>
      <c r="CN31" s="499"/>
      <c r="CO31" s="499"/>
      <c r="CP31" s="499"/>
      <c r="CQ31" s="499"/>
      <c r="CR31" s="499"/>
      <c r="CS31" s="499"/>
      <c r="CT31" s="499"/>
      <c r="CU31" s="499"/>
      <c r="CV31" s="499"/>
      <c r="CW31" s="499"/>
      <c r="CX31" s="499"/>
      <c r="CY31" s="499"/>
    </row>
    <row r="32" spans="1:103">
      <c r="A32" s="31">
        <v>17</v>
      </c>
      <c r="B32" s="9" t="s">
        <v>131</v>
      </c>
      <c r="C32" s="702">
        <v>2023</v>
      </c>
      <c r="D32" s="252">
        <v>590459.07033333334</v>
      </c>
      <c r="E32" s="209">
        <v>0</v>
      </c>
      <c r="F32" s="329"/>
      <c r="G32" s="329"/>
      <c r="H32" s="329"/>
      <c r="I32" s="329"/>
      <c r="J32" s="209">
        <v>0</v>
      </c>
      <c r="K32" s="9"/>
      <c r="L32" s="16"/>
      <c r="M32" s="16"/>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499"/>
      <c r="AY32" s="499"/>
      <c r="AZ32" s="499"/>
      <c r="BA32" s="499"/>
      <c r="BB32" s="499"/>
      <c r="BC32" s="499"/>
      <c r="BD32" s="499"/>
      <c r="BE32" s="499"/>
      <c r="BF32" s="499"/>
      <c r="BG32" s="499"/>
      <c r="BH32" s="499"/>
      <c r="BI32" s="499"/>
      <c r="BJ32" s="499"/>
      <c r="BK32" s="499"/>
      <c r="BL32" s="499"/>
      <c r="BM32" s="499"/>
      <c r="BN32" s="499"/>
      <c r="BO32" s="499"/>
      <c r="BP32" s="499"/>
      <c r="BQ32" s="499"/>
      <c r="BR32" s="499"/>
      <c r="BS32" s="499"/>
      <c r="BT32" s="499"/>
      <c r="BU32" s="499"/>
      <c r="BV32" s="499"/>
      <c r="BW32" s="499"/>
      <c r="BX32" s="499"/>
      <c r="BY32" s="499"/>
      <c r="BZ32" s="499"/>
      <c r="CA32" s="499"/>
      <c r="CB32" s="499"/>
      <c r="CC32" s="499"/>
      <c r="CD32" s="499"/>
      <c r="CE32" s="499"/>
      <c r="CF32" s="499"/>
      <c r="CG32" s="499"/>
      <c r="CH32" s="499"/>
      <c r="CI32" s="499"/>
      <c r="CJ32" s="499"/>
      <c r="CK32" s="499"/>
      <c r="CL32" s="499"/>
      <c r="CM32" s="499"/>
      <c r="CN32" s="499"/>
      <c r="CO32" s="499"/>
      <c r="CP32" s="499"/>
      <c r="CQ32" s="499"/>
      <c r="CR32" s="499"/>
      <c r="CS32" s="499"/>
      <c r="CT32" s="499"/>
      <c r="CU32" s="499"/>
      <c r="CV32" s="499"/>
      <c r="CW32" s="499"/>
      <c r="CX32" s="499"/>
      <c r="CY32" s="499"/>
    </row>
    <row r="33" spans="1:103">
      <c r="A33" s="31">
        <v>18</v>
      </c>
      <c r="B33" s="9" t="s">
        <v>132</v>
      </c>
      <c r="C33" s="702">
        <v>2023</v>
      </c>
      <c r="D33" s="252">
        <v>555726.17466666666</v>
      </c>
      <c r="E33" s="209">
        <v>0</v>
      </c>
      <c r="F33" s="329"/>
      <c r="G33" s="329"/>
      <c r="H33" s="329"/>
      <c r="I33" s="329"/>
      <c r="J33" s="209">
        <v>0</v>
      </c>
      <c r="K33" s="9"/>
      <c r="L33" s="16"/>
      <c r="M33" s="16"/>
      <c r="N33" s="499"/>
      <c r="O33" s="499"/>
      <c r="P33" s="499"/>
      <c r="Q33" s="499"/>
      <c r="R33" s="499"/>
      <c r="S33" s="499"/>
      <c r="T33" s="499"/>
      <c r="U33" s="499"/>
      <c r="V33" s="499"/>
      <c r="W33" s="499"/>
      <c r="X33" s="499"/>
      <c r="Y33" s="499"/>
      <c r="Z33" s="499"/>
      <c r="AA33" s="499"/>
      <c r="AB33" s="499"/>
      <c r="AC33" s="499"/>
      <c r="AD33" s="499"/>
      <c r="AE33" s="499"/>
      <c r="AF33" s="499"/>
      <c r="AG33" s="499"/>
      <c r="AH33" s="499"/>
      <c r="AI33" s="499"/>
      <c r="AJ33" s="499"/>
      <c r="AK33" s="499"/>
      <c r="AL33" s="499"/>
      <c r="AM33" s="499"/>
      <c r="AN33" s="499"/>
      <c r="AO33" s="499"/>
      <c r="AP33" s="499"/>
      <c r="AQ33" s="499"/>
      <c r="AR33" s="499"/>
      <c r="AS33" s="499"/>
      <c r="AT33" s="499"/>
      <c r="AU33" s="499"/>
      <c r="AV33" s="499"/>
      <c r="AW33" s="499"/>
      <c r="AX33" s="499"/>
      <c r="AY33" s="499"/>
      <c r="AZ33" s="499"/>
      <c r="BA33" s="499"/>
      <c r="BB33" s="499"/>
      <c r="BC33" s="499"/>
      <c r="BD33" s="499"/>
      <c r="BE33" s="499"/>
      <c r="BF33" s="499"/>
      <c r="BG33" s="499"/>
      <c r="BH33" s="499"/>
      <c r="BI33" s="499"/>
      <c r="BJ33" s="499"/>
      <c r="BK33" s="499"/>
      <c r="BL33" s="499"/>
      <c r="BM33" s="499"/>
      <c r="BN33" s="499"/>
      <c r="BO33" s="499"/>
      <c r="BP33" s="499"/>
      <c r="BQ33" s="499"/>
      <c r="BR33" s="499"/>
      <c r="BS33" s="499"/>
      <c r="BT33" s="499"/>
      <c r="BU33" s="499"/>
      <c r="BV33" s="499"/>
      <c r="BW33" s="499"/>
      <c r="BX33" s="499"/>
      <c r="BY33" s="499"/>
      <c r="BZ33" s="499"/>
      <c r="CA33" s="499"/>
      <c r="CB33" s="499"/>
      <c r="CC33" s="499"/>
      <c r="CD33" s="499"/>
      <c r="CE33" s="499"/>
      <c r="CF33" s="499"/>
      <c r="CG33" s="499"/>
      <c r="CH33" s="499"/>
      <c r="CI33" s="499"/>
      <c r="CJ33" s="499"/>
      <c r="CK33" s="499"/>
      <c r="CL33" s="499"/>
      <c r="CM33" s="499"/>
      <c r="CN33" s="499"/>
      <c r="CO33" s="499"/>
      <c r="CP33" s="499"/>
      <c r="CQ33" s="499"/>
      <c r="CR33" s="499"/>
      <c r="CS33" s="499"/>
      <c r="CT33" s="499"/>
      <c r="CU33" s="499"/>
      <c r="CV33" s="499"/>
      <c r="CW33" s="499"/>
      <c r="CX33" s="499"/>
      <c r="CY33" s="499"/>
    </row>
    <row r="34" spans="1:103">
      <c r="A34" s="31">
        <v>19</v>
      </c>
      <c r="B34" s="9" t="s">
        <v>133</v>
      </c>
      <c r="C34" s="702">
        <v>2023</v>
      </c>
      <c r="D34" s="252">
        <v>520993.27899999998</v>
      </c>
      <c r="E34" s="209">
        <v>0</v>
      </c>
      <c r="F34" s="329"/>
      <c r="G34" s="329"/>
      <c r="H34" s="329"/>
      <c r="I34" s="329"/>
      <c r="J34" s="209">
        <v>0</v>
      </c>
      <c r="K34" s="9"/>
      <c r="L34" s="16"/>
      <c r="M34" s="16"/>
      <c r="N34" s="499"/>
      <c r="O34" s="499"/>
      <c r="P34" s="499"/>
      <c r="Q34" s="499"/>
      <c r="R34" s="499"/>
      <c r="S34" s="499"/>
      <c r="T34" s="499"/>
      <c r="U34" s="499"/>
      <c r="V34" s="499"/>
      <c r="W34" s="499"/>
      <c r="X34" s="499"/>
      <c r="Y34" s="499"/>
      <c r="Z34" s="499"/>
      <c r="AA34" s="499"/>
      <c r="AB34" s="499"/>
      <c r="AC34" s="499"/>
      <c r="AD34" s="499"/>
      <c r="AE34" s="499"/>
      <c r="AF34" s="499"/>
      <c r="AG34" s="499"/>
      <c r="AH34" s="499"/>
      <c r="AI34" s="499"/>
      <c r="AJ34" s="499"/>
      <c r="AK34" s="499"/>
      <c r="AL34" s="499"/>
      <c r="AM34" s="499"/>
      <c r="AN34" s="499"/>
      <c r="AO34" s="499"/>
      <c r="AP34" s="499"/>
      <c r="AQ34" s="499"/>
      <c r="AR34" s="499"/>
      <c r="AS34" s="499"/>
      <c r="AT34" s="499"/>
      <c r="AU34" s="499"/>
      <c r="AV34" s="499"/>
      <c r="AW34" s="499"/>
      <c r="AX34" s="499"/>
      <c r="AY34" s="499"/>
      <c r="AZ34" s="499"/>
      <c r="BA34" s="499"/>
      <c r="BB34" s="499"/>
      <c r="BC34" s="499"/>
      <c r="BD34" s="499"/>
      <c r="BE34" s="499"/>
      <c r="BF34" s="499"/>
      <c r="BG34" s="499"/>
      <c r="BH34" s="499"/>
      <c r="BI34" s="499"/>
      <c r="BJ34" s="499"/>
      <c r="BK34" s="499"/>
      <c r="BL34" s="499"/>
      <c r="BM34" s="499"/>
      <c r="BN34" s="499"/>
      <c r="BO34" s="499"/>
      <c r="BP34" s="499"/>
      <c r="BQ34" s="499"/>
      <c r="BR34" s="499"/>
      <c r="BS34" s="499"/>
      <c r="BT34" s="499"/>
      <c r="BU34" s="499"/>
      <c r="BV34" s="499"/>
      <c r="BW34" s="499"/>
      <c r="BX34" s="499"/>
      <c r="BY34" s="499"/>
      <c r="BZ34" s="499"/>
      <c r="CA34" s="499"/>
      <c r="CB34" s="499"/>
      <c r="CC34" s="499"/>
      <c r="CD34" s="499"/>
      <c r="CE34" s="499"/>
      <c r="CF34" s="499"/>
      <c r="CG34" s="499"/>
      <c r="CH34" s="499"/>
      <c r="CI34" s="499"/>
      <c r="CJ34" s="499"/>
      <c r="CK34" s="499"/>
      <c r="CL34" s="499"/>
      <c r="CM34" s="499"/>
      <c r="CN34" s="499"/>
      <c r="CO34" s="499"/>
      <c r="CP34" s="499"/>
      <c r="CQ34" s="499"/>
      <c r="CR34" s="499"/>
      <c r="CS34" s="499"/>
      <c r="CT34" s="499"/>
      <c r="CU34" s="499"/>
      <c r="CV34" s="499"/>
      <c r="CW34" s="499"/>
      <c r="CX34" s="499"/>
      <c r="CY34" s="499"/>
    </row>
    <row r="35" spans="1:103">
      <c r="A35" s="31">
        <v>20</v>
      </c>
      <c r="B35" s="9" t="s">
        <v>134</v>
      </c>
      <c r="C35" s="702">
        <v>2023</v>
      </c>
      <c r="D35" s="252">
        <v>486260.3833333333</v>
      </c>
      <c r="E35" s="209">
        <v>0</v>
      </c>
      <c r="F35" s="329"/>
      <c r="G35" s="329"/>
      <c r="H35" s="329"/>
      <c r="I35" s="329"/>
      <c r="J35" s="209">
        <v>0</v>
      </c>
      <c r="K35" s="9"/>
      <c r="L35" s="16"/>
      <c r="M35" s="16"/>
      <c r="N35" s="499"/>
      <c r="O35" s="499"/>
      <c r="P35" s="499"/>
      <c r="Q35" s="499"/>
      <c r="R35" s="499"/>
      <c r="S35" s="499"/>
      <c r="T35" s="499"/>
      <c r="U35" s="499"/>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499"/>
      <c r="BC35" s="499"/>
      <c r="BD35" s="499"/>
      <c r="BE35" s="499"/>
      <c r="BF35" s="499"/>
      <c r="BG35" s="499"/>
      <c r="BH35" s="499"/>
      <c r="BI35" s="499"/>
      <c r="BJ35" s="499"/>
      <c r="BK35" s="499"/>
      <c r="BL35" s="499"/>
      <c r="BM35" s="499"/>
      <c r="BN35" s="499"/>
      <c r="BO35" s="499"/>
      <c r="BP35" s="499"/>
      <c r="BQ35" s="499"/>
      <c r="BR35" s="499"/>
      <c r="BS35" s="499"/>
      <c r="BT35" s="499"/>
      <c r="BU35" s="499"/>
      <c r="BV35" s="499"/>
      <c r="BW35" s="499"/>
      <c r="BX35" s="499"/>
      <c r="BY35" s="499"/>
      <c r="BZ35" s="499"/>
      <c r="CA35" s="499"/>
      <c r="CB35" s="499"/>
      <c r="CC35" s="499"/>
      <c r="CD35" s="499"/>
      <c r="CE35" s="499"/>
      <c r="CF35" s="499"/>
      <c r="CG35" s="499"/>
      <c r="CH35" s="499"/>
      <c r="CI35" s="499"/>
      <c r="CJ35" s="499"/>
      <c r="CK35" s="499"/>
      <c r="CL35" s="499"/>
      <c r="CM35" s="499"/>
      <c r="CN35" s="499"/>
      <c r="CO35" s="499"/>
      <c r="CP35" s="499"/>
      <c r="CQ35" s="499"/>
      <c r="CR35" s="499"/>
      <c r="CS35" s="499"/>
      <c r="CT35" s="499"/>
      <c r="CU35" s="499"/>
      <c r="CV35" s="499"/>
      <c r="CW35" s="499"/>
      <c r="CX35" s="499"/>
      <c r="CY35" s="499"/>
    </row>
    <row r="36" spans="1:103">
      <c r="A36" s="31">
        <v>21</v>
      </c>
      <c r="B36" s="9" t="s">
        <v>135</v>
      </c>
      <c r="C36" s="702">
        <v>2023</v>
      </c>
      <c r="D36" s="252">
        <v>451527.48766666662</v>
      </c>
      <c r="E36" s="209">
        <v>0</v>
      </c>
      <c r="F36" s="329"/>
      <c r="G36" s="329"/>
      <c r="H36" s="329"/>
      <c r="I36" s="329"/>
      <c r="J36" s="209">
        <v>0</v>
      </c>
      <c r="K36" s="9"/>
      <c r="L36" s="16"/>
      <c r="M36" s="16"/>
      <c r="N36" s="499"/>
      <c r="O36" s="499"/>
      <c r="P36" s="499"/>
      <c r="Q36" s="499"/>
      <c r="R36" s="499"/>
      <c r="S36" s="499"/>
      <c r="T36" s="499"/>
      <c r="U36" s="499"/>
      <c r="V36" s="499"/>
      <c r="W36" s="499"/>
      <c r="X36" s="499"/>
      <c r="Y36" s="499"/>
      <c r="Z36" s="499"/>
      <c r="AA36" s="499"/>
      <c r="AB36" s="499"/>
      <c r="AC36" s="499"/>
      <c r="AD36" s="499"/>
      <c r="AE36" s="499"/>
      <c r="AF36" s="499"/>
      <c r="AG36" s="499"/>
      <c r="AH36" s="499"/>
      <c r="AI36" s="499"/>
      <c r="AJ36" s="499"/>
      <c r="AK36" s="499"/>
      <c r="AL36" s="499"/>
      <c r="AM36" s="499"/>
      <c r="AN36" s="499"/>
      <c r="AO36" s="499"/>
      <c r="AP36" s="499"/>
      <c r="AQ36" s="499"/>
      <c r="AR36" s="499"/>
      <c r="AS36" s="499"/>
      <c r="AT36" s="499"/>
      <c r="AU36" s="499"/>
      <c r="AV36" s="499"/>
      <c r="AW36" s="499"/>
      <c r="AX36" s="499"/>
      <c r="AY36" s="499"/>
      <c r="AZ36" s="499"/>
      <c r="BA36" s="499"/>
      <c r="BB36" s="499"/>
      <c r="BC36" s="499"/>
      <c r="BD36" s="499"/>
      <c r="BE36" s="499"/>
      <c r="BF36" s="499"/>
      <c r="BG36" s="499"/>
      <c r="BH36" s="499"/>
      <c r="BI36" s="499"/>
      <c r="BJ36" s="499"/>
      <c r="BK36" s="499"/>
      <c r="BL36" s="499"/>
      <c r="BM36" s="499"/>
      <c r="BN36" s="499"/>
      <c r="BO36" s="499"/>
      <c r="BP36" s="499"/>
      <c r="BQ36" s="499"/>
      <c r="BR36" s="499"/>
      <c r="BS36" s="499"/>
      <c r="BT36" s="499"/>
      <c r="BU36" s="499"/>
      <c r="BV36" s="499"/>
      <c r="BW36" s="499"/>
      <c r="BX36" s="499"/>
      <c r="BY36" s="499"/>
      <c r="BZ36" s="499"/>
      <c r="CA36" s="499"/>
      <c r="CB36" s="499"/>
      <c r="CC36" s="499"/>
      <c r="CD36" s="499"/>
      <c r="CE36" s="499"/>
      <c r="CF36" s="499"/>
      <c r="CG36" s="499"/>
      <c r="CH36" s="499"/>
      <c r="CI36" s="499"/>
      <c r="CJ36" s="499"/>
      <c r="CK36" s="499"/>
      <c r="CL36" s="499"/>
      <c r="CM36" s="499"/>
      <c r="CN36" s="499"/>
      <c r="CO36" s="499"/>
      <c r="CP36" s="499"/>
      <c r="CQ36" s="499"/>
      <c r="CR36" s="499"/>
      <c r="CS36" s="499"/>
      <c r="CT36" s="499"/>
      <c r="CU36" s="499"/>
      <c r="CV36" s="499"/>
      <c r="CW36" s="499"/>
      <c r="CX36" s="499"/>
      <c r="CY36" s="499"/>
    </row>
    <row r="37" spans="1:103">
      <c r="A37" s="31">
        <v>22</v>
      </c>
      <c r="B37" s="9" t="s">
        <v>136</v>
      </c>
      <c r="C37" s="702">
        <v>2023</v>
      </c>
      <c r="D37" s="252">
        <v>416794.59199999995</v>
      </c>
      <c r="E37" s="209">
        <v>0</v>
      </c>
      <c r="F37" s="329"/>
      <c r="G37" s="329"/>
      <c r="H37" s="329"/>
      <c r="I37" s="329"/>
      <c r="J37" s="209">
        <v>0</v>
      </c>
      <c r="K37" s="9"/>
      <c r="L37" s="16"/>
      <c r="M37" s="16"/>
      <c r="N37" s="499"/>
      <c r="O37" s="499"/>
      <c r="P37" s="499"/>
      <c r="Q37" s="499"/>
      <c r="R37" s="499"/>
      <c r="S37" s="499"/>
      <c r="T37" s="499"/>
      <c r="U37" s="499"/>
      <c r="V37" s="499"/>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499"/>
      <c r="BK37" s="499"/>
      <c r="BL37" s="499"/>
      <c r="BM37" s="499"/>
      <c r="BN37" s="499"/>
      <c r="BO37" s="499"/>
      <c r="BP37" s="499"/>
      <c r="BQ37" s="499"/>
      <c r="BR37" s="499"/>
      <c r="BS37" s="499"/>
      <c r="BT37" s="499"/>
      <c r="BU37" s="499"/>
      <c r="BV37" s="499"/>
      <c r="BW37" s="499"/>
      <c r="BX37" s="499"/>
      <c r="BY37" s="499"/>
      <c r="BZ37" s="499"/>
      <c r="CA37" s="499"/>
      <c r="CB37" s="499"/>
      <c r="CC37" s="499"/>
      <c r="CD37" s="499"/>
      <c r="CE37" s="499"/>
      <c r="CF37" s="499"/>
      <c r="CG37" s="499"/>
      <c r="CH37" s="499"/>
      <c r="CI37" s="499"/>
      <c r="CJ37" s="499"/>
      <c r="CK37" s="499"/>
      <c r="CL37" s="499"/>
      <c r="CM37" s="499"/>
      <c r="CN37" s="499"/>
      <c r="CO37" s="499"/>
      <c r="CP37" s="499"/>
      <c r="CQ37" s="499"/>
      <c r="CR37" s="499"/>
      <c r="CS37" s="499"/>
      <c r="CT37" s="499"/>
      <c r="CU37" s="499"/>
      <c r="CV37" s="499"/>
      <c r="CW37" s="499"/>
      <c r="CX37" s="499"/>
      <c r="CY37" s="499"/>
    </row>
    <row r="38" spans="1:103">
      <c r="A38" s="31">
        <v>23</v>
      </c>
      <c r="B38" s="9" t="s">
        <v>137</v>
      </c>
      <c r="C38" s="702">
        <v>2023</v>
      </c>
      <c r="D38" s="252">
        <v>382061.69633333327</v>
      </c>
      <c r="E38" s="209">
        <v>0</v>
      </c>
      <c r="F38" s="329"/>
      <c r="G38" s="329"/>
      <c r="H38" s="329"/>
      <c r="I38" s="329"/>
      <c r="J38" s="209">
        <v>0</v>
      </c>
      <c r="K38" s="9"/>
      <c r="L38" s="16"/>
      <c r="M38" s="16"/>
      <c r="N38" s="499"/>
      <c r="O38" s="499"/>
      <c r="P38" s="499"/>
      <c r="Q38" s="499"/>
      <c r="R38" s="499"/>
      <c r="S38" s="499"/>
      <c r="T38" s="499"/>
      <c r="U38" s="499"/>
      <c r="V38" s="499"/>
      <c r="W38" s="499"/>
      <c r="X38" s="499"/>
      <c r="Y38" s="499"/>
      <c r="Z38" s="499"/>
      <c r="AA38" s="499"/>
      <c r="AB38" s="499"/>
      <c r="AC38" s="499"/>
      <c r="AD38" s="499"/>
      <c r="AE38" s="499"/>
      <c r="AF38" s="499"/>
      <c r="AG38" s="499"/>
      <c r="AH38" s="499"/>
      <c r="AI38" s="499"/>
      <c r="AJ38" s="499"/>
      <c r="AK38" s="499"/>
      <c r="AL38" s="499"/>
      <c r="AM38" s="499"/>
      <c r="AN38" s="499"/>
      <c r="AO38" s="499"/>
      <c r="AP38" s="499"/>
      <c r="AQ38" s="499"/>
      <c r="AR38" s="499"/>
      <c r="AS38" s="499"/>
      <c r="AT38" s="499"/>
      <c r="AU38" s="499"/>
      <c r="AV38" s="499"/>
      <c r="AW38" s="499"/>
      <c r="AX38" s="499"/>
      <c r="AY38" s="499"/>
      <c r="AZ38" s="499"/>
      <c r="BA38" s="499"/>
      <c r="BB38" s="499"/>
      <c r="BC38" s="499"/>
      <c r="BD38" s="499"/>
      <c r="BE38" s="499"/>
      <c r="BF38" s="499"/>
      <c r="BG38" s="499"/>
      <c r="BH38" s="499"/>
      <c r="BI38" s="499"/>
      <c r="BJ38" s="499"/>
      <c r="BK38" s="499"/>
      <c r="BL38" s="499"/>
      <c r="BM38" s="499"/>
      <c r="BN38" s="499"/>
      <c r="BO38" s="499"/>
      <c r="BP38" s="499"/>
      <c r="BQ38" s="499"/>
      <c r="BR38" s="499"/>
      <c r="BS38" s="499"/>
      <c r="BT38" s="499"/>
      <c r="BU38" s="499"/>
      <c r="BV38" s="499"/>
      <c r="BW38" s="499"/>
      <c r="BX38" s="499"/>
      <c r="BY38" s="499"/>
      <c r="BZ38" s="499"/>
      <c r="CA38" s="499"/>
      <c r="CB38" s="499"/>
      <c r="CC38" s="499"/>
      <c r="CD38" s="499"/>
      <c r="CE38" s="499"/>
      <c r="CF38" s="499"/>
      <c r="CG38" s="499"/>
      <c r="CH38" s="499"/>
      <c r="CI38" s="499"/>
      <c r="CJ38" s="499"/>
      <c r="CK38" s="499"/>
      <c r="CL38" s="499"/>
      <c r="CM38" s="499"/>
      <c r="CN38" s="499"/>
      <c r="CO38" s="499"/>
      <c r="CP38" s="499"/>
      <c r="CQ38" s="499"/>
      <c r="CR38" s="499"/>
      <c r="CS38" s="499"/>
      <c r="CT38" s="499"/>
      <c r="CU38" s="499"/>
      <c r="CV38" s="499"/>
      <c r="CW38" s="499"/>
      <c r="CX38" s="499"/>
      <c r="CY38" s="499"/>
    </row>
    <row r="39" spans="1:103">
      <c r="A39" s="31">
        <v>24</v>
      </c>
      <c r="B39" s="9" t="s">
        <v>138</v>
      </c>
      <c r="C39" s="702">
        <v>2023</v>
      </c>
      <c r="D39" s="252">
        <v>347328.80066666659</v>
      </c>
      <c r="E39" s="209">
        <v>0</v>
      </c>
      <c r="F39" s="329"/>
      <c r="G39" s="329"/>
      <c r="H39" s="329"/>
      <c r="I39" s="329"/>
      <c r="J39" s="209">
        <v>0</v>
      </c>
      <c r="K39" s="9"/>
      <c r="L39" s="16"/>
      <c r="M39" s="16"/>
      <c r="N39" s="499"/>
      <c r="O39" s="499"/>
      <c r="P39" s="499"/>
      <c r="Q39" s="499"/>
      <c r="R39" s="499"/>
      <c r="S39" s="499"/>
      <c r="T39" s="499"/>
      <c r="U39" s="499"/>
      <c r="V39" s="499"/>
      <c r="W39" s="499"/>
      <c r="X39" s="499"/>
      <c r="Y39" s="499"/>
      <c r="Z39" s="499"/>
      <c r="AA39" s="499"/>
      <c r="AB39" s="499"/>
      <c r="AC39" s="499"/>
      <c r="AD39" s="499"/>
      <c r="AE39" s="499"/>
      <c r="AF39" s="499"/>
      <c r="AG39" s="499"/>
      <c r="AH39" s="499"/>
      <c r="AI39" s="499"/>
      <c r="AJ39" s="499"/>
      <c r="AK39" s="499"/>
      <c r="AL39" s="499"/>
      <c r="AM39" s="499"/>
      <c r="AN39" s="499"/>
      <c r="AO39" s="499"/>
      <c r="AP39" s="499"/>
      <c r="AQ39" s="499"/>
      <c r="AR39" s="499"/>
      <c r="AS39" s="499"/>
      <c r="AT39" s="499"/>
      <c r="AU39" s="499"/>
      <c r="AV39" s="499"/>
      <c r="AW39" s="499"/>
      <c r="AX39" s="499"/>
      <c r="AY39" s="499"/>
      <c r="AZ39" s="499"/>
      <c r="BA39" s="499"/>
      <c r="BB39" s="499"/>
      <c r="BC39" s="499"/>
      <c r="BD39" s="499"/>
      <c r="BE39" s="499"/>
      <c r="BF39" s="499"/>
      <c r="BG39" s="499"/>
      <c r="BH39" s="499"/>
      <c r="BI39" s="499"/>
      <c r="BJ39" s="499"/>
      <c r="BK39" s="499"/>
      <c r="BL39" s="499"/>
      <c r="BM39" s="499"/>
      <c r="BN39" s="499"/>
      <c r="BO39" s="499"/>
      <c r="BP39" s="499"/>
      <c r="BQ39" s="499"/>
      <c r="BR39" s="499"/>
      <c r="BS39" s="499"/>
      <c r="BT39" s="499"/>
      <c r="BU39" s="499"/>
      <c r="BV39" s="499"/>
      <c r="BW39" s="499"/>
      <c r="BX39" s="499"/>
      <c r="BY39" s="499"/>
      <c r="BZ39" s="499"/>
      <c r="CA39" s="499"/>
      <c r="CB39" s="499"/>
      <c r="CC39" s="499"/>
      <c r="CD39" s="499"/>
      <c r="CE39" s="499"/>
      <c r="CF39" s="499"/>
      <c r="CG39" s="499"/>
      <c r="CH39" s="499"/>
      <c r="CI39" s="499"/>
      <c r="CJ39" s="499"/>
      <c r="CK39" s="499"/>
      <c r="CL39" s="499"/>
      <c r="CM39" s="499"/>
      <c r="CN39" s="499"/>
      <c r="CO39" s="499"/>
      <c r="CP39" s="499"/>
      <c r="CQ39" s="499"/>
      <c r="CR39" s="499"/>
      <c r="CS39" s="499"/>
      <c r="CT39" s="499"/>
      <c r="CU39" s="499"/>
      <c r="CV39" s="499"/>
      <c r="CW39" s="499"/>
      <c r="CX39" s="499"/>
      <c r="CY39" s="499"/>
    </row>
    <row r="40" spans="1:103">
      <c r="A40" s="31">
        <v>25</v>
      </c>
      <c r="B40" s="9" t="s">
        <v>139</v>
      </c>
      <c r="C40" s="702">
        <v>2023</v>
      </c>
      <c r="D40" s="252">
        <v>312595.90499999991</v>
      </c>
      <c r="E40" s="209">
        <v>0</v>
      </c>
      <c r="F40" s="329"/>
      <c r="G40" s="329"/>
      <c r="H40" s="329"/>
      <c r="I40" s="329"/>
      <c r="J40" s="209">
        <v>0</v>
      </c>
      <c r="K40" s="9"/>
      <c r="L40" s="16"/>
      <c r="M40" s="16"/>
      <c r="N40" s="499"/>
      <c r="O40" s="499"/>
      <c r="P40" s="499"/>
      <c r="Q40" s="499"/>
      <c r="R40" s="499"/>
      <c r="S40" s="499"/>
      <c r="T40" s="499"/>
      <c r="U40" s="499"/>
      <c r="V40" s="499"/>
      <c r="W40" s="499"/>
      <c r="X40" s="499"/>
      <c r="Y40" s="499"/>
      <c r="Z40" s="499"/>
      <c r="AA40" s="499"/>
      <c r="AB40" s="499"/>
      <c r="AC40" s="499"/>
      <c r="AD40" s="499"/>
      <c r="AE40" s="499"/>
      <c r="AF40" s="499"/>
      <c r="AG40" s="499"/>
      <c r="AH40" s="499"/>
      <c r="AI40" s="499"/>
      <c r="AJ40" s="499"/>
      <c r="AK40" s="499"/>
      <c r="AL40" s="499"/>
      <c r="AM40" s="499"/>
      <c r="AN40" s="499"/>
      <c r="AO40" s="499"/>
      <c r="AP40" s="499"/>
      <c r="AQ40" s="499"/>
      <c r="AR40" s="499"/>
      <c r="AS40" s="499"/>
      <c r="AT40" s="499"/>
      <c r="AU40" s="499"/>
      <c r="AV40" s="499"/>
      <c r="AW40" s="499"/>
      <c r="AX40" s="499"/>
      <c r="AY40" s="499"/>
      <c r="AZ40" s="499"/>
      <c r="BA40" s="499"/>
      <c r="BB40" s="499"/>
      <c r="BC40" s="499"/>
      <c r="BD40" s="499"/>
      <c r="BE40" s="499"/>
      <c r="BF40" s="499"/>
      <c r="BG40" s="499"/>
      <c r="BH40" s="499"/>
      <c r="BI40" s="499"/>
      <c r="BJ40" s="499"/>
      <c r="BK40" s="499"/>
      <c r="BL40" s="499"/>
      <c r="BM40" s="499"/>
      <c r="BN40" s="499"/>
      <c r="BO40" s="499"/>
      <c r="BP40" s="499"/>
      <c r="BQ40" s="499"/>
      <c r="BR40" s="499"/>
      <c r="BS40" s="499"/>
      <c r="BT40" s="499"/>
      <c r="BU40" s="499"/>
      <c r="BV40" s="499"/>
      <c r="BW40" s="499"/>
      <c r="BX40" s="499"/>
      <c r="BY40" s="499"/>
      <c r="BZ40" s="499"/>
      <c r="CA40" s="499"/>
      <c r="CB40" s="499"/>
      <c r="CC40" s="499"/>
      <c r="CD40" s="499"/>
      <c r="CE40" s="499"/>
      <c r="CF40" s="499"/>
      <c r="CG40" s="499"/>
      <c r="CH40" s="499"/>
      <c r="CI40" s="499"/>
      <c r="CJ40" s="499"/>
      <c r="CK40" s="499"/>
      <c r="CL40" s="499"/>
      <c r="CM40" s="499"/>
      <c r="CN40" s="499"/>
      <c r="CO40" s="499"/>
      <c r="CP40" s="499"/>
      <c r="CQ40" s="499"/>
      <c r="CR40" s="499"/>
      <c r="CS40" s="499"/>
      <c r="CT40" s="499"/>
      <c r="CU40" s="499"/>
      <c r="CV40" s="499"/>
      <c r="CW40" s="499"/>
      <c r="CX40" s="499"/>
      <c r="CY40" s="499"/>
    </row>
    <row r="41" spans="1:103">
      <c r="A41" s="31">
        <v>26</v>
      </c>
      <c r="B41" s="9" t="s">
        <v>140</v>
      </c>
      <c r="C41" s="702">
        <v>2023</v>
      </c>
      <c r="D41" s="252">
        <v>277863.00933333323</v>
      </c>
      <c r="E41" s="209">
        <v>0</v>
      </c>
      <c r="F41" s="329"/>
      <c r="G41" s="329"/>
      <c r="H41" s="329"/>
      <c r="I41" s="329"/>
      <c r="J41" s="209">
        <v>0</v>
      </c>
      <c r="K41" s="9"/>
      <c r="L41" s="16"/>
      <c r="M41" s="16"/>
      <c r="N41" s="499"/>
      <c r="O41" s="499"/>
      <c r="P41" s="499"/>
      <c r="Q41" s="499"/>
      <c r="R41" s="499"/>
      <c r="S41" s="499"/>
      <c r="T41" s="499"/>
      <c r="U41" s="499"/>
      <c r="V41" s="499"/>
      <c r="W41" s="499"/>
      <c r="X41" s="499"/>
      <c r="Y41" s="499"/>
      <c r="Z41" s="499"/>
      <c r="AA41" s="499"/>
      <c r="AB41" s="499"/>
      <c r="AC41" s="499"/>
      <c r="AD41" s="499"/>
      <c r="AE41" s="499"/>
      <c r="AF41" s="499"/>
      <c r="AG41" s="499"/>
      <c r="AH41" s="499"/>
      <c r="AI41" s="499"/>
      <c r="AJ41" s="499"/>
      <c r="AK41" s="499"/>
      <c r="AL41" s="499"/>
      <c r="AM41" s="499"/>
      <c r="AN41" s="499"/>
      <c r="AO41" s="499"/>
      <c r="AP41" s="499"/>
      <c r="AQ41" s="499"/>
      <c r="AR41" s="499"/>
      <c r="AS41" s="499"/>
      <c r="AT41" s="499"/>
      <c r="AU41" s="499"/>
      <c r="AV41" s="499"/>
      <c r="AW41" s="499"/>
      <c r="AX41" s="499"/>
      <c r="AY41" s="499"/>
      <c r="AZ41" s="499"/>
      <c r="BA41" s="499"/>
      <c r="BB41" s="499"/>
      <c r="BC41" s="499"/>
      <c r="BD41" s="499"/>
      <c r="BE41" s="499"/>
      <c r="BF41" s="499"/>
      <c r="BG41" s="499"/>
      <c r="BH41" s="499"/>
      <c r="BI41" s="499"/>
      <c r="BJ41" s="499"/>
      <c r="BK41" s="499"/>
      <c r="BL41" s="499"/>
      <c r="BM41" s="499"/>
      <c r="BN41" s="499"/>
      <c r="BO41" s="499"/>
      <c r="BP41" s="499"/>
      <c r="BQ41" s="499"/>
      <c r="BR41" s="499"/>
      <c r="BS41" s="499"/>
      <c r="BT41" s="499"/>
      <c r="BU41" s="499"/>
      <c r="BV41" s="499"/>
      <c r="BW41" s="499"/>
      <c r="BX41" s="499"/>
      <c r="BY41" s="499"/>
      <c r="BZ41" s="499"/>
      <c r="CA41" s="499"/>
      <c r="CB41" s="499"/>
      <c r="CC41" s="499"/>
      <c r="CD41" s="499"/>
      <c r="CE41" s="499"/>
      <c r="CF41" s="499"/>
      <c r="CG41" s="499"/>
      <c r="CH41" s="499"/>
      <c r="CI41" s="499"/>
      <c r="CJ41" s="499"/>
      <c r="CK41" s="499"/>
      <c r="CL41" s="499"/>
      <c r="CM41" s="499"/>
      <c r="CN41" s="499"/>
      <c r="CO41" s="499"/>
      <c r="CP41" s="499"/>
      <c r="CQ41" s="499"/>
      <c r="CR41" s="499"/>
      <c r="CS41" s="499"/>
      <c r="CT41" s="499"/>
      <c r="CU41" s="499"/>
      <c r="CV41" s="499"/>
      <c r="CW41" s="499"/>
      <c r="CX41" s="499"/>
      <c r="CY41" s="499"/>
    </row>
    <row r="42" spans="1:103">
      <c r="A42" s="31">
        <v>27</v>
      </c>
      <c r="B42" s="9" t="s">
        <v>141</v>
      </c>
      <c r="C42" s="702">
        <v>2023</v>
      </c>
      <c r="D42" s="252">
        <v>243130.11366666656</v>
      </c>
      <c r="E42" s="209">
        <v>0</v>
      </c>
      <c r="F42" s="209">
        <v>0</v>
      </c>
      <c r="G42" s="252">
        <f>G30</f>
        <v>-12810435.459986573</v>
      </c>
      <c r="H42" s="252">
        <f>H30</f>
        <v>-3062.3158595515415</v>
      </c>
      <c r="I42" s="252">
        <f>I30</f>
        <v>1005655.0770400988</v>
      </c>
      <c r="J42" s="209">
        <v>0</v>
      </c>
      <c r="K42" s="9"/>
      <c r="L42" s="16"/>
      <c r="M42" s="16"/>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499"/>
      <c r="AY42" s="499"/>
      <c r="AZ42" s="499"/>
      <c r="BA42" s="499"/>
      <c r="BB42" s="499"/>
      <c r="BC42" s="499"/>
      <c r="BD42" s="499"/>
      <c r="BE42" s="499"/>
      <c r="BF42" s="499"/>
      <c r="BG42" s="499"/>
      <c r="BH42" s="499"/>
      <c r="BI42" s="499"/>
      <c r="BJ42" s="499"/>
      <c r="BK42" s="499"/>
      <c r="BL42" s="499"/>
      <c r="BM42" s="499"/>
      <c r="BN42" s="499"/>
      <c r="BO42" s="499"/>
      <c r="BP42" s="499"/>
      <c r="BQ42" s="499"/>
      <c r="BR42" s="499"/>
      <c r="BS42" s="499"/>
      <c r="BT42" s="499"/>
      <c r="BU42" s="499"/>
      <c r="BV42" s="499"/>
      <c r="BW42" s="499"/>
      <c r="BX42" s="499"/>
      <c r="BY42" s="499"/>
      <c r="BZ42" s="499"/>
      <c r="CA42" s="499"/>
      <c r="CB42" s="499"/>
      <c r="CC42" s="499"/>
      <c r="CD42" s="499"/>
      <c r="CE42" s="499"/>
      <c r="CF42" s="499"/>
      <c r="CG42" s="499"/>
      <c r="CH42" s="499"/>
      <c r="CI42" s="499"/>
      <c r="CJ42" s="499"/>
      <c r="CK42" s="499"/>
      <c r="CL42" s="499"/>
      <c r="CM42" s="499"/>
      <c r="CN42" s="499"/>
      <c r="CO42" s="499"/>
      <c r="CP42" s="499"/>
      <c r="CQ42" s="499"/>
      <c r="CR42" s="499"/>
      <c r="CS42" s="499"/>
      <c r="CT42" s="499"/>
      <c r="CU42" s="499"/>
      <c r="CV42" s="499"/>
      <c r="CW42" s="499"/>
      <c r="CX42" s="499"/>
      <c r="CY42" s="499"/>
    </row>
    <row r="43" spans="1:103" ht="36.75" thickBot="1">
      <c r="A43" s="31">
        <v>28</v>
      </c>
      <c r="B43" s="326" t="s">
        <v>142</v>
      </c>
      <c r="C43" s="326"/>
      <c r="D43" s="470">
        <f>AVERAGE(D30:D42)</f>
        <v>451527.48766666657</v>
      </c>
      <c r="E43" s="330">
        <f>AVERAGE(E30:E42)</f>
        <v>0</v>
      </c>
      <c r="F43" s="330">
        <f>AVERAGE(F30,F42)</f>
        <v>0</v>
      </c>
      <c r="G43" s="470">
        <f>AVERAGE(G30,G42)</f>
        <v>-12810435.459986573</v>
      </c>
      <c r="H43" s="470">
        <f>AVERAGE(H30,H42)</f>
        <v>-3062.3158595515415</v>
      </c>
      <c r="I43" s="470">
        <f>AVERAGE(I30,I42)</f>
        <v>1005655.0770400988</v>
      </c>
      <c r="J43" s="330">
        <f>AVERAGE(J30:J42)</f>
        <v>0</v>
      </c>
      <c r="L43" s="16"/>
      <c r="M43" s="16"/>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499"/>
      <c r="AY43" s="499"/>
      <c r="AZ43" s="499"/>
      <c r="BA43" s="499"/>
      <c r="BB43" s="499"/>
      <c r="BC43" s="499"/>
      <c r="BD43" s="499"/>
      <c r="BE43" s="499"/>
      <c r="BF43" s="499"/>
      <c r="BG43" s="499"/>
      <c r="BH43" s="499"/>
      <c r="BI43" s="499"/>
      <c r="BJ43" s="499"/>
      <c r="BK43" s="499"/>
      <c r="BL43" s="499"/>
      <c r="BM43" s="499"/>
      <c r="BN43" s="499"/>
      <c r="BO43" s="499"/>
      <c r="BP43" s="499"/>
      <c r="BQ43" s="499"/>
      <c r="BR43" s="499"/>
      <c r="BS43" s="499"/>
      <c r="BT43" s="499"/>
      <c r="BU43" s="499"/>
      <c r="BV43" s="499"/>
      <c r="BW43" s="499"/>
      <c r="BX43" s="499"/>
      <c r="BY43" s="499"/>
      <c r="BZ43" s="499"/>
      <c r="CA43" s="499"/>
      <c r="CB43" s="499"/>
      <c r="CC43" s="499"/>
      <c r="CD43" s="499"/>
      <c r="CE43" s="499"/>
      <c r="CF43" s="499"/>
      <c r="CG43" s="499"/>
      <c r="CH43" s="499"/>
      <c r="CI43" s="499"/>
      <c r="CJ43" s="499"/>
      <c r="CK43" s="499"/>
      <c r="CL43" s="499"/>
      <c r="CM43" s="499"/>
      <c r="CN43" s="499"/>
      <c r="CO43" s="499"/>
      <c r="CP43" s="499"/>
      <c r="CQ43" s="499"/>
      <c r="CR43" s="499"/>
      <c r="CS43" s="499"/>
      <c r="CT43" s="499"/>
      <c r="CU43" s="499"/>
      <c r="CV43" s="499"/>
      <c r="CW43" s="499"/>
      <c r="CX43" s="499"/>
      <c r="CY43" s="499"/>
    </row>
    <row r="44" spans="1:103" ht="12.75" thickTop="1">
      <c r="A44" s="127"/>
      <c r="B44" s="127"/>
      <c r="C44" s="127"/>
      <c r="D44" s="9"/>
      <c r="E44" s="9"/>
      <c r="F44" s="9"/>
      <c r="G44" s="9"/>
      <c r="H44" s="9"/>
      <c r="I44" s="9"/>
      <c r="J44" s="9"/>
      <c r="K44" s="43" t="s">
        <v>179</v>
      </c>
      <c r="L44" s="16"/>
      <c r="M44" s="16"/>
      <c r="N44" s="499"/>
      <c r="O44" s="499"/>
      <c r="P44" s="499"/>
      <c r="Q44" s="499"/>
      <c r="R44" s="499"/>
      <c r="S44" s="499"/>
      <c r="T44" s="499"/>
      <c r="U44" s="499"/>
      <c r="V44" s="499"/>
      <c r="W44" s="499"/>
      <c r="X44" s="499"/>
      <c r="Y44" s="499"/>
      <c r="Z44" s="499"/>
      <c r="AA44" s="499"/>
      <c r="AB44" s="499"/>
      <c r="AC44" s="499"/>
      <c r="AD44" s="499"/>
      <c r="AE44" s="499"/>
      <c r="AF44" s="499"/>
      <c r="AG44" s="499"/>
      <c r="AH44" s="499"/>
      <c r="AI44" s="499"/>
      <c r="AJ44" s="499"/>
      <c r="AK44" s="499"/>
      <c r="AL44" s="499"/>
      <c r="AM44" s="499"/>
      <c r="AN44" s="499"/>
      <c r="AO44" s="499"/>
      <c r="AP44" s="499"/>
      <c r="AQ44" s="499"/>
      <c r="AR44" s="499"/>
      <c r="AS44" s="499"/>
      <c r="AT44" s="499"/>
      <c r="AU44" s="499"/>
      <c r="AV44" s="499"/>
      <c r="AW44" s="499"/>
      <c r="AX44" s="499"/>
      <c r="AY44" s="499"/>
      <c r="AZ44" s="499"/>
      <c r="BA44" s="499"/>
      <c r="BB44" s="499"/>
      <c r="BC44" s="499"/>
      <c r="BD44" s="499"/>
      <c r="BE44" s="499"/>
      <c r="BF44" s="499"/>
      <c r="BG44" s="499"/>
      <c r="BH44" s="499"/>
      <c r="BI44" s="499"/>
      <c r="BJ44" s="499"/>
      <c r="BK44" s="499"/>
      <c r="BL44" s="499"/>
      <c r="BM44" s="499"/>
      <c r="BN44" s="499"/>
      <c r="BO44" s="499"/>
      <c r="BP44" s="499"/>
      <c r="BQ44" s="499"/>
      <c r="BR44" s="499"/>
      <c r="BS44" s="499"/>
      <c r="BT44" s="499"/>
      <c r="BU44" s="499"/>
      <c r="BV44" s="499"/>
      <c r="BW44" s="499"/>
      <c r="BX44" s="499"/>
      <c r="BY44" s="499"/>
      <c r="BZ44" s="499"/>
      <c r="CA44" s="499"/>
      <c r="CB44" s="499"/>
      <c r="CC44" s="499"/>
      <c r="CD44" s="499"/>
      <c r="CE44" s="499"/>
      <c r="CF44" s="499"/>
      <c r="CG44" s="499"/>
      <c r="CH44" s="499"/>
      <c r="CI44" s="499"/>
      <c r="CJ44" s="499"/>
      <c r="CK44" s="499"/>
      <c r="CL44" s="499"/>
      <c r="CM44" s="499"/>
      <c r="CN44" s="499"/>
      <c r="CO44" s="499"/>
      <c r="CP44" s="499"/>
      <c r="CQ44" s="499"/>
      <c r="CR44" s="499"/>
      <c r="CS44" s="499"/>
      <c r="CT44" s="499"/>
      <c r="CU44" s="499"/>
      <c r="CV44" s="499"/>
      <c r="CW44" s="499"/>
      <c r="CX44" s="499"/>
      <c r="CY44" s="499"/>
    </row>
    <row r="45" spans="1:103">
      <c r="A45" s="127"/>
      <c r="B45" s="127"/>
      <c r="C45" s="127"/>
      <c r="D45" s="9"/>
      <c r="E45" s="9"/>
      <c r="F45" s="9"/>
      <c r="G45" s="9"/>
      <c r="H45" s="9"/>
      <c r="I45" s="9"/>
      <c r="J45" s="9"/>
      <c r="K45" s="44" t="str">
        <f>K2</f>
        <v>For the twelve months ended 12/31/2024</v>
      </c>
      <c r="L45" s="16"/>
      <c r="M45" s="16"/>
      <c r="N45" s="499"/>
      <c r="O45" s="499"/>
      <c r="P45" s="499"/>
      <c r="Q45" s="499"/>
      <c r="R45" s="499"/>
      <c r="S45" s="499"/>
      <c r="T45" s="499"/>
      <c r="U45" s="499"/>
      <c r="V45" s="499"/>
      <c r="W45" s="499"/>
      <c r="X45" s="499"/>
      <c r="Y45" s="499"/>
      <c r="Z45" s="499"/>
      <c r="AA45" s="499"/>
      <c r="AB45" s="499"/>
      <c r="AC45" s="499"/>
      <c r="AD45" s="499"/>
      <c r="AE45" s="499"/>
      <c r="AF45" s="499"/>
      <c r="AG45" s="499"/>
      <c r="AH45" s="499"/>
      <c r="AI45" s="499"/>
      <c r="AJ45" s="499"/>
      <c r="AK45" s="499"/>
      <c r="AL45" s="499"/>
      <c r="AM45" s="499"/>
      <c r="AN45" s="499"/>
      <c r="AO45" s="499"/>
      <c r="AP45" s="499"/>
      <c r="AQ45" s="499"/>
      <c r="AR45" s="499"/>
      <c r="AS45" s="499"/>
      <c r="AT45" s="499"/>
      <c r="AU45" s="499"/>
      <c r="AV45" s="499"/>
      <c r="AW45" s="499"/>
      <c r="AX45" s="499"/>
      <c r="AY45" s="499"/>
      <c r="AZ45" s="499"/>
      <c r="BA45" s="499"/>
      <c r="BB45" s="499"/>
      <c r="BC45" s="499"/>
      <c r="BD45" s="499"/>
      <c r="BE45" s="499"/>
      <c r="BF45" s="499"/>
      <c r="BG45" s="499"/>
      <c r="BH45" s="499"/>
      <c r="BI45" s="499"/>
      <c r="BJ45" s="499"/>
      <c r="BK45" s="499"/>
      <c r="BL45" s="499"/>
      <c r="BM45" s="499"/>
      <c r="BN45" s="499"/>
      <c r="BO45" s="499"/>
      <c r="BP45" s="499"/>
      <c r="BQ45" s="499"/>
      <c r="BR45" s="499"/>
      <c r="BS45" s="499"/>
      <c r="BT45" s="499"/>
      <c r="BU45" s="499"/>
      <c r="BV45" s="499"/>
      <c r="BW45" s="499"/>
      <c r="BX45" s="499"/>
      <c r="BY45" s="499"/>
      <c r="BZ45" s="499"/>
      <c r="CA45" s="499"/>
      <c r="CB45" s="499"/>
      <c r="CC45" s="499"/>
      <c r="CD45" s="499"/>
      <c r="CE45" s="499"/>
      <c r="CF45" s="499"/>
      <c r="CG45" s="499"/>
      <c r="CH45" s="499"/>
      <c r="CI45" s="499"/>
      <c r="CJ45" s="499"/>
      <c r="CK45" s="499"/>
      <c r="CL45" s="499"/>
      <c r="CM45" s="499"/>
      <c r="CN45" s="499"/>
      <c r="CO45" s="499"/>
      <c r="CP45" s="499"/>
      <c r="CQ45" s="499"/>
      <c r="CR45" s="499"/>
      <c r="CS45" s="499"/>
      <c r="CT45" s="499"/>
      <c r="CU45" s="499"/>
      <c r="CV45" s="499"/>
      <c r="CW45" s="499"/>
      <c r="CX45" s="499"/>
      <c r="CY45" s="499"/>
    </row>
    <row r="46" spans="1:103">
      <c r="A46" s="838" t="s">
        <v>104</v>
      </c>
      <c r="B46" s="838"/>
      <c r="C46" s="838"/>
      <c r="D46" s="838"/>
      <c r="E46" s="838"/>
      <c r="F46" s="838"/>
      <c r="G46" s="838"/>
      <c r="H46" s="838"/>
      <c r="I46" s="838"/>
      <c r="J46" s="838"/>
      <c r="K46" s="838"/>
      <c r="L46" s="16"/>
      <c r="M46" s="16"/>
      <c r="N46" s="499"/>
      <c r="O46" s="499"/>
      <c r="P46" s="499"/>
      <c r="Q46" s="499"/>
      <c r="R46" s="499"/>
      <c r="S46" s="499"/>
      <c r="T46" s="499"/>
      <c r="U46" s="499"/>
      <c r="V46" s="499"/>
      <c r="W46" s="499"/>
      <c r="X46" s="499"/>
      <c r="Y46" s="499"/>
      <c r="Z46" s="499"/>
      <c r="AA46" s="499"/>
      <c r="AB46" s="499"/>
      <c r="AC46" s="499"/>
      <c r="AD46" s="499"/>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499"/>
      <c r="BC46" s="499"/>
      <c r="BD46" s="499"/>
      <c r="BE46" s="499"/>
      <c r="BF46" s="499"/>
      <c r="BG46" s="499"/>
      <c r="BH46" s="499"/>
      <c r="BI46" s="499"/>
      <c r="BJ46" s="499"/>
      <c r="BK46" s="499"/>
      <c r="BL46" s="499"/>
      <c r="BM46" s="499"/>
      <c r="BN46" s="499"/>
      <c r="BO46" s="499"/>
      <c r="BP46" s="499"/>
      <c r="BQ46" s="499"/>
      <c r="BR46" s="499"/>
      <c r="BS46" s="499"/>
      <c r="BT46" s="499"/>
      <c r="BU46" s="499"/>
      <c r="BV46" s="499"/>
      <c r="BW46" s="499"/>
      <c r="BX46" s="499"/>
      <c r="BY46" s="499"/>
      <c r="BZ46" s="499"/>
      <c r="CA46" s="499"/>
      <c r="CB46" s="499"/>
      <c r="CC46" s="499"/>
      <c r="CD46" s="499"/>
      <c r="CE46" s="499"/>
      <c r="CF46" s="499"/>
      <c r="CG46" s="499"/>
      <c r="CH46" s="499"/>
      <c r="CI46" s="499"/>
      <c r="CJ46" s="499"/>
      <c r="CK46" s="499"/>
      <c r="CL46" s="499"/>
      <c r="CM46" s="499"/>
      <c r="CN46" s="499"/>
      <c r="CO46" s="499"/>
      <c r="CP46" s="499"/>
      <c r="CQ46" s="499"/>
      <c r="CR46" s="499"/>
      <c r="CS46" s="499"/>
      <c r="CT46" s="499"/>
      <c r="CU46" s="499"/>
      <c r="CV46" s="499"/>
      <c r="CW46" s="499"/>
      <c r="CX46" s="499"/>
      <c r="CY46" s="499"/>
    </row>
    <row r="47" spans="1:103">
      <c r="A47" s="838" t="s">
        <v>103</v>
      </c>
      <c r="B47" s="838"/>
      <c r="C47" s="838"/>
      <c r="D47" s="838"/>
      <c r="E47" s="838"/>
      <c r="F47" s="838"/>
      <c r="G47" s="838"/>
      <c r="H47" s="838"/>
      <c r="I47" s="838"/>
      <c r="J47" s="838"/>
      <c r="K47" s="838"/>
      <c r="L47" s="16"/>
      <c r="M47" s="16"/>
      <c r="N47" s="499"/>
      <c r="O47" s="499"/>
      <c r="P47" s="499"/>
      <c r="Q47" s="499"/>
      <c r="R47" s="499"/>
      <c r="S47" s="499"/>
      <c r="T47" s="499"/>
      <c r="U47" s="499"/>
      <c r="V47" s="499"/>
      <c r="W47" s="499"/>
      <c r="X47" s="499"/>
      <c r="Y47" s="499"/>
      <c r="Z47" s="499"/>
      <c r="AA47" s="499"/>
      <c r="AB47" s="499"/>
      <c r="AC47" s="499"/>
      <c r="AD47" s="499"/>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499"/>
      <c r="BC47" s="499"/>
      <c r="BD47" s="499"/>
      <c r="BE47" s="499"/>
      <c r="BF47" s="499"/>
      <c r="BG47" s="499"/>
      <c r="BH47" s="499"/>
      <c r="BI47" s="499"/>
      <c r="BJ47" s="499"/>
      <c r="BK47" s="499"/>
      <c r="BL47" s="499"/>
      <c r="BM47" s="499"/>
      <c r="BN47" s="499"/>
      <c r="BO47" s="499"/>
      <c r="BP47" s="499"/>
      <c r="BQ47" s="499"/>
      <c r="BR47" s="499"/>
      <c r="BS47" s="499"/>
      <c r="BT47" s="499"/>
      <c r="BU47" s="499"/>
      <c r="BV47" s="499"/>
      <c r="BW47" s="499"/>
      <c r="BX47" s="499"/>
      <c r="BY47" s="499"/>
      <c r="BZ47" s="499"/>
      <c r="CA47" s="499"/>
      <c r="CB47" s="499"/>
      <c r="CC47" s="499"/>
      <c r="CD47" s="499"/>
      <c r="CE47" s="499"/>
      <c r="CF47" s="499"/>
      <c r="CG47" s="499"/>
      <c r="CH47" s="499"/>
      <c r="CI47" s="499"/>
      <c r="CJ47" s="499"/>
      <c r="CK47" s="499"/>
      <c r="CL47" s="499"/>
      <c r="CM47" s="499"/>
      <c r="CN47" s="499"/>
      <c r="CO47" s="499"/>
      <c r="CP47" s="499"/>
      <c r="CQ47" s="499"/>
      <c r="CR47" s="499"/>
      <c r="CS47" s="499"/>
      <c r="CT47" s="499"/>
      <c r="CU47" s="499"/>
      <c r="CV47" s="499"/>
      <c r="CW47" s="499"/>
      <c r="CX47" s="499"/>
      <c r="CY47" s="499"/>
    </row>
    <row r="48" spans="1:103">
      <c r="A48" s="844" t="str">
        <f>A5</f>
        <v>DesertLink, LLC</v>
      </c>
      <c r="B48" s="843"/>
      <c r="C48" s="843"/>
      <c r="D48" s="843"/>
      <c r="E48" s="843"/>
      <c r="F48" s="843"/>
      <c r="G48" s="843"/>
      <c r="H48" s="843"/>
      <c r="I48" s="843"/>
      <c r="J48" s="843"/>
      <c r="K48" s="843"/>
      <c r="L48" s="16"/>
      <c r="M48" s="16"/>
      <c r="N48" s="499"/>
      <c r="O48" s="499"/>
      <c r="P48" s="499"/>
      <c r="Q48" s="499"/>
      <c r="R48" s="499"/>
      <c r="S48" s="499"/>
      <c r="T48" s="499"/>
      <c r="U48" s="499"/>
      <c r="V48" s="499"/>
      <c r="W48" s="499"/>
      <c r="X48" s="499"/>
      <c r="Y48" s="499"/>
      <c r="Z48" s="499"/>
      <c r="AA48" s="499"/>
      <c r="AB48" s="499"/>
      <c r="AC48" s="499"/>
      <c r="AD48" s="499"/>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499"/>
      <c r="BC48" s="499"/>
      <c r="BD48" s="499"/>
      <c r="BE48" s="499"/>
      <c r="BF48" s="499"/>
      <c r="BG48" s="499"/>
      <c r="BH48" s="499"/>
      <c r="BI48" s="499"/>
      <c r="BJ48" s="499"/>
      <c r="BK48" s="499"/>
      <c r="BL48" s="499"/>
      <c r="BM48" s="499"/>
      <c r="BN48" s="499"/>
      <c r="BO48" s="499"/>
      <c r="BP48" s="499"/>
      <c r="BQ48" s="499"/>
      <c r="BR48" s="499"/>
      <c r="BS48" s="499"/>
      <c r="BT48" s="499"/>
      <c r="BU48" s="499"/>
      <c r="BV48" s="499"/>
      <c r="BW48" s="499"/>
      <c r="BX48" s="499"/>
      <c r="BY48" s="499"/>
      <c r="BZ48" s="499"/>
      <c r="CA48" s="499"/>
      <c r="CB48" s="499"/>
      <c r="CC48" s="499"/>
      <c r="CD48" s="499"/>
      <c r="CE48" s="499"/>
      <c r="CF48" s="499"/>
      <c r="CG48" s="499"/>
      <c r="CH48" s="499"/>
      <c r="CI48" s="499"/>
      <c r="CJ48" s="499"/>
      <c r="CK48" s="499"/>
      <c r="CL48" s="499"/>
      <c r="CM48" s="499"/>
      <c r="CN48" s="499"/>
      <c r="CO48" s="499"/>
      <c r="CP48" s="499"/>
      <c r="CQ48" s="499"/>
      <c r="CR48" s="499"/>
      <c r="CS48" s="499"/>
      <c r="CT48" s="499"/>
      <c r="CU48" s="499"/>
      <c r="CV48" s="499"/>
      <c r="CW48" s="499"/>
      <c r="CX48" s="499"/>
      <c r="CY48" s="499"/>
    </row>
    <row r="49" spans="1:103">
      <c r="A49" s="331"/>
      <c r="B49" s="332" t="s">
        <v>157</v>
      </c>
      <c r="C49" s="332"/>
      <c r="D49" s="332"/>
      <c r="E49" s="332"/>
      <c r="F49" s="9"/>
      <c r="G49" s="9"/>
      <c r="H49" s="9"/>
      <c r="I49" s="9"/>
      <c r="J49" s="9"/>
      <c r="L49" s="16"/>
      <c r="M49" s="16"/>
      <c r="N49" s="499"/>
      <c r="O49" s="499"/>
      <c r="P49" s="499"/>
      <c r="Q49" s="499"/>
      <c r="R49" s="499"/>
      <c r="S49" s="499"/>
      <c r="T49" s="499"/>
      <c r="U49" s="499"/>
      <c r="V49" s="499"/>
      <c r="W49" s="499"/>
      <c r="X49" s="499"/>
      <c r="Y49" s="499"/>
      <c r="Z49" s="499"/>
      <c r="AA49" s="499"/>
      <c r="AB49" s="499"/>
      <c r="AC49" s="499"/>
      <c r="AD49" s="499"/>
      <c r="AE49" s="499"/>
      <c r="AF49" s="499"/>
      <c r="AG49" s="499"/>
      <c r="AH49" s="499"/>
      <c r="AI49" s="499"/>
      <c r="AJ49" s="499"/>
      <c r="AK49" s="499"/>
      <c r="AL49" s="499"/>
      <c r="AM49" s="499"/>
      <c r="AN49" s="499"/>
      <c r="AO49" s="499"/>
      <c r="AP49" s="499"/>
      <c r="AQ49" s="499"/>
      <c r="AR49" s="499"/>
      <c r="AS49" s="499"/>
      <c r="AT49" s="499"/>
      <c r="AU49" s="499"/>
      <c r="AV49" s="499"/>
      <c r="AW49" s="499"/>
      <c r="AX49" s="499"/>
      <c r="AY49" s="499"/>
      <c r="AZ49" s="499"/>
      <c r="BA49" s="499"/>
      <c r="BB49" s="499"/>
      <c r="BC49" s="499"/>
      <c r="BD49" s="499"/>
      <c r="BE49" s="499"/>
      <c r="BF49" s="499"/>
      <c r="BG49" s="499"/>
      <c r="BH49" s="499"/>
      <c r="BI49" s="499"/>
      <c r="BJ49" s="499"/>
      <c r="BK49" s="499"/>
      <c r="BL49" s="499"/>
      <c r="BM49" s="499"/>
      <c r="BN49" s="499"/>
      <c r="BO49" s="499"/>
      <c r="BP49" s="499"/>
      <c r="BQ49" s="499"/>
      <c r="BR49" s="499"/>
      <c r="BS49" s="499"/>
      <c r="BT49" s="499"/>
      <c r="BU49" s="499"/>
      <c r="BV49" s="499"/>
      <c r="BW49" s="499"/>
      <c r="BX49" s="499"/>
      <c r="BY49" s="499"/>
      <c r="BZ49" s="499"/>
      <c r="CA49" s="499"/>
      <c r="CB49" s="499"/>
      <c r="CC49" s="499"/>
      <c r="CD49" s="499"/>
      <c r="CE49" s="499"/>
      <c r="CF49" s="499"/>
      <c r="CG49" s="499"/>
      <c r="CH49" s="499"/>
      <c r="CI49" s="499"/>
      <c r="CJ49" s="499"/>
      <c r="CK49" s="499"/>
      <c r="CL49" s="499"/>
      <c r="CM49" s="499"/>
      <c r="CN49" s="499"/>
      <c r="CO49" s="499"/>
      <c r="CP49" s="499"/>
      <c r="CQ49" s="499"/>
      <c r="CR49" s="499"/>
      <c r="CS49" s="499"/>
      <c r="CT49" s="499"/>
      <c r="CU49" s="499"/>
      <c r="CV49" s="499"/>
      <c r="CW49" s="499"/>
      <c r="CX49" s="499"/>
      <c r="CY49" s="499"/>
    </row>
    <row r="50" spans="1:103" ht="48">
      <c r="A50" s="31"/>
      <c r="B50" s="9"/>
      <c r="C50" s="9"/>
      <c r="D50" s="301" t="s">
        <v>158</v>
      </c>
      <c r="E50" s="301" t="s">
        <v>159</v>
      </c>
      <c r="F50" s="301" t="s">
        <v>160</v>
      </c>
      <c r="G50" s="9"/>
      <c r="H50" s="9"/>
      <c r="I50" s="9"/>
      <c r="J50" s="9"/>
      <c r="L50" s="16"/>
      <c r="M50" s="16"/>
      <c r="N50" s="499"/>
      <c r="O50" s="499"/>
      <c r="P50" s="499"/>
      <c r="Q50" s="499"/>
      <c r="R50" s="499"/>
      <c r="S50" s="499"/>
      <c r="T50" s="499"/>
      <c r="U50" s="499"/>
      <c r="V50" s="499"/>
      <c r="W50" s="499"/>
      <c r="X50" s="499"/>
      <c r="Y50" s="499"/>
      <c r="Z50" s="499"/>
      <c r="AA50" s="499"/>
      <c r="AB50" s="499"/>
      <c r="AC50" s="499"/>
      <c r="AD50" s="499"/>
      <c r="AE50" s="499"/>
      <c r="AF50" s="499"/>
      <c r="AG50" s="499"/>
      <c r="AH50" s="499"/>
      <c r="AI50" s="499"/>
      <c r="AJ50" s="499"/>
      <c r="AK50" s="499"/>
      <c r="AL50" s="499"/>
      <c r="AM50" s="499"/>
      <c r="AN50" s="499"/>
      <c r="AO50" s="499"/>
      <c r="AP50" s="499"/>
      <c r="AQ50" s="499"/>
      <c r="AR50" s="499"/>
      <c r="AS50" s="499"/>
      <c r="AT50" s="499"/>
      <c r="AU50" s="499"/>
      <c r="AV50" s="499"/>
      <c r="AW50" s="499"/>
      <c r="AX50" s="499"/>
      <c r="AY50" s="499"/>
      <c r="AZ50" s="499"/>
      <c r="BA50" s="499"/>
      <c r="BB50" s="499"/>
      <c r="BC50" s="499"/>
      <c r="BD50" s="499"/>
      <c r="BE50" s="499"/>
      <c r="BF50" s="499"/>
      <c r="BG50" s="499"/>
      <c r="BH50" s="499"/>
      <c r="BI50" s="499"/>
      <c r="BJ50" s="499"/>
      <c r="BK50" s="499"/>
      <c r="BL50" s="499"/>
      <c r="BM50" s="499"/>
      <c r="BN50" s="499"/>
      <c r="BO50" s="499"/>
      <c r="BP50" s="499"/>
      <c r="BQ50" s="499"/>
      <c r="BR50" s="499"/>
      <c r="BS50" s="499"/>
      <c r="BT50" s="499"/>
      <c r="BU50" s="499"/>
      <c r="BV50" s="499"/>
      <c r="BW50" s="499"/>
      <c r="BX50" s="499"/>
      <c r="BY50" s="499"/>
      <c r="BZ50" s="499"/>
      <c r="CA50" s="499"/>
      <c r="CB50" s="499"/>
      <c r="CC50" s="499"/>
      <c r="CD50" s="499"/>
      <c r="CE50" s="499"/>
      <c r="CF50" s="499"/>
      <c r="CG50" s="499"/>
      <c r="CH50" s="499"/>
      <c r="CI50" s="499"/>
      <c r="CJ50" s="499"/>
      <c r="CK50" s="499"/>
      <c r="CL50" s="499"/>
      <c r="CM50" s="499"/>
      <c r="CN50" s="499"/>
      <c r="CO50" s="499"/>
      <c r="CP50" s="499"/>
      <c r="CQ50" s="499"/>
      <c r="CR50" s="499"/>
      <c r="CS50" s="499"/>
      <c r="CT50" s="499"/>
      <c r="CU50" s="499"/>
      <c r="CV50" s="499"/>
      <c r="CW50" s="499"/>
      <c r="CX50" s="499"/>
      <c r="CY50" s="499"/>
    </row>
    <row r="51" spans="1:103">
      <c r="A51" s="31"/>
      <c r="B51" s="9"/>
      <c r="C51" s="9"/>
      <c r="D51" s="321" t="s">
        <v>117</v>
      </c>
      <c r="E51" s="321" t="s">
        <v>118</v>
      </c>
      <c r="F51" s="328" t="s">
        <v>161</v>
      </c>
      <c r="G51" s="9"/>
      <c r="H51" s="9"/>
      <c r="I51" s="9"/>
      <c r="J51" s="9"/>
      <c r="L51" s="16"/>
      <c r="M51" s="16"/>
      <c r="N51" s="499"/>
      <c r="O51" s="499"/>
      <c r="P51" s="499"/>
      <c r="Q51" s="499"/>
      <c r="R51" s="499"/>
      <c r="S51" s="499"/>
      <c r="T51" s="499"/>
      <c r="U51" s="499"/>
      <c r="V51" s="499"/>
      <c r="W51" s="499"/>
      <c r="X51" s="499"/>
      <c r="Y51" s="499"/>
      <c r="Z51" s="499"/>
      <c r="AA51" s="499"/>
      <c r="AB51" s="499"/>
      <c r="AC51" s="499"/>
      <c r="AD51" s="499"/>
      <c r="AE51" s="499"/>
      <c r="AF51" s="499"/>
      <c r="AG51" s="499"/>
      <c r="AH51" s="499"/>
      <c r="AI51" s="499"/>
      <c r="AJ51" s="499"/>
      <c r="AK51" s="499"/>
      <c r="AL51" s="499"/>
      <c r="AM51" s="499"/>
      <c r="AN51" s="499"/>
      <c r="AO51" s="499"/>
      <c r="AP51" s="499"/>
      <c r="AQ51" s="499"/>
      <c r="AR51" s="499"/>
      <c r="AS51" s="499"/>
      <c r="AT51" s="499"/>
      <c r="AU51" s="499"/>
      <c r="AV51" s="499"/>
      <c r="AW51" s="499"/>
      <c r="AX51" s="499"/>
      <c r="AY51" s="499"/>
      <c r="AZ51" s="499"/>
      <c r="BA51" s="499"/>
      <c r="BB51" s="499"/>
      <c r="BC51" s="499"/>
      <c r="BD51" s="499"/>
      <c r="BE51" s="499"/>
      <c r="BF51" s="499"/>
      <c r="BG51" s="499"/>
      <c r="BH51" s="499"/>
      <c r="BI51" s="499"/>
      <c r="BJ51" s="499"/>
      <c r="BK51" s="499"/>
      <c r="BL51" s="499"/>
      <c r="BM51" s="499"/>
      <c r="BN51" s="499"/>
      <c r="BO51" s="499"/>
      <c r="BP51" s="499"/>
      <c r="BQ51" s="499"/>
      <c r="BR51" s="499"/>
      <c r="BS51" s="499"/>
      <c r="BT51" s="499"/>
      <c r="BU51" s="499"/>
      <c r="BV51" s="499"/>
      <c r="BW51" s="499"/>
      <c r="BX51" s="499"/>
      <c r="BY51" s="499"/>
      <c r="BZ51" s="499"/>
      <c r="CA51" s="499"/>
      <c r="CB51" s="499"/>
      <c r="CC51" s="499"/>
      <c r="CD51" s="499"/>
      <c r="CE51" s="499"/>
      <c r="CF51" s="499"/>
      <c r="CG51" s="499"/>
      <c r="CH51" s="499"/>
      <c r="CI51" s="499"/>
      <c r="CJ51" s="499"/>
      <c r="CK51" s="499"/>
      <c r="CL51" s="499"/>
      <c r="CM51" s="499"/>
      <c r="CN51" s="499"/>
      <c r="CO51" s="499"/>
      <c r="CP51" s="499"/>
      <c r="CQ51" s="499"/>
      <c r="CR51" s="499"/>
      <c r="CS51" s="499"/>
      <c r="CT51" s="499"/>
      <c r="CU51" s="499"/>
      <c r="CV51" s="499"/>
      <c r="CW51" s="499"/>
      <c r="CX51" s="499"/>
      <c r="CY51" s="499"/>
    </row>
    <row r="52" spans="1:103" ht="36">
      <c r="A52" s="31"/>
      <c r="B52" s="9"/>
      <c r="C52" s="9"/>
      <c r="D52" s="225" t="s">
        <v>162</v>
      </c>
      <c r="E52" s="225" t="s">
        <v>163</v>
      </c>
      <c r="F52" s="9"/>
      <c r="G52" s="9"/>
      <c r="H52" s="9"/>
      <c r="I52" s="9"/>
      <c r="J52" s="9"/>
      <c r="L52" s="16"/>
      <c r="M52" s="16"/>
      <c r="N52" s="499"/>
      <c r="O52" s="499"/>
      <c r="P52" s="499"/>
      <c r="Q52" s="499"/>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499"/>
      <c r="AP52" s="499"/>
      <c r="AQ52" s="499"/>
      <c r="AR52" s="499"/>
      <c r="AS52" s="499"/>
      <c r="AT52" s="499"/>
      <c r="AU52" s="499"/>
      <c r="AV52" s="499"/>
      <c r="AW52" s="499"/>
      <c r="AX52" s="499"/>
      <c r="AY52" s="499"/>
      <c r="AZ52" s="499"/>
      <c r="BA52" s="499"/>
      <c r="BB52" s="499"/>
      <c r="BC52" s="499"/>
      <c r="BD52" s="499"/>
      <c r="BE52" s="499"/>
      <c r="BF52" s="499"/>
      <c r="BG52" s="499"/>
      <c r="BH52" s="499"/>
      <c r="BI52" s="499"/>
      <c r="BJ52" s="499"/>
      <c r="BK52" s="499"/>
      <c r="BL52" s="499"/>
      <c r="BM52" s="499"/>
      <c r="BN52" s="499"/>
      <c r="BO52" s="499"/>
      <c r="BP52" s="499"/>
      <c r="BQ52" s="499"/>
      <c r="BR52" s="499"/>
      <c r="BS52" s="499"/>
      <c r="BT52" s="499"/>
      <c r="BU52" s="499"/>
      <c r="BV52" s="499"/>
      <c r="BW52" s="499"/>
      <c r="BX52" s="499"/>
      <c r="BY52" s="499"/>
      <c r="BZ52" s="499"/>
      <c r="CA52" s="499"/>
      <c r="CB52" s="499"/>
      <c r="CC52" s="499"/>
      <c r="CD52" s="499"/>
      <c r="CE52" s="499"/>
      <c r="CF52" s="499"/>
      <c r="CG52" s="499"/>
      <c r="CH52" s="499"/>
      <c r="CI52" s="499"/>
      <c r="CJ52" s="499"/>
      <c r="CK52" s="499"/>
      <c r="CL52" s="499"/>
      <c r="CM52" s="499"/>
      <c r="CN52" s="499"/>
      <c r="CO52" s="499"/>
      <c r="CP52" s="499"/>
      <c r="CQ52" s="499"/>
      <c r="CR52" s="499"/>
      <c r="CS52" s="499"/>
      <c r="CT52" s="499"/>
      <c r="CU52" s="499"/>
      <c r="CV52" s="499"/>
      <c r="CW52" s="499"/>
      <c r="CX52" s="499"/>
      <c r="CY52" s="499"/>
    </row>
    <row r="53" spans="1:103">
      <c r="A53" s="31">
        <v>29</v>
      </c>
      <c r="B53" s="9" t="s">
        <v>141</v>
      </c>
      <c r="C53" s="209">
        <v>0</v>
      </c>
      <c r="D53" s="209">
        <v>0</v>
      </c>
      <c r="E53" s="209">
        <v>0</v>
      </c>
      <c r="F53" s="221">
        <f>D53-E53</f>
        <v>0</v>
      </c>
      <c r="G53" s="9"/>
      <c r="H53" s="9"/>
      <c r="I53" s="9"/>
      <c r="J53" s="9"/>
      <c r="L53" s="16"/>
      <c r="M53" s="16"/>
      <c r="N53" s="499"/>
      <c r="O53" s="499"/>
      <c r="P53" s="499"/>
      <c r="Q53" s="499"/>
      <c r="R53" s="499"/>
      <c r="S53" s="499"/>
      <c r="T53" s="499"/>
      <c r="U53" s="499"/>
      <c r="V53" s="499"/>
      <c r="W53" s="499"/>
      <c r="X53" s="499"/>
      <c r="Y53" s="499"/>
      <c r="Z53" s="499"/>
      <c r="AA53" s="499"/>
      <c r="AB53" s="499"/>
      <c r="AC53" s="499"/>
      <c r="AD53" s="499"/>
      <c r="AE53" s="499"/>
      <c r="AF53" s="499"/>
      <c r="AG53" s="499"/>
      <c r="AH53" s="499"/>
      <c r="AI53" s="499"/>
      <c r="AJ53" s="499"/>
      <c r="AK53" s="499"/>
      <c r="AL53" s="499"/>
      <c r="AM53" s="499"/>
      <c r="AN53" s="499"/>
      <c r="AO53" s="499"/>
      <c r="AP53" s="499"/>
      <c r="AQ53" s="499"/>
      <c r="AR53" s="499"/>
      <c r="AS53" s="499"/>
      <c r="AT53" s="499"/>
      <c r="AU53" s="499"/>
      <c r="AV53" s="499"/>
      <c r="AW53" s="499"/>
      <c r="AX53" s="499"/>
      <c r="AY53" s="499"/>
      <c r="AZ53" s="499"/>
      <c r="BA53" s="499"/>
      <c r="BB53" s="499"/>
      <c r="BC53" s="499"/>
      <c r="BD53" s="499"/>
      <c r="BE53" s="499"/>
      <c r="BF53" s="499"/>
      <c r="BG53" s="499"/>
      <c r="BH53" s="499"/>
      <c r="BI53" s="499"/>
      <c r="BJ53" s="499"/>
      <c r="BK53" s="499"/>
      <c r="BL53" s="499"/>
      <c r="BM53" s="499"/>
      <c r="BN53" s="499"/>
      <c r="BO53" s="499"/>
      <c r="BP53" s="499"/>
      <c r="BQ53" s="499"/>
      <c r="BR53" s="499"/>
      <c r="BS53" s="499"/>
      <c r="BT53" s="499"/>
      <c r="BU53" s="499"/>
      <c r="BV53" s="499"/>
      <c r="BW53" s="499"/>
      <c r="BX53" s="499"/>
      <c r="BY53" s="499"/>
      <c r="BZ53" s="499"/>
      <c r="CA53" s="499"/>
      <c r="CB53" s="499"/>
      <c r="CC53" s="499"/>
      <c r="CD53" s="499"/>
      <c r="CE53" s="499"/>
      <c r="CF53" s="499"/>
      <c r="CG53" s="499"/>
      <c r="CH53" s="499"/>
      <c r="CI53" s="499"/>
      <c r="CJ53" s="499"/>
      <c r="CK53" s="499"/>
      <c r="CL53" s="499"/>
      <c r="CM53" s="499"/>
      <c r="CN53" s="499"/>
      <c r="CO53" s="499"/>
      <c r="CP53" s="499"/>
      <c r="CQ53" s="499"/>
      <c r="CR53" s="499"/>
      <c r="CS53" s="499"/>
      <c r="CT53" s="499"/>
      <c r="CU53" s="499"/>
      <c r="CV53" s="499"/>
      <c r="CW53" s="499"/>
      <c r="CX53" s="499"/>
      <c r="CY53" s="499"/>
    </row>
    <row r="54" spans="1:103">
      <c r="A54" s="31">
        <v>30</v>
      </c>
      <c r="B54" s="9" t="s">
        <v>130</v>
      </c>
      <c r="C54" s="209">
        <v>0</v>
      </c>
      <c r="D54" s="209">
        <v>0</v>
      </c>
      <c r="E54" s="209">
        <v>0</v>
      </c>
      <c r="F54" s="221">
        <f t="shared" ref="F54:F66" si="1">D54-E54</f>
        <v>0</v>
      </c>
      <c r="G54" s="9"/>
      <c r="H54" s="9"/>
      <c r="I54" s="9"/>
      <c r="J54" s="9"/>
      <c r="L54" s="16"/>
      <c r="M54" s="16"/>
      <c r="N54" s="499"/>
      <c r="O54" s="499"/>
      <c r="P54" s="499"/>
      <c r="Q54" s="499"/>
      <c r="R54" s="499"/>
      <c r="S54" s="499"/>
      <c r="T54" s="499"/>
      <c r="U54" s="499"/>
      <c r="V54" s="499"/>
      <c r="W54" s="499"/>
      <c r="X54" s="499"/>
      <c r="Y54" s="499"/>
      <c r="Z54" s="499"/>
      <c r="AA54" s="499"/>
      <c r="AB54" s="499"/>
      <c r="AC54" s="499"/>
      <c r="AD54" s="499"/>
      <c r="AE54" s="499"/>
      <c r="AF54" s="499"/>
      <c r="AG54" s="499"/>
      <c r="AH54" s="499"/>
      <c r="AI54" s="499"/>
      <c r="AJ54" s="499"/>
      <c r="AK54" s="499"/>
      <c r="AL54" s="499"/>
      <c r="AM54" s="499"/>
      <c r="AN54" s="499"/>
      <c r="AO54" s="499"/>
      <c r="AP54" s="499"/>
      <c r="AQ54" s="499"/>
      <c r="AR54" s="499"/>
      <c r="AS54" s="499"/>
      <c r="AT54" s="499"/>
      <c r="AU54" s="499"/>
      <c r="AV54" s="499"/>
      <c r="AW54" s="499"/>
      <c r="AX54" s="499"/>
      <c r="AY54" s="499"/>
      <c r="AZ54" s="499"/>
      <c r="BA54" s="499"/>
      <c r="BB54" s="499"/>
      <c r="BC54" s="499"/>
      <c r="BD54" s="499"/>
      <c r="BE54" s="499"/>
      <c r="BF54" s="499"/>
      <c r="BG54" s="499"/>
      <c r="BH54" s="499"/>
      <c r="BI54" s="499"/>
      <c r="BJ54" s="499"/>
      <c r="BK54" s="499"/>
      <c r="BL54" s="499"/>
      <c r="BM54" s="499"/>
      <c r="BN54" s="499"/>
      <c r="BO54" s="499"/>
      <c r="BP54" s="499"/>
      <c r="BQ54" s="499"/>
      <c r="BR54" s="499"/>
      <c r="BS54" s="499"/>
      <c r="BT54" s="499"/>
      <c r="BU54" s="499"/>
      <c r="BV54" s="499"/>
      <c r="BW54" s="499"/>
      <c r="BX54" s="499"/>
      <c r="BY54" s="499"/>
      <c r="BZ54" s="499"/>
      <c r="CA54" s="499"/>
      <c r="CB54" s="499"/>
      <c r="CC54" s="499"/>
      <c r="CD54" s="499"/>
      <c r="CE54" s="499"/>
      <c r="CF54" s="499"/>
      <c r="CG54" s="499"/>
      <c r="CH54" s="499"/>
      <c r="CI54" s="499"/>
      <c r="CJ54" s="499"/>
      <c r="CK54" s="499"/>
      <c r="CL54" s="499"/>
      <c r="CM54" s="499"/>
      <c r="CN54" s="499"/>
      <c r="CO54" s="499"/>
      <c r="CP54" s="499"/>
      <c r="CQ54" s="499"/>
      <c r="CR54" s="499"/>
      <c r="CS54" s="499"/>
      <c r="CT54" s="499"/>
      <c r="CU54" s="499"/>
      <c r="CV54" s="499"/>
      <c r="CW54" s="499"/>
      <c r="CX54" s="499"/>
      <c r="CY54" s="499"/>
    </row>
    <row r="55" spans="1:103">
      <c r="A55" s="31">
        <v>31</v>
      </c>
      <c r="B55" s="9" t="s">
        <v>131</v>
      </c>
      <c r="C55" s="209">
        <v>0</v>
      </c>
      <c r="D55" s="209">
        <v>0</v>
      </c>
      <c r="E55" s="333">
        <v>0</v>
      </c>
      <c r="F55" s="221">
        <f t="shared" si="1"/>
        <v>0</v>
      </c>
      <c r="G55" s="9"/>
      <c r="H55" s="9"/>
      <c r="I55" s="9"/>
      <c r="J55" s="9"/>
      <c r="L55" s="16"/>
      <c r="M55" s="16"/>
      <c r="N55" s="499"/>
      <c r="O55" s="499"/>
      <c r="P55" s="499"/>
      <c r="Q55" s="499"/>
      <c r="R55" s="499"/>
      <c r="S55" s="499"/>
      <c r="T55" s="499"/>
      <c r="U55" s="499"/>
      <c r="V55" s="499"/>
      <c r="W55" s="499"/>
      <c r="X55" s="499"/>
      <c r="Y55" s="499"/>
      <c r="Z55" s="499"/>
      <c r="AA55" s="499"/>
      <c r="AB55" s="499"/>
      <c r="AC55" s="499"/>
      <c r="AD55" s="499"/>
      <c r="AE55" s="499"/>
      <c r="AF55" s="499"/>
      <c r="AG55" s="499"/>
      <c r="AH55" s="499"/>
      <c r="AI55" s="499"/>
      <c r="AJ55" s="499"/>
      <c r="AK55" s="499"/>
      <c r="AL55" s="499"/>
      <c r="AM55" s="499"/>
      <c r="AN55" s="499"/>
      <c r="AO55" s="499"/>
      <c r="AP55" s="499"/>
      <c r="AQ55" s="499"/>
      <c r="AR55" s="499"/>
      <c r="AS55" s="499"/>
      <c r="AT55" s="499"/>
      <c r="AU55" s="499"/>
      <c r="AV55" s="499"/>
      <c r="AW55" s="499"/>
      <c r="AX55" s="499"/>
      <c r="AY55" s="499"/>
      <c r="AZ55" s="499"/>
      <c r="BA55" s="499"/>
      <c r="BB55" s="499"/>
      <c r="BC55" s="499"/>
      <c r="BD55" s="499"/>
      <c r="BE55" s="499"/>
      <c r="BF55" s="499"/>
      <c r="BG55" s="499"/>
      <c r="BH55" s="499"/>
      <c r="BI55" s="499"/>
      <c r="BJ55" s="499"/>
      <c r="BK55" s="499"/>
      <c r="BL55" s="499"/>
      <c r="BM55" s="499"/>
      <c r="BN55" s="499"/>
      <c r="BO55" s="499"/>
      <c r="BP55" s="499"/>
      <c r="BQ55" s="499"/>
      <c r="BR55" s="499"/>
      <c r="BS55" s="499"/>
      <c r="BT55" s="499"/>
      <c r="BU55" s="499"/>
      <c r="BV55" s="499"/>
      <c r="BW55" s="499"/>
      <c r="BX55" s="499"/>
      <c r="BY55" s="499"/>
      <c r="BZ55" s="499"/>
      <c r="CA55" s="499"/>
      <c r="CB55" s="499"/>
      <c r="CC55" s="499"/>
      <c r="CD55" s="499"/>
      <c r="CE55" s="499"/>
      <c r="CF55" s="499"/>
      <c r="CG55" s="499"/>
      <c r="CH55" s="499"/>
      <c r="CI55" s="499"/>
      <c r="CJ55" s="499"/>
      <c r="CK55" s="499"/>
      <c r="CL55" s="499"/>
      <c r="CM55" s="499"/>
      <c r="CN55" s="499"/>
      <c r="CO55" s="499"/>
      <c r="CP55" s="499"/>
      <c r="CQ55" s="499"/>
      <c r="CR55" s="499"/>
      <c r="CS55" s="499"/>
      <c r="CT55" s="499"/>
      <c r="CU55" s="499"/>
      <c r="CV55" s="499"/>
      <c r="CW55" s="499"/>
      <c r="CX55" s="499"/>
      <c r="CY55" s="499"/>
    </row>
    <row r="56" spans="1:103">
      <c r="A56" s="31">
        <v>32</v>
      </c>
      <c r="B56" s="9" t="s">
        <v>132</v>
      </c>
      <c r="C56" s="209">
        <v>0</v>
      </c>
      <c r="D56" s="209">
        <v>0</v>
      </c>
      <c r="E56" s="209">
        <v>0</v>
      </c>
      <c r="F56" s="221">
        <f t="shared" si="1"/>
        <v>0</v>
      </c>
      <c r="G56" s="9"/>
      <c r="H56" s="9"/>
      <c r="I56" s="9"/>
      <c r="J56" s="9"/>
      <c r="L56" s="16"/>
      <c r="M56" s="16"/>
      <c r="N56" s="499"/>
      <c r="O56" s="499"/>
      <c r="P56" s="499"/>
      <c r="Q56" s="499"/>
      <c r="R56" s="499"/>
      <c r="S56" s="499"/>
      <c r="T56" s="499"/>
      <c r="U56" s="499"/>
      <c r="V56" s="499"/>
      <c r="W56" s="499"/>
      <c r="X56" s="499"/>
      <c r="Y56" s="499"/>
      <c r="Z56" s="499"/>
      <c r="AA56" s="499"/>
      <c r="AB56" s="499"/>
      <c r="AC56" s="499"/>
      <c r="AD56" s="499"/>
      <c r="AE56" s="499"/>
      <c r="AF56" s="499"/>
      <c r="AG56" s="499"/>
      <c r="AH56" s="499"/>
      <c r="AI56" s="499"/>
      <c r="AJ56" s="499"/>
      <c r="AK56" s="499"/>
      <c r="AL56" s="499"/>
      <c r="AM56" s="499"/>
      <c r="AN56" s="499"/>
      <c r="AO56" s="499"/>
      <c r="AP56" s="499"/>
      <c r="AQ56" s="499"/>
      <c r="AR56" s="499"/>
      <c r="AS56" s="499"/>
      <c r="AT56" s="499"/>
      <c r="AU56" s="499"/>
      <c r="AV56" s="499"/>
      <c r="AW56" s="499"/>
      <c r="AX56" s="499"/>
      <c r="AY56" s="499"/>
      <c r="AZ56" s="499"/>
      <c r="BA56" s="499"/>
      <c r="BB56" s="499"/>
      <c r="BC56" s="499"/>
      <c r="BD56" s="499"/>
      <c r="BE56" s="499"/>
      <c r="BF56" s="499"/>
      <c r="BG56" s="499"/>
      <c r="BH56" s="499"/>
      <c r="BI56" s="499"/>
      <c r="BJ56" s="499"/>
      <c r="BK56" s="499"/>
      <c r="BL56" s="499"/>
      <c r="BM56" s="499"/>
      <c r="BN56" s="499"/>
      <c r="BO56" s="499"/>
      <c r="BP56" s="499"/>
      <c r="BQ56" s="499"/>
      <c r="BR56" s="499"/>
      <c r="BS56" s="499"/>
      <c r="BT56" s="499"/>
      <c r="BU56" s="499"/>
      <c r="BV56" s="499"/>
      <c r="BW56" s="499"/>
      <c r="BX56" s="499"/>
      <c r="BY56" s="499"/>
      <c r="BZ56" s="499"/>
      <c r="CA56" s="499"/>
      <c r="CB56" s="499"/>
      <c r="CC56" s="499"/>
      <c r="CD56" s="499"/>
      <c r="CE56" s="499"/>
      <c r="CF56" s="499"/>
      <c r="CG56" s="499"/>
      <c r="CH56" s="499"/>
      <c r="CI56" s="499"/>
      <c r="CJ56" s="499"/>
      <c r="CK56" s="499"/>
      <c r="CL56" s="499"/>
      <c r="CM56" s="499"/>
      <c r="CN56" s="499"/>
      <c r="CO56" s="499"/>
      <c r="CP56" s="499"/>
      <c r="CQ56" s="499"/>
      <c r="CR56" s="499"/>
      <c r="CS56" s="499"/>
      <c r="CT56" s="499"/>
      <c r="CU56" s="499"/>
      <c r="CV56" s="499"/>
      <c r="CW56" s="499"/>
      <c r="CX56" s="499"/>
      <c r="CY56" s="499"/>
    </row>
    <row r="57" spans="1:103">
      <c r="A57" s="31">
        <v>33</v>
      </c>
      <c r="B57" s="9" t="s">
        <v>133</v>
      </c>
      <c r="C57" s="209">
        <v>0</v>
      </c>
      <c r="D57" s="209">
        <v>0</v>
      </c>
      <c r="E57" s="209">
        <v>0</v>
      </c>
      <c r="F57" s="221">
        <f t="shared" si="1"/>
        <v>0</v>
      </c>
      <c r="G57" s="9"/>
      <c r="H57" s="9"/>
      <c r="I57" s="9"/>
      <c r="J57" s="9"/>
      <c r="L57" s="16"/>
      <c r="M57" s="16"/>
      <c r="N57" s="499"/>
      <c r="O57" s="499"/>
      <c r="P57" s="499"/>
      <c r="Q57" s="499"/>
      <c r="R57" s="499"/>
      <c r="S57" s="499"/>
      <c r="T57" s="499"/>
      <c r="U57" s="499"/>
      <c r="V57" s="499"/>
      <c r="W57" s="499"/>
      <c r="X57" s="499"/>
      <c r="Y57" s="499"/>
      <c r="Z57" s="499"/>
      <c r="AA57" s="499"/>
      <c r="AB57" s="499"/>
      <c r="AC57" s="499"/>
      <c r="AD57" s="499"/>
      <c r="AE57" s="499"/>
      <c r="AF57" s="499"/>
      <c r="AG57" s="499"/>
      <c r="AH57" s="499"/>
      <c r="AI57" s="499"/>
      <c r="AJ57" s="499"/>
      <c r="AK57" s="499"/>
      <c r="AL57" s="499"/>
      <c r="AM57" s="499"/>
      <c r="AN57" s="499"/>
      <c r="AO57" s="499"/>
      <c r="AP57" s="499"/>
      <c r="AQ57" s="499"/>
      <c r="AR57" s="499"/>
      <c r="AS57" s="499"/>
      <c r="AT57" s="499"/>
      <c r="AU57" s="499"/>
      <c r="AV57" s="499"/>
      <c r="AW57" s="499"/>
      <c r="AX57" s="499"/>
      <c r="AY57" s="499"/>
      <c r="AZ57" s="499"/>
      <c r="BA57" s="499"/>
      <c r="BB57" s="499"/>
      <c r="BC57" s="499"/>
      <c r="BD57" s="499"/>
      <c r="BE57" s="499"/>
      <c r="BF57" s="499"/>
      <c r="BG57" s="499"/>
      <c r="BH57" s="499"/>
      <c r="BI57" s="499"/>
      <c r="BJ57" s="499"/>
      <c r="BK57" s="499"/>
      <c r="BL57" s="499"/>
      <c r="BM57" s="499"/>
      <c r="BN57" s="499"/>
      <c r="BO57" s="499"/>
      <c r="BP57" s="499"/>
      <c r="BQ57" s="499"/>
      <c r="BR57" s="499"/>
      <c r="BS57" s="499"/>
      <c r="BT57" s="499"/>
      <c r="BU57" s="499"/>
      <c r="BV57" s="499"/>
      <c r="BW57" s="499"/>
      <c r="BX57" s="499"/>
      <c r="BY57" s="499"/>
      <c r="BZ57" s="499"/>
      <c r="CA57" s="499"/>
      <c r="CB57" s="499"/>
      <c r="CC57" s="499"/>
      <c r="CD57" s="499"/>
      <c r="CE57" s="499"/>
      <c r="CF57" s="499"/>
      <c r="CG57" s="499"/>
      <c r="CH57" s="499"/>
      <c r="CI57" s="499"/>
      <c r="CJ57" s="499"/>
      <c r="CK57" s="499"/>
      <c r="CL57" s="499"/>
      <c r="CM57" s="499"/>
      <c r="CN57" s="499"/>
      <c r="CO57" s="499"/>
      <c r="CP57" s="499"/>
      <c r="CQ57" s="499"/>
      <c r="CR57" s="499"/>
      <c r="CS57" s="499"/>
      <c r="CT57" s="499"/>
      <c r="CU57" s="499"/>
      <c r="CV57" s="499"/>
      <c r="CW57" s="499"/>
      <c r="CX57" s="499"/>
      <c r="CY57" s="499"/>
    </row>
    <row r="58" spans="1:103">
      <c r="A58" s="31">
        <v>34</v>
      </c>
      <c r="B58" s="9" t="s">
        <v>134</v>
      </c>
      <c r="C58" s="209">
        <v>0</v>
      </c>
      <c r="D58" s="209">
        <v>0</v>
      </c>
      <c r="E58" s="209">
        <v>0</v>
      </c>
      <c r="F58" s="221">
        <f t="shared" si="1"/>
        <v>0</v>
      </c>
      <c r="G58" s="9"/>
      <c r="H58" s="9"/>
      <c r="I58" s="9"/>
      <c r="J58" s="9"/>
      <c r="L58" s="16"/>
      <c r="M58" s="16"/>
      <c r="N58" s="499"/>
      <c r="O58" s="499"/>
      <c r="P58" s="499"/>
      <c r="Q58" s="499"/>
      <c r="R58" s="499"/>
      <c r="S58" s="499"/>
      <c r="T58" s="499"/>
      <c r="U58" s="499"/>
      <c r="V58" s="499"/>
      <c r="W58" s="499"/>
      <c r="X58" s="499"/>
      <c r="Y58" s="499"/>
      <c r="Z58" s="499"/>
      <c r="AA58" s="499"/>
      <c r="AB58" s="499"/>
      <c r="AC58" s="499"/>
      <c r="AD58" s="499"/>
      <c r="AE58" s="499"/>
      <c r="AF58" s="499"/>
      <c r="AG58" s="499"/>
      <c r="AH58" s="499"/>
      <c r="AI58" s="499"/>
      <c r="AJ58" s="499"/>
      <c r="AK58" s="499"/>
      <c r="AL58" s="499"/>
      <c r="AM58" s="499"/>
      <c r="AN58" s="499"/>
      <c r="AO58" s="499"/>
      <c r="AP58" s="499"/>
      <c r="AQ58" s="499"/>
      <c r="AR58" s="499"/>
      <c r="AS58" s="499"/>
      <c r="AT58" s="499"/>
      <c r="AU58" s="499"/>
      <c r="AV58" s="499"/>
      <c r="AW58" s="499"/>
      <c r="AX58" s="499"/>
      <c r="AY58" s="499"/>
      <c r="AZ58" s="499"/>
      <c r="BA58" s="499"/>
      <c r="BB58" s="499"/>
      <c r="BC58" s="499"/>
      <c r="BD58" s="499"/>
      <c r="BE58" s="499"/>
      <c r="BF58" s="499"/>
      <c r="BG58" s="499"/>
      <c r="BH58" s="499"/>
      <c r="BI58" s="499"/>
      <c r="BJ58" s="499"/>
      <c r="BK58" s="499"/>
      <c r="BL58" s="499"/>
      <c r="BM58" s="499"/>
      <c r="BN58" s="499"/>
      <c r="BO58" s="499"/>
      <c r="BP58" s="499"/>
      <c r="BQ58" s="499"/>
      <c r="BR58" s="499"/>
      <c r="BS58" s="499"/>
      <c r="BT58" s="499"/>
      <c r="BU58" s="499"/>
      <c r="BV58" s="499"/>
      <c r="BW58" s="499"/>
      <c r="BX58" s="499"/>
      <c r="BY58" s="499"/>
      <c r="BZ58" s="499"/>
      <c r="CA58" s="499"/>
      <c r="CB58" s="499"/>
      <c r="CC58" s="499"/>
      <c r="CD58" s="499"/>
      <c r="CE58" s="499"/>
      <c r="CF58" s="499"/>
      <c r="CG58" s="499"/>
      <c r="CH58" s="499"/>
      <c r="CI58" s="499"/>
      <c r="CJ58" s="499"/>
      <c r="CK58" s="499"/>
      <c r="CL58" s="499"/>
      <c r="CM58" s="499"/>
      <c r="CN58" s="499"/>
      <c r="CO58" s="499"/>
      <c r="CP58" s="499"/>
      <c r="CQ58" s="499"/>
      <c r="CR58" s="499"/>
      <c r="CS58" s="499"/>
      <c r="CT58" s="499"/>
      <c r="CU58" s="499"/>
      <c r="CV58" s="499"/>
      <c r="CW58" s="499"/>
      <c r="CX58" s="499"/>
      <c r="CY58" s="499"/>
    </row>
    <row r="59" spans="1:103">
      <c r="A59" s="31">
        <v>35</v>
      </c>
      <c r="B59" s="9" t="s">
        <v>135</v>
      </c>
      <c r="C59" s="209">
        <v>0</v>
      </c>
      <c r="D59" s="209">
        <v>0</v>
      </c>
      <c r="E59" s="209">
        <v>0</v>
      </c>
      <c r="F59" s="221">
        <f t="shared" si="1"/>
        <v>0</v>
      </c>
      <c r="G59" s="9"/>
      <c r="H59" s="9"/>
      <c r="I59" s="9"/>
      <c r="J59" s="9"/>
      <c r="L59" s="16"/>
      <c r="M59" s="16"/>
      <c r="N59" s="499"/>
      <c r="O59" s="499"/>
      <c r="P59" s="499"/>
      <c r="Q59" s="499"/>
      <c r="R59" s="499"/>
      <c r="S59" s="499"/>
      <c r="T59" s="499"/>
      <c r="U59" s="499"/>
      <c r="V59" s="499"/>
      <c r="W59" s="499"/>
      <c r="X59" s="499"/>
      <c r="Y59" s="499"/>
      <c r="Z59" s="499"/>
      <c r="AA59" s="499"/>
      <c r="AB59" s="499"/>
      <c r="AC59" s="499"/>
      <c r="AD59" s="499"/>
      <c r="AE59" s="499"/>
      <c r="AF59" s="499"/>
      <c r="AG59" s="499"/>
      <c r="AH59" s="499"/>
      <c r="AI59" s="499"/>
      <c r="AJ59" s="499"/>
      <c r="AK59" s="499"/>
      <c r="AL59" s="499"/>
      <c r="AM59" s="499"/>
      <c r="AN59" s="499"/>
      <c r="AO59" s="499"/>
      <c r="AP59" s="499"/>
      <c r="AQ59" s="499"/>
      <c r="AR59" s="499"/>
      <c r="AS59" s="499"/>
      <c r="AT59" s="499"/>
      <c r="AU59" s="499"/>
      <c r="AV59" s="499"/>
      <c r="AW59" s="499"/>
      <c r="AX59" s="499"/>
      <c r="AY59" s="499"/>
      <c r="AZ59" s="499"/>
      <c r="BA59" s="499"/>
      <c r="BB59" s="499"/>
      <c r="BC59" s="499"/>
      <c r="BD59" s="499"/>
      <c r="BE59" s="499"/>
      <c r="BF59" s="499"/>
      <c r="BG59" s="499"/>
      <c r="BH59" s="499"/>
      <c r="BI59" s="499"/>
      <c r="BJ59" s="499"/>
      <c r="BK59" s="499"/>
      <c r="BL59" s="499"/>
      <c r="BM59" s="499"/>
      <c r="BN59" s="499"/>
      <c r="BO59" s="499"/>
      <c r="BP59" s="499"/>
      <c r="BQ59" s="499"/>
      <c r="BR59" s="499"/>
      <c r="BS59" s="499"/>
      <c r="BT59" s="499"/>
      <c r="BU59" s="499"/>
      <c r="BV59" s="499"/>
      <c r="BW59" s="499"/>
      <c r="BX59" s="499"/>
      <c r="BY59" s="499"/>
      <c r="BZ59" s="499"/>
      <c r="CA59" s="499"/>
      <c r="CB59" s="499"/>
      <c r="CC59" s="499"/>
      <c r="CD59" s="499"/>
      <c r="CE59" s="499"/>
      <c r="CF59" s="499"/>
      <c r="CG59" s="499"/>
      <c r="CH59" s="499"/>
      <c r="CI59" s="499"/>
      <c r="CJ59" s="499"/>
      <c r="CK59" s="499"/>
      <c r="CL59" s="499"/>
      <c r="CM59" s="499"/>
      <c r="CN59" s="499"/>
      <c r="CO59" s="499"/>
      <c r="CP59" s="499"/>
      <c r="CQ59" s="499"/>
      <c r="CR59" s="499"/>
      <c r="CS59" s="499"/>
      <c r="CT59" s="499"/>
      <c r="CU59" s="499"/>
      <c r="CV59" s="499"/>
      <c r="CW59" s="499"/>
      <c r="CX59" s="499"/>
      <c r="CY59" s="499"/>
    </row>
    <row r="60" spans="1:103">
      <c r="A60" s="31">
        <v>36</v>
      </c>
      <c r="B60" s="9" t="s">
        <v>136</v>
      </c>
      <c r="C60" s="209">
        <v>0</v>
      </c>
      <c r="D60" s="209">
        <v>0</v>
      </c>
      <c r="E60" s="209">
        <v>0</v>
      </c>
      <c r="F60" s="221">
        <f t="shared" si="1"/>
        <v>0</v>
      </c>
      <c r="G60" s="9"/>
      <c r="H60" s="9"/>
      <c r="I60" s="9"/>
      <c r="J60" s="9"/>
      <c r="L60" s="16"/>
      <c r="M60" s="16"/>
      <c r="N60" s="499"/>
      <c r="O60" s="499"/>
      <c r="P60" s="499"/>
      <c r="Q60" s="499"/>
      <c r="R60" s="499"/>
      <c r="S60" s="499"/>
      <c r="T60" s="499"/>
      <c r="U60" s="499"/>
      <c r="V60" s="499"/>
      <c r="W60" s="499"/>
      <c r="X60" s="499"/>
      <c r="Y60" s="499"/>
      <c r="Z60" s="499"/>
      <c r="AA60" s="499"/>
      <c r="AB60" s="499"/>
      <c r="AC60" s="499"/>
      <c r="AD60" s="499"/>
      <c r="AE60" s="499"/>
      <c r="AF60" s="499"/>
      <c r="AG60" s="499"/>
      <c r="AH60" s="499"/>
      <c r="AI60" s="499"/>
      <c r="AJ60" s="499"/>
      <c r="AK60" s="499"/>
      <c r="AL60" s="499"/>
      <c r="AM60" s="499"/>
      <c r="AN60" s="499"/>
      <c r="AO60" s="499"/>
      <c r="AP60" s="499"/>
      <c r="AQ60" s="499"/>
      <c r="AR60" s="499"/>
      <c r="AS60" s="499"/>
      <c r="AT60" s="499"/>
      <c r="AU60" s="499"/>
      <c r="AV60" s="499"/>
      <c r="AW60" s="499"/>
      <c r="AX60" s="499"/>
      <c r="AY60" s="499"/>
      <c r="AZ60" s="499"/>
      <c r="BA60" s="499"/>
      <c r="BB60" s="499"/>
      <c r="BC60" s="499"/>
      <c r="BD60" s="499"/>
      <c r="BE60" s="499"/>
      <c r="BF60" s="499"/>
      <c r="BG60" s="499"/>
      <c r="BH60" s="499"/>
      <c r="BI60" s="499"/>
      <c r="BJ60" s="499"/>
      <c r="BK60" s="499"/>
      <c r="BL60" s="499"/>
      <c r="BM60" s="499"/>
      <c r="BN60" s="499"/>
      <c r="BO60" s="499"/>
      <c r="BP60" s="499"/>
      <c r="BQ60" s="499"/>
      <c r="BR60" s="499"/>
      <c r="BS60" s="499"/>
      <c r="BT60" s="499"/>
      <c r="BU60" s="499"/>
      <c r="BV60" s="499"/>
      <c r="BW60" s="499"/>
      <c r="BX60" s="499"/>
      <c r="BY60" s="499"/>
      <c r="BZ60" s="499"/>
      <c r="CA60" s="499"/>
      <c r="CB60" s="499"/>
      <c r="CC60" s="499"/>
      <c r="CD60" s="499"/>
      <c r="CE60" s="499"/>
      <c r="CF60" s="499"/>
      <c r="CG60" s="499"/>
      <c r="CH60" s="499"/>
      <c r="CI60" s="499"/>
      <c r="CJ60" s="499"/>
      <c r="CK60" s="499"/>
      <c r="CL60" s="499"/>
      <c r="CM60" s="499"/>
      <c r="CN60" s="499"/>
      <c r="CO60" s="499"/>
      <c r="CP60" s="499"/>
      <c r="CQ60" s="499"/>
      <c r="CR60" s="499"/>
      <c r="CS60" s="499"/>
      <c r="CT60" s="499"/>
      <c r="CU60" s="499"/>
      <c r="CV60" s="499"/>
      <c r="CW60" s="499"/>
      <c r="CX60" s="499"/>
      <c r="CY60" s="499"/>
    </row>
    <row r="61" spans="1:103">
      <c r="A61" s="31">
        <v>37</v>
      </c>
      <c r="B61" s="9" t="s">
        <v>137</v>
      </c>
      <c r="C61" s="209">
        <v>0</v>
      </c>
      <c r="D61" s="209">
        <v>0</v>
      </c>
      <c r="E61" s="209">
        <v>0</v>
      </c>
      <c r="F61" s="221">
        <f t="shared" si="1"/>
        <v>0</v>
      </c>
      <c r="G61" s="9"/>
      <c r="H61" s="9"/>
      <c r="I61" s="9"/>
      <c r="J61" s="9"/>
      <c r="L61" s="16"/>
      <c r="M61" s="16"/>
      <c r="N61" s="499"/>
      <c r="O61" s="499"/>
      <c r="P61" s="499"/>
      <c r="Q61" s="499"/>
      <c r="R61" s="499"/>
      <c r="S61" s="499"/>
      <c r="T61" s="499"/>
      <c r="U61" s="499"/>
      <c r="V61" s="499"/>
      <c r="W61" s="499"/>
      <c r="X61" s="499"/>
      <c r="Y61" s="499"/>
      <c r="Z61" s="499"/>
      <c r="AA61" s="499"/>
      <c r="AB61" s="499"/>
      <c r="AC61" s="499"/>
      <c r="AD61" s="499"/>
      <c r="AE61" s="499"/>
      <c r="AF61" s="499"/>
      <c r="AG61" s="499"/>
      <c r="AH61" s="499"/>
      <c r="AI61" s="499"/>
      <c r="AJ61" s="499"/>
      <c r="AK61" s="499"/>
      <c r="AL61" s="499"/>
      <c r="AM61" s="499"/>
      <c r="AN61" s="499"/>
      <c r="AO61" s="499"/>
      <c r="AP61" s="499"/>
      <c r="AQ61" s="499"/>
      <c r="AR61" s="499"/>
      <c r="AS61" s="499"/>
      <c r="AT61" s="499"/>
      <c r="AU61" s="499"/>
      <c r="AV61" s="499"/>
      <c r="AW61" s="499"/>
      <c r="AX61" s="499"/>
      <c r="AY61" s="499"/>
      <c r="AZ61" s="499"/>
      <c r="BA61" s="499"/>
      <c r="BB61" s="499"/>
      <c r="BC61" s="499"/>
      <c r="BD61" s="499"/>
      <c r="BE61" s="499"/>
      <c r="BF61" s="499"/>
      <c r="BG61" s="499"/>
      <c r="BH61" s="499"/>
      <c r="BI61" s="499"/>
      <c r="BJ61" s="499"/>
      <c r="BK61" s="499"/>
      <c r="BL61" s="499"/>
      <c r="BM61" s="499"/>
      <c r="BN61" s="499"/>
      <c r="BO61" s="499"/>
      <c r="BP61" s="499"/>
      <c r="BQ61" s="499"/>
      <c r="BR61" s="499"/>
      <c r="BS61" s="499"/>
      <c r="BT61" s="499"/>
      <c r="BU61" s="499"/>
      <c r="BV61" s="499"/>
      <c r="BW61" s="499"/>
      <c r="BX61" s="499"/>
      <c r="BY61" s="499"/>
      <c r="BZ61" s="499"/>
      <c r="CA61" s="499"/>
      <c r="CB61" s="499"/>
      <c r="CC61" s="499"/>
      <c r="CD61" s="499"/>
      <c r="CE61" s="499"/>
      <c r="CF61" s="499"/>
      <c r="CG61" s="499"/>
      <c r="CH61" s="499"/>
      <c r="CI61" s="499"/>
      <c r="CJ61" s="499"/>
      <c r="CK61" s="499"/>
      <c r="CL61" s="499"/>
      <c r="CM61" s="499"/>
      <c r="CN61" s="499"/>
      <c r="CO61" s="499"/>
      <c r="CP61" s="499"/>
      <c r="CQ61" s="499"/>
      <c r="CR61" s="499"/>
      <c r="CS61" s="499"/>
      <c r="CT61" s="499"/>
      <c r="CU61" s="499"/>
      <c r="CV61" s="499"/>
      <c r="CW61" s="499"/>
      <c r="CX61" s="499"/>
      <c r="CY61" s="499"/>
    </row>
    <row r="62" spans="1:103">
      <c r="A62" s="31">
        <v>38</v>
      </c>
      <c r="B62" s="9" t="s">
        <v>138</v>
      </c>
      <c r="C62" s="209">
        <v>0</v>
      </c>
      <c r="D62" s="209">
        <v>0</v>
      </c>
      <c r="E62" s="209">
        <v>0</v>
      </c>
      <c r="F62" s="221">
        <f t="shared" si="1"/>
        <v>0</v>
      </c>
      <c r="G62" s="9"/>
      <c r="H62" s="9"/>
      <c r="I62" s="9"/>
      <c r="J62" s="9"/>
      <c r="L62" s="16"/>
      <c r="M62" s="16"/>
      <c r="N62" s="499"/>
      <c r="O62" s="499"/>
      <c r="P62" s="499"/>
      <c r="Q62" s="499"/>
      <c r="R62" s="499"/>
      <c r="S62" s="499"/>
      <c r="T62" s="499"/>
      <c r="U62" s="499"/>
      <c r="V62" s="499"/>
      <c r="W62" s="499"/>
      <c r="X62" s="499"/>
      <c r="Y62" s="499"/>
      <c r="Z62" s="499"/>
      <c r="AA62" s="499"/>
      <c r="AB62" s="499"/>
      <c r="AC62" s="499"/>
      <c r="AD62" s="499"/>
      <c r="AE62" s="499"/>
      <c r="AF62" s="499"/>
      <c r="AG62" s="499"/>
      <c r="AH62" s="499"/>
      <c r="AI62" s="499"/>
      <c r="AJ62" s="499"/>
      <c r="AK62" s="499"/>
      <c r="AL62" s="499"/>
      <c r="AM62" s="499"/>
      <c r="AN62" s="499"/>
      <c r="AO62" s="499"/>
      <c r="AP62" s="499"/>
      <c r="AQ62" s="499"/>
      <c r="AR62" s="499"/>
      <c r="AS62" s="499"/>
      <c r="AT62" s="499"/>
      <c r="AU62" s="499"/>
      <c r="AV62" s="499"/>
      <c r="AW62" s="499"/>
      <c r="AX62" s="499"/>
      <c r="AY62" s="499"/>
      <c r="AZ62" s="499"/>
      <c r="BA62" s="499"/>
      <c r="BB62" s="499"/>
      <c r="BC62" s="499"/>
      <c r="BD62" s="499"/>
      <c r="BE62" s="499"/>
      <c r="BF62" s="499"/>
      <c r="BG62" s="499"/>
      <c r="BH62" s="499"/>
      <c r="BI62" s="499"/>
      <c r="BJ62" s="499"/>
      <c r="BK62" s="499"/>
      <c r="BL62" s="499"/>
      <c r="BM62" s="499"/>
      <c r="BN62" s="499"/>
      <c r="BO62" s="499"/>
      <c r="BP62" s="499"/>
      <c r="BQ62" s="499"/>
      <c r="BR62" s="499"/>
      <c r="BS62" s="499"/>
      <c r="BT62" s="499"/>
      <c r="BU62" s="499"/>
      <c r="BV62" s="499"/>
      <c r="BW62" s="499"/>
      <c r="BX62" s="499"/>
      <c r="BY62" s="499"/>
      <c r="BZ62" s="499"/>
      <c r="CA62" s="499"/>
      <c r="CB62" s="499"/>
      <c r="CC62" s="499"/>
      <c r="CD62" s="499"/>
      <c r="CE62" s="499"/>
      <c r="CF62" s="499"/>
      <c r="CG62" s="499"/>
      <c r="CH62" s="499"/>
      <c r="CI62" s="499"/>
      <c r="CJ62" s="499"/>
      <c r="CK62" s="499"/>
      <c r="CL62" s="499"/>
      <c r="CM62" s="499"/>
      <c r="CN62" s="499"/>
      <c r="CO62" s="499"/>
      <c r="CP62" s="499"/>
      <c r="CQ62" s="499"/>
      <c r="CR62" s="499"/>
      <c r="CS62" s="499"/>
      <c r="CT62" s="499"/>
      <c r="CU62" s="499"/>
      <c r="CV62" s="499"/>
      <c r="CW62" s="499"/>
      <c r="CX62" s="499"/>
      <c r="CY62" s="499"/>
    </row>
    <row r="63" spans="1:103">
      <c r="A63" s="31">
        <v>39</v>
      </c>
      <c r="B63" s="9" t="s">
        <v>139</v>
      </c>
      <c r="C63" s="209">
        <v>0</v>
      </c>
      <c r="D63" s="209">
        <v>0</v>
      </c>
      <c r="E63" s="209">
        <v>0</v>
      </c>
      <c r="F63" s="221">
        <f t="shared" si="1"/>
        <v>0</v>
      </c>
      <c r="G63" s="9"/>
      <c r="H63" s="9"/>
      <c r="I63" s="9"/>
      <c r="J63" s="9"/>
      <c r="L63" s="16"/>
      <c r="M63" s="16"/>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499"/>
      <c r="AY63" s="499"/>
      <c r="AZ63" s="499"/>
      <c r="BA63" s="499"/>
      <c r="BB63" s="499"/>
      <c r="BC63" s="499"/>
      <c r="BD63" s="499"/>
      <c r="BE63" s="499"/>
      <c r="BF63" s="499"/>
      <c r="BG63" s="499"/>
      <c r="BH63" s="499"/>
      <c r="BI63" s="499"/>
      <c r="BJ63" s="499"/>
      <c r="BK63" s="499"/>
      <c r="BL63" s="499"/>
      <c r="BM63" s="499"/>
      <c r="BN63" s="499"/>
      <c r="BO63" s="499"/>
      <c r="BP63" s="499"/>
      <c r="BQ63" s="499"/>
      <c r="BR63" s="499"/>
      <c r="BS63" s="499"/>
      <c r="BT63" s="499"/>
      <c r="BU63" s="499"/>
      <c r="BV63" s="499"/>
      <c r="BW63" s="499"/>
      <c r="BX63" s="499"/>
      <c r="BY63" s="499"/>
      <c r="BZ63" s="499"/>
      <c r="CA63" s="499"/>
      <c r="CB63" s="499"/>
      <c r="CC63" s="499"/>
      <c r="CD63" s="499"/>
      <c r="CE63" s="499"/>
      <c r="CF63" s="499"/>
      <c r="CG63" s="499"/>
      <c r="CH63" s="499"/>
      <c r="CI63" s="499"/>
      <c r="CJ63" s="499"/>
      <c r="CK63" s="499"/>
      <c r="CL63" s="499"/>
      <c r="CM63" s="499"/>
      <c r="CN63" s="499"/>
      <c r="CO63" s="499"/>
      <c r="CP63" s="499"/>
      <c r="CQ63" s="499"/>
      <c r="CR63" s="499"/>
      <c r="CS63" s="499"/>
      <c r="CT63" s="499"/>
      <c r="CU63" s="499"/>
      <c r="CV63" s="499"/>
      <c r="CW63" s="499"/>
      <c r="CX63" s="499"/>
      <c r="CY63" s="499"/>
    </row>
    <row r="64" spans="1:103">
      <c r="A64" s="31">
        <v>40</v>
      </c>
      <c r="B64" s="9" t="s">
        <v>140</v>
      </c>
      <c r="C64" s="209">
        <v>0</v>
      </c>
      <c r="D64" s="209">
        <v>0</v>
      </c>
      <c r="E64" s="209">
        <v>0</v>
      </c>
      <c r="F64" s="221">
        <f t="shared" si="1"/>
        <v>0</v>
      </c>
      <c r="G64" s="9"/>
      <c r="H64" s="9"/>
      <c r="I64" s="9"/>
      <c r="J64" s="9"/>
      <c r="L64" s="16"/>
      <c r="M64" s="16"/>
      <c r="N64" s="499"/>
      <c r="O64" s="499"/>
      <c r="P64" s="499"/>
      <c r="Q64" s="499"/>
      <c r="R64" s="499"/>
      <c r="S64" s="499"/>
      <c r="T64" s="499"/>
      <c r="U64" s="499"/>
      <c r="V64" s="499"/>
      <c r="W64" s="499"/>
      <c r="X64" s="499"/>
      <c r="Y64" s="499"/>
      <c r="Z64" s="499"/>
      <c r="AA64" s="499"/>
      <c r="AB64" s="499"/>
      <c r="AC64" s="499"/>
      <c r="AD64" s="499"/>
      <c r="AE64" s="499"/>
      <c r="AF64" s="499"/>
      <c r="AG64" s="499"/>
      <c r="AH64" s="499"/>
      <c r="AI64" s="499"/>
      <c r="AJ64" s="499"/>
      <c r="AK64" s="499"/>
      <c r="AL64" s="499"/>
      <c r="AM64" s="499"/>
      <c r="AN64" s="499"/>
      <c r="AO64" s="499"/>
      <c r="AP64" s="499"/>
      <c r="AQ64" s="499"/>
      <c r="AR64" s="499"/>
      <c r="AS64" s="499"/>
      <c r="AT64" s="499"/>
      <c r="AU64" s="499"/>
      <c r="AV64" s="499"/>
      <c r="AW64" s="499"/>
      <c r="AX64" s="499"/>
      <c r="AY64" s="499"/>
      <c r="AZ64" s="499"/>
      <c r="BA64" s="499"/>
      <c r="BB64" s="499"/>
      <c r="BC64" s="499"/>
      <c r="BD64" s="499"/>
      <c r="BE64" s="499"/>
      <c r="BF64" s="499"/>
      <c r="BG64" s="499"/>
      <c r="BH64" s="499"/>
      <c r="BI64" s="499"/>
      <c r="BJ64" s="499"/>
      <c r="BK64" s="499"/>
      <c r="BL64" s="499"/>
      <c r="BM64" s="499"/>
      <c r="BN64" s="499"/>
      <c r="BO64" s="499"/>
      <c r="BP64" s="499"/>
      <c r="BQ64" s="499"/>
      <c r="BR64" s="499"/>
      <c r="BS64" s="499"/>
      <c r="BT64" s="499"/>
      <c r="BU64" s="499"/>
      <c r="BV64" s="499"/>
      <c r="BW64" s="499"/>
      <c r="BX64" s="499"/>
      <c r="BY64" s="499"/>
      <c r="BZ64" s="499"/>
      <c r="CA64" s="499"/>
      <c r="CB64" s="499"/>
      <c r="CC64" s="499"/>
      <c r="CD64" s="499"/>
      <c r="CE64" s="499"/>
      <c r="CF64" s="499"/>
      <c r="CG64" s="499"/>
      <c r="CH64" s="499"/>
      <c r="CI64" s="499"/>
      <c r="CJ64" s="499"/>
      <c r="CK64" s="499"/>
      <c r="CL64" s="499"/>
      <c r="CM64" s="499"/>
      <c r="CN64" s="499"/>
      <c r="CO64" s="499"/>
      <c r="CP64" s="499"/>
      <c r="CQ64" s="499"/>
      <c r="CR64" s="499"/>
      <c r="CS64" s="499"/>
      <c r="CT64" s="499"/>
      <c r="CU64" s="499"/>
      <c r="CV64" s="499"/>
      <c r="CW64" s="499"/>
      <c r="CX64" s="499"/>
      <c r="CY64" s="499"/>
    </row>
    <row r="65" spans="1:103">
      <c r="A65" s="31">
        <v>41</v>
      </c>
      <c r="B65" s="9" t="s">
        <v>141</v>
      </c>
      <c r="C65" s="209">
        <v>0</v>
      </c>
      <c r="D65" s="209">
        <v>0</v>
      </c>
      <c r="E65" s="209">
        <v>0</v>
      </c>
      <c r="F65" s="221">
        <f t="shared" si="1"/>
        <v>0</v>
      </c>
      <c r="G65" s="9"/>
      <c r="H65" s="9"/>
      <c r="I65" s="9"/>
      <c r="J65" s="9"/>
      <c r="L65" s="16"/>
      <c r="M65" s="16"/>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499"/>
      <c r="AY65" s="499"/>
      <c r="AZ65" s="499"/>
      <c r="BA65" s="499"/>
      <c r="BB65" s="499"/>
      <c r="BC65" s="499"/>
      <c r="BD65" s="499"/>
      <c r="BE65" s="499"/>
      <c r="BF65" s="499"/>
      <c r="BG65" s="499"/>
      <c r="BH65" s="499"/>
      <c r="BI65" s="499"/>
      <c r="BJ65" s="499"/>
      <c r="BK65" s="499"/>
      <c r="BL65" s="499"/>
      <c r="BM65" s="499"/>
      <c r="BN65" s="499"/>
      <c r="BO65" s="499"/>
      <c r="BP65" s="499"/>
      <c r="BQ65" s="499"/>
      <c r="BR65" s="499"/>
      <c r="BS65" s="499"/>
      <c r="BT65" s="499"/>
      <c r="BU65" s="499"/>
      <c r="BV65" s="499"/>
      <c r="BW65" s="499"/>
      <c r="BX65" s="499"/>
      <c r="BY65" s="499"/>
      <c r="BZ65" s="499"/>
      <c r="CA65" s="499"/>
      <c r="CB65" s="499"/>
      <c r="CC65" s="499"/>
      <c r="CD65" s="499"/>
      <c r="CE65" s="499"/>
      <c r="CF65" s="499"/>
      <c r="CG65" s="499"/>
      <c r="CH65" s="499"/>
      <c r="CI65" s="499"/>
      <c r="CJ65" s="499"/>
      <c r="CK65" s="499"/>
      <c r="CL65" s="499"/>
      <c r="CM65" s="499"/>
      <c r="CN65" s="499"/>
      <c r="CO65" s="499"/>
      <c r="CP65" s="499"/>
      <c r="CQ65" s="499"/>
      <c r="CR65" s="499"/>
      <c r="CS65" s="499"/>
      <c r="CT65" s="499"/>
      <c r="CU65" s="499"/>
      <c r="CV65" s="499"/>
      <c r="CW65" s="499"/>
      <c r="CX65" s="499"/>
      <c r="CY65" s="499"/>
    </row>
    <row r="66" spans="1:103" ht="36.75" thickBot="1">
      <c r="A66" s="31"/>
      <c r="B66" s="334" t="s">
        <v>142</v>
      </c>
      <c r="C66" s="334"/>
      <c r="D66" s="806">
        <f>AVERAGE(D53:D65)</f>
        <v>0</v>
      </c>
      <c r="E66" s="806">
        <f>AVERAGE(E53:E65)</f>
        <v>0</v>
      </c>
      <c r="F66" s="335">
        <f t="shared" si="1"/>
        <v>0</v>
      </c>
      <c r="G66" s="9"/>
      <c r="H66" s="9"/>
      <c r="I66" s="9"/>
      <c r="J66" s="9"/>
      <c r="L66" s="16"/>
      <c r="M66" s="16"/>
      <c r="N66" s="499"/>
      <c r="O66" s="499"/>
      <c r="P66" s="499"/>
      <c r="Q66" s="499"/>
      <c r="R66" s="499"/>
      <c r="S66" s="499"/>
      <c r="T66" s="499"/>
      <c r="U66" s="499"/>
      <c r="V66" s="499"/>
      <c r="W66" s="499"/>
      <c r="X66" s="499"/>
      <c r="Y66" s="499"/>
      <c r="Z66" s="499"/>
      <c r="AA66" s="499"/>
      <c r="AB66" s="499"/>
      <c r="AC66" s="499"/>
      <c r="AD66" s="499"/>
      <c r="AE66" s="499"/>
      <c r="AF66" s="499"/>
      <c r="AG66" s="499"/>
      <c r="AH66" s="499"/>
      <c r="AI66" s="499"/>
      <c r="AJ66" s="499"/>
      <c r="AK66" s="499"/>
      <c r="AL66" s="499"/>
      <c r="AM66" s="499"/>
      <c r="AN66" s="499"/>
      <c r="AO66" s="499"/>
      <c r="AP66" s="499"/>
      <c r="AQ66" s="499"/>
      <c r="AR66" s="499"/>
      <c r="AS66" s="499"/>
      <c r="AT66" s="499"/>
      <c r="AU66" s="499"/>
      <c r="AV66" s="499"/>
      <c r="AW66" s="499"/>
      <c r="AX66" s="499"/>
      <c r="AY66" s="499"/>
      <c r="AZ66" s="499"/>
      <c r="BA66" s="499"/>
      <c r="BB66" s="499"/>
      <c r="BC66" s="499"/>
      <c r="BD66" s="499"/>
      <c r="BE66" s="499"/>
      <c r="BF66" s="499"/>
      <c r="BG66" s="499"/>
      <c r="BH66" s="499"/>
      <c r="BI66" s="499"/>
      <c r="BJ66" s="499"/>
      <c r="BK66" s="499"/>
      <c r="BL66" s="499"/>
      <c r="BM66" s="499"/>
      <c r="BN66" s="499"/>
      <c r="BO66" s="499"/>
      <c r="BP66" s="499"/>
      <c r="BQ66" s="499"/>
      <c r="BR66" s="499"/>
      <c r="BS66" s="499"/>
      <c r="BT66" s="499"/>
      <c r="BU66" s="499"/>
      <c r="BV66" s="499"/>
      <c r="BW66" s="499"/>
      <c r="BX66" s="499"/>
      <c r="BY66" s="499"/>
      <c r="BZ66" s="499"/>
      <c r="CA66" s="499"/>
      <c r="CB66" s="499"/>
      <c r="CC66" s="499"/>
      <c r="CD66" s="499"/>
      <c r="CE66" s="499"/>
      <c r="CF66" s="499"/>
      <c r="CG66" s="499"/>
      <c r="CH66" s="499"/>
      <c r="CI66" s="499"/>
      <c r="CJ66" s="499"/>
      <c r="CK66" s="499"/>
      <c r="CL66" s="499"/>
      <c r="CM66" s="499"/>
      <c r="CN66" s="499"/>
      <c r="CO66" s="499"/>
      <c r="CP66" s="499"/>
      <c r="CQ66" s="499"/>
      <c r="CR66" s="499"/>
      <c r="CS66" s="499"/>
      <c r="CT66" s="499"/>
      <c r="CU66" s="499"/>
      <c r="CV66" s="499"/>
      <c r="CW66" s="499"/>
      <c r="CX66" s="499"/>
      <c r="CY66" s="499"/>
    </row>
    <row r="67" spans="1:103" ht="12.75" thickTop="1">
      <c r="A67" s="31"/>
      <c r="B67" s="9"/>
      <c r="C67" s="9"/>
      <c r="D67" s="9"/>
      <c r="E67" s="9"/>
      <c r="F67" s="9"/>
      <c r="G67" s="9"/>
      <c r="H67" s="9"/>
      <c r="I67" s="9"/>
      <c r="J67" s="9"/>
      <c r="L67" s="16"/>
      <c r="M67" s="16"/>
      <c r="N67" s="499"/>
      <c r="O67" s="499"/>
      <c r="P67" s="499"/>
      <c r="Q67" s="499"/>
      <c r="R67" s="499"/>
      <c r="S67" s="499"/>
      <c r="T67" s="499"/>
      <c r="U67" s="499"/>
      <c r="V67" s="499"/>
      <c r="W67" s="499"/>
      <c r="X67" s="499"/>
      <c r="Y67" s="499"/>
      <c r="Z67" s="499"/>
      <c r="AA67" s="499"/>
      <c r="AB67" s="499"/>
      <c r="AC67" s="499"/>
      <c r="AD67" s="499"/>
      <c r="AE67" s="499"/>
      <c r="AF67" s="499"/>
      <c r="AG67" s="499"/>
      <c r="AH67" s="499"/>
      <c r="AI67" s="499"/>
      <c r="AJ67" s="499"/>
      <c r="AK67" s="499"/>
      <c r="AL67" s="499"/>
      <c r="AM67" s="499"/>
      <c r="AN67" s="499"/>
      <c r="AO67" s="499"/>
      <c r="AP67" s="499"/>
      <c r="AQ67" s="499"/>
      <c r="AR67" s="499"/>
      <c r="AS67" s="499"/>
      <c r="AT67" s="499"/>
      <c r="AU67" s="499"/>
      <c r="AV67" s="499"/>
      <c r="AW67" s="499"/>
      <c r="AX67" s="499"/>
      <c r="AY67" s="499"/>
      <c r="AZ67" s="499"/>
      <c r="BA67" s="499"/>
      <c r="BB67" s="499"/>
      <c r="BC67" s="499"/>
      <c r="BD67" s="499"/>
      <c r="BE67" s="499"/>
      <c r="BF67" s="499"/>
      <c r="BG67" s="499"/>
      <c r="BH67" s="499"/>
      <c r="BI67" s="499"/>
      <c r="BJ67" s="499"/>
      <c r="BK67" s="499"/>
      <c r="BL67" s="499"/>
      <c r="BM67" s="499"/>
      <c r="BN67" s="499"/>
      <c r="BO67" s="499"/>
      <c r="BP67" s="499"/>
      <c r="BQ67" s="499"/>
      <c r="BR67" s="499"/>
      <c r="BS67" s="499"/>
      <c r="BT67" s="499"/>
      <c r="BU67" s="499"/>
      <c r="BV67" s="499"/>
      <c r="BW67" s="499"/>
      <c r="BX67" s="499"/>
      <c r="BY67" s="499"/>
      <c r="BZ67" s="499"/>
      <c r="CA67" s="499"/>
      <c r="CB67" s="499"/>
      <c r="CC67" s="499"/>
      <c r="CD67" s="499"/>
      <c r="CE67" s="499"/>
      <c r="CF67" s="499"/>
      <c r="CG67" s="499"/>
      <c r="CH67" s="499"/>
      <c r="CI67" s="499"/>
      <c r="CJ67" s="499"/>
      <c r="CK67" s="499"/>
      <c r="CL67" s="499"/>
      <c r="CM67" s="499"/>
      <c r="CN67" s="499"/>
      <c r="CO67" s="499"/>
      <c r="CP67" s="499"/>
      <c r="CQ67" s="499"/>
      <c r="CR67" s="499"/>
      <c r="CS67" s="499"/>
      <c r="CT67" s="499"/>
      <c r="CU67" s="499"/>
      <c r="CV67" s="499"/>
      <c r="CW67" s="499"/>
      <c r="CX67" s="499"/>
      <c r="CY67" s="499"/>
    </row>
    <row r="68" spans="1:103">
      <c r="A68" s="31"/>
      <c r="B68" s="336" t="s">
        <v>164</v>
      </c>
      <c r="C68" s="336"/>
      <c r="D68" s="9"/>
      <c r="E68" s="9"/>
      <c r="F68" s="9"/>
      <c r="G68" s="9"/>
      <c r="H68" s="9"/>
      <c r="I68" s="9"/>
      <c r="J68" s="9"/>
      <c r="L68" s="16"/>
      <c r="M68" s="16"/>
      <c r="N68" s="499"/>
      <c r="O68" s="499"/>
      <c r="P68" s="499"/>
      <c r="Q68" s="499"/>
      <c r="R68" s="499"/>
      <c r="S68" s="499"/>
      <c r="T68" s="499"/>
      <c r="U68" s="499"/>
      <c r="V68" s="499"/>
      <c r="W68" s="499"/>
      <c r="X68" s="499"/>
      <c r="Y68" s="499"/>
      <c r="Z68" s="499"/>
      <c r="AA68" s="499"/>
      <c r="AB68" s="499"/>
      <c r="AC68" s="499"/>
      <c r="AD68" s="499"/>
      <c r="AE68" s="499"/>
      <c r="AF68" s="499"/>
      <c r="AG68" s="499"/>
      <c r="AH68" s="499"/>
      <c r="AI68" s="499"/>
      <c r="AJ68" s="499"/>
      <c r="AK68" s="499"/>
      <c r="AL68" s="499"/>
      <c r="AM68" s="499"/>
      <c r="AN68" s="499"/>
      <c r="AO68" s="499"/>
      <c r="AP68" s="499"/>
      <c r="AQ68" s="499"/>
      <c r="AR68" s="499"/>
      <c r="AS68" s="499"/>
      <c r="AT68" s="499"/>
      <c r="AU68" s="499"/>
      <c r="AV68" s="499"/>
      <c r="AW68" s="499"/>
      <c r="AX68" s="499"/>
      <c r="AY68" s="499"/>
      <c r="AZ68" s="499"/>
      <c r="BA68" s="499"/>
      <c r="BB68" s="499"/>
      <c r="BC68" s="499"/>
      <c r="BD68" s="499"/>
      <c r="BE68" s="499"/>
      <c r="BF68" s="499"/>
      <c r="BG68" s="499"/>
      <c r="BH68" s="499"/>
      <c r="BI68" s="499"/>
      <c r="BJ68" s="499"/>
      <c r="BK68" s="499"/>
      <c r="BL68" s="499"/>
      <c r="BM68" s="499"/>
      <c r="BN68" s="499"/>
      <c r="BO68" s="499"/>
      <c r="BP68" s="499"/>
      <c r="BQ68" s="499"/>
      <c r="BR68" s="499"/>
      <c r="BS68" s="499"/>
      <c r="BT68" s="499"/>
      <c r="BU68" s="499"/>
      <c r="BV68" s="499"/>
      <c r="BW68" s="499"/>
      <c r="BX68" s="499"/>
      <c r="BY68" s="499"/>
      <c r="BZ68" s="499"/>
      <c r="CA68" s="499"/>
      <c r="CB68" s="499"/>
      <c r="CC68" s="499"/>
      <c r="CD68" s="499"/>
      <c r="CE68" s="499"/>
      <c r="CF68" s="499"/>
      <c r="CG68" s="499"/>
      <c r="CH68" s="499"/>
      <c r="CI68" s="499"/>
      <c r="CJ68" s="499"/>
      <c r="CK68" s="499"/>
      <c r="CL68" s="499"/>
      <c r="CM68" s="499"/>
      <c r="CN68" s="499"/>
      <c r="CO68" s="499"/>
      <c r="CP68" s="499"/>
      <c r="CQ68" s="499"/>
      <c r="CR68" s="499"/>
      <c r="CS68" s="499"/>
      <c r="CT68" s="499"/>
      <c r="CU68" s="499"/>
      <c r="CV68" s="499"/>
      <c r="CW68" s="499"/>
      <c r="CX68" s="499"/>
      <c r="CY68" s="499"/>
    </row>
    <row r="69" spans="1:103">
      <c r="A69" s="31"/>
      <c r="B69" s="323" t="s">
        <v>117</v>
      </c>
      <c r="C69" s="323" t="s">
        <v>118</v>
      </c>
      <c r="D69" s="323" t="s">
        <v>510</v>
      </c>
      <c r="E69" s="323" t="s">
        <v>511</v>
      </c>
      <c r="F69" s="337" t="s">
        <v>120</v>
      </c>
      <c r="G69" s="323" t="s">
        <v>119</v>
      </c>
      <c r="H69" s="323" t="s">
        <v>121</v>
      </c>
      <c r="I69" s="323" t="s">
        <v>122</v>
      </c>
      <c r="J69" s="323" t="s">
        <v>123</v>
      </c>
      <c r="K69" s="323" t="s">
        <v>124</v>
      </c>
      <c r="M69" s="16"/>
      <c r="N69" s="499"/>
      <c r="O69" s="499"/>
      <c r="P69" s="499"/>
      <c r="Q69" s="499"/>
      <c r="R69" s="499"/>
      <c r="S69" s="499"/>
      <c r="T69" s="499"/>
      <c r="U69" s="499"/>
      <c r="V69" s="499"/>
      <c r="W69" s="499"/>
      <c r="X69" s="499"/>
      <c r="Y69" s="499"/>
      <c r="Z69" s="499"/>
      <c r="AA69" s="499"/>
      <c r="AB69" s="499"/>
      <c r="AC69" s="499"/>
      <c r="AD69" s="499"/>
      <c r="AE69" s="499"/>
      <c r="AF69" s="499"/>
      <c r="AG69" s="499"/>
      <c r="AH69" s="499"/>
      <c r="AI69" s="499"/>
      <c r="AJ69" s="499"/>
      <c r="AK69" s="499"/>
      <c r="AL69" s="499"/>
      <c r="AM69" s="499"/>
      <c r="AN69" s="499"/>
      <c r="AO69" s="499"/>
      <c r="AP69" s="499"/>
      <c r="AQ69" s="499"/>
      <c r="AR69" s="499"/>
      <c r="AS69" s="499"/>
      <c r="AT69" s="499"/>
      <c r="AU69" s="499"/>
      <c r="AV69" s="499"/>
      <c r="AW69" s="499"/>
      <c r="AX69" s="499"/>
      <c r="AY69" s="499"/>
      <c r="AZ69" s="499"/>
      <c r="BA69" s="499"/>
      <c r="BB69" s="499"/>
      <c r="BC69" s="499"/>
      <c r="BD69" s="499"/>
      <c r="BE69" s="499"/>
      <c r="BF69" s="499"/>
      <c r="BG69" s="499"/>
      <c r="BH69" s="499"/>
      <c r="BI69" s="499"/>
      <c r="BJ69" s="499"/>
      <c r="BK69" s="499"/>
      <c r="BL69" s="499"/>
      <c r="BM69" s="499"/>
      <c r="BN69" s="499"/>
      <c r="BO69" s="499"/>
      <c r="BP69" s="499"/>
      <c r="BQ69" s="499"/>
      <c r="BR69" s="499"/>
      <c r="BS69" s="499"/>
      <c r="BT69" s="499"/>
      <c r="BU69" s="499"/>
      <c r="BV69" s="499"/>
      <c r="BW69" s="499"/>
      <c r="BX69" s="499"/>
      <c r="BY69" s="499"/>
      <c r="BZ69" s="499"/>
      <c r="CA69" s="499"/>
      <c r="CB69" s="499"/>
      <c r="CC69" s="499"/>
      <c r="CD69" s="499"/>
      <c r="CE69" s="499"/>
      <c r="CF69" s="499"/>
      <c r="CG69" s="499"/>
      <c r="CH69" s="499"/>
      <c r="CI69" s="499"/>
      <c r="CJ69" s="499"/>
      <c r="CK69" s="499"/>
      <c r="CL69" s="499"/>
      <c r="CM69" s="499"/>
      <c r="CN69" s="499"/>
      <c r="CO69" s="499"/>
      <c r="CP69" s="499"/>
      <c r="CQ69" s="499"/>
      <c r="CR69" s="499"/>
      <c r="CS69" s="499"/>
      <c r="CT69" s="499"/>
      <c r="CU69" s="499"/>
      <c r="CV69" s="499"/>
      <c r="CW69" s="499"/>
      <c r="CX69" s="499"/>
      <c r="CY69" s="499"/>
    </row>
    <row r="70" spans="1:103" ht="96">
      <c r="A70" s="31"/>
      <c r="B70" s="338" t="s">
        <v>169</v>
      </c>
      <c r="C70" s="339"/>
      <c r="D70" s="226" t="s">
        <v>512</v>
      </c>
      <c r="E70" s="226" t="s">
        <v>513</v>
      </c>
      <c r="F70" s="339" t="s">
        <v>170</v>
      </c>
      <c r="G70" s="226" t="s">
        <v>165</v>
      </c>
      <c r="H70" s="226" t="s">
        <v>166</v>
      </c>
      <c r="I70" s="226" t="s">
        <v>167</v>
      </c>
      <c r="J70" s="226" t="s">
        <v>168</v>
      </c>
      <c r="K70" s="226" t="s">
        <v>186</v>
      </c>
      <c r="M70" s="16"/>
      <c r="N70" s="499"/>
      <c r="O70" s="499"/>
      <c r="P70" s="499"/>
      <c r="Q70" s="499"/>
      <c r="R70" s="499"/>
      <c r="S70" s="499"/>
      <c r="T70" s="499"/>
      <c r="U70" s="499"/>
      <c r="V70" s="499"/>
      <c r="W70" s="499"/>
      <c r="X70" s="499"/>
      <c r="Y70" s="499"/>
      <c r="Z70" s="499"/>
      <c r="AA70" s="499"/>
      <c r="AB70" s="499"/>
      <c r="AC70" s="499"/>
      <c r="AD70" s="499"/>
      <c r="AE70" s="499"/>
      <c r="AF70" s="499"/>
      <c r="AG70" s="499"/>
      <c r="AH70" s="499"/>
      <c r="AI70" s="499"/>
      <c r="AJ70" s="499"/>
      <c r="AK70" s="499"/>
      <c r="AL70" s="499"/>
      <c r="AM70" s="499"/>
      <c r="AN70" s="499"/>
      <c r="AO70" s="499"/>
      <c r="AP70" s="499"/>
      <c r="AQ70" s="499"/>
      <c r="AR70" s="499"/>
      <c r="AS70" s="499"/>
      <c r="AT70" s="499"/>
      <c r="AU70" s="499"/>
      <c r="AV70" s="499"/>
      <c r="AW70" s="499"/>
      <c r="AX70" s="499"/>
      <c r="AY70" s="499"/>
      <c r="AZ70" s="499"/>
      <c r="BA70" s="499"/>
      <c r="BB70" s="499"/>
      <c r="BC70" s="499"/>
      <c r="BD70" s="499"/>
      <c r="BE70" s="499"/>
      <c r="BF70" s="499"/>
      <c r="BG70" s="499"/>
      <c r="BH70" s="499"/>
      <c r="BI70" s="499"/>
      <c r="BJ70" s="499"/>
      <c r="BK70" s="499"/>
      <c r="BL70" s="499"/>
      <c r="BM70" s="499"/>
      <c r="BN70" s="499"/>
      <c r="BO70" s="499"/>
      <c r="BP70" s="499"/>
      <c r="BQ70" s="499"/>
      <c r="BR70" s="499"/>
      <c r="BS70" s="499"/>
      <c r="BT70" s="499"/>
      <c r="BU70" s="499"/>
      <c r="BV70" s="499"/>
      <c r="BW70" s="499"/>
      <c r="BX70" s="499"/>
      <c r="BY70" s="499"/>
      <c r="BZ70" s="499"/>
      <c r="CA70" s="499"/>
      <c r="CB70" s="499"/>
      <c r="CC70" s="499"/>
      <c r="CD70" s="499"/>
      <c r="CE70" s="499"/>
      <c r="CF70" s="499"/>
      <c r="CG70" s="499"/>
      <c r="CH70" s="499"/>
      <c r="CI70" s="499"/>
      <c r="CJ70" s="499"/>
      <c r="CK70" s="499"/>
      <c r="CL70" s="499"/>
      <c r="CM70" s="499"/>
      <c r="CN70" s="499"/>
      <c r="CO70" s="499"/>
      <c r="CP70" s="499"/>
      <c r="CQ70" s="499"/>
      <c r="CR70" s="499"/>
      <c r="CS70" s="499"/>
      <c r="CT70" s="499"/>
      <c r="CU70" s="499"/>
      <c r="CV70" s="499"/>
      <c r="CW70" s="499"/>
      <c r="CX70" s="499"/>
      <c r="CY70" s="499"/>
    </row>
    <row r="71" spans="1:103">
      <c r="A71" s="31" t="s">
        <v>173</v>
      </c>
      <c r="B71" s="9"/>
      <c r="C71" s="166" t="s">
        <v>171</v>
      </c>
      <c r="D71" s="340">
        <v>0</v>
      </c>
      <c r="E71" s="340">
        <v>0</v>
      </c>
      <c r="F71" s="209">
        <v>0</v>
      </c>
      <c r="G71" s="340">
        <v>0</v>
      </c>
      <c r="H71" s="340">
        <v>0</v>
      </c>
      <c r="I71" s="340">
        <v>0</v>
      </c>
      <c r="J71" s="209">
        <v>0</v>
      </c>
      <c r="K71" s="221">
        <f>F71*G71*H71*I71*J71</f>
        <v>0</v>
      </c>
      <c r="M71" s="16"/>
      <c r="N71" s="499"/>
      <c r="O71" s="499"/>
      <c r="P71" s="499"/>
      <c r="Q71" s="499"/>
      <c r="R71" s="499"/>
      <c r="S71" s="499"/>
      <c r="T71" s="499"/>
      <c r="U71" s="499"/>
      <c r="V71" s="499"/>
      <c r="W71" s="499"/>
      <c r="X71" s="499"/>
      <c r="Y71" s="499"/>
      <c r="Z71" s="499"/>
      <c r="AA71" s="499"/>
      <c r="AB71" s="499"/>
      <c r="AC71" s="499"/>
      <c r="AD71" s="499"/>
      <c r="AE71" s="499"/>
      <c r="AF71" s="499"/>
      <c r="AG71" s="499"/>
      <c r="AH71" s="499"/>
      <c r="AI71" s="499"/>
      <c r="AJ71" s="499"/>
      <c r="AK71" s="499"/>
      <c r="AL71" s="499"/>
      <c r="AM71" s="499"/>
      <c r="AN71" s="499"/>
      <c r="AO71" s="499"/>
      <c r="AP71" s="499"/>
      <c r="AQ71" s="499"/>
      <c r="AR71" s="499"/>
      <c r="AS71" s="499"/>
      <c r="AT71" s="499"/>
      <c r="AU71" s="499"/>
      <c r="AV71" s="499"/>
      <c r="AW71" s="499"/>
      <c r="AX71" s="499"/>
      <c r="AY71" s="499"/>
      <c r="AZ71" s="499"/>
      <c r="BA71" s="499"/>
      <c r="BB71" s="499"/>
      <c r="BC71" s="499"/>
      <c r="BD71" s="499"/>
      <c r="BE71" s="499"/>
      <c r="BF71" s="499"/>
      <c r="BG71" s="499"/>
      <c r="BH71" s="499"/>
      <c r="BI71" s="499"/>
      <c r="BJ71" s="499"/>
      <c r="BK71" s="499"/>
      <c r="BL71" s="499"/>
      <c r="BM71" s="499"/>
      <c r="BN71" s="499"/>
      <c r="BO71" s="499"/>
      <c r="BP71" s="499"/>
      <c r="BQ71" s="499"/>
      <c r="BR71" s="499"/>
      <c r="BS71" s="499"/>
      <c r="BT71" s="499"/>
      <c r="BU71" s="499"/>
      <c r="BV71" s="499"/>
      <c r="BW71" s="499"/>
      <c r="BX71" s="499"/>
      <c r="BY71" s="499"/>
      <c r="BZ71" s="499"/>
      <c r="CA71" s="499"/>
      <c r="CB71" s="499"/>
      <c r="CC71" s="499"/>
      <c r="CD71" s="499"/>
      <c r="CE71" s="499"/>
      <c r="CF71" s="499"/>
      <c r="CG71" s="499"/>
      <c r="CH71" s="499"/>
      <c r="CI71" s="499"/>
      <c r="CJ71" s="499"/>
      <c r="CK71" s="499"/>
      <c r="CL71" s="499"/>
      <c r="CM71" s="499"/>
      <c r="CN71" s="499"/>
      <c r="CO71" s="499"/>
      <c r="CP71" s="499"/>
      <c r="CQ71" s="499"/>
      <c r="CR71" s="499"/>
      <c r="CS71" s="499"/>
      <c r="CT71" s="499"/>
      <c r="CU71" s="499"/>
      <c r="CV71" s="499"/>
      <c r="CW71" s="499"/>
      <c r="CX71" s="499"/>
      <c r="CY71" s="499"/>
    </row>
    <row r="72" spans="1:103">
      <c r="A72" s="31" t="s">
        <v>174</v>
      </c>
      <c r="B72" s="9"/>
      <c r="C72" s="174" t="s">
        <v>172</v>
      </c>
      <c r="D72" s="341">
        <v>0</v>
      </c>
      <c r="E72" s="341">
        <v>0</v>
      </c>
      <c r="F72" s="209">
        <v>0</v>
      </c>
      <c r="G72" s="341">
        <v>0</v>
      </c>
      <c r="H72" s="341">
        <v>0</v>
      </c>
      <c r="I72" s="341">
        <v>0</v>
      </c>
      <c r="J72" s="209">
        <v>0</v>
      </c>
      <c r="K72" s="221">
        <f>F72*G72*H72*I72*J72</f>
        <v>0</v>
      </c>
      <c r="M72" s="16"/>
      <c r="N72" s="499"/>
      <c r="O72" s="499"/>
      <c r="P72" s="499"/>
      <c r="Q72" s="499"/>
      <c r="R72" s="499"/>
      <c r="S72" s="499"/>
      <c r="T72" s="499"/>
      <c r="U72" s="499"/>
      <c r="V72" s="499"/>
      <c r="W72" s="499"/>
      <c r="X72" s="499"/>
      <c r="Y72" s="499"/>
      <c r="Z72" s="499"/>
      <c r="AA72" s="499"/>
      <c r="AB72" s="499"/>
      <c r="AC72" s="499"/>
      <c r="AD72" s="499"/>
      <c r="AE72" s="499"/>
      <c r="AF72" s="499"/>
      <c r="AG72" s="499"/>
      <c r="AH72" s="499"/>
      <c r="AI72" s="499"/>
      <c r="AJ72" s="499"/>
      <c r="AK72" s="499"/>
      <c r="AL72" s="499"/>
      <c r="AM72" s="499"/>
      <c r="AN72" s="499"/>
      <c r="AO72" s="499"/>
      <c r="AP72" s="499"/>
      <c r="AQ72" s="499"/>
      <c r="AR72" s="499"/>
      <c r="AS72" s="499"/>
      <c r="AT72" s="499"/>
      <c r="AU72" s="499"/>
      <c r="AV72" s="499"/>
      <c r="AW72" s="499"/>
      <c r="AX72" s="499"/>
      <c r="AY72" s="499"/>
      <c r="AZ72" s="499"/>
      <c r="BA72" s="499"/>
      <c r="BB72" s="499"/>
      <c r="BC72" s="499"/>
      <c r="BD72" s="499"/>
      <c r="BE72" s="499"/>
      <c r="BF72" s="499"/>
      <c r="BG72" s="499"/>
      <c r="BH72" s="499"/>
      <c r="BI72" s="499"/>
      <c r="BJ72" s="499"/>
      <c r="BK72" s="499"/>
      <c r="BL72" s="499"/>
      <c r="BM72" s="499"/>
      <c r="BN72" s="499"/>
      <c r="BO72" s="499"/>
      <c r="BP72" s="499"/>
      <c r="BQ72" s="499"/>
      <c r="BR72" s="499"/>
      <c r="BS72" s="499"/>
      <c r="BT72" s="499"/>
      <c r="BU72" s="499"/>
      <c r="BV72" s="499"/>
      <c r="BW72" s="499"/>
      <c r="BX72" s="499"/>
      <c r="BY72" s="499"/>
      <c r="BZ72" s="499"/>
      <c r="CA72" s="499"/>
      <c r="CB72" s="499"/>
      <c r="CC72" s="499"/>
      <c r="CD72" s="499"/>
      <c r="CE72" s="499"/>
      <c r="CF72" s="499"/>
      <c r="CG72" s="499"/>
      <c r="CH72" s="499"/>
      <c r="CI72" s="499"/>
      <c r="CJ72" s="499"/>
      <c r="CK72" s="499"/>
      <c r="CL72" s="499"/>
      <c r="CM72" s="499"/>
      <c r="CN72" s="499"/>
      <c r="CO72" s="499"/>
      <c r="CP72" s="499"/>
      <c r="CQ72" s="499"/>
      <c r="CR72" s="499"/>
      <c r="CS72" s="499"/>
      <c r="CT72" s="499"/>
      <c r="CU72" s="499"/>
      <c r="CV72" s="499"/>
      <c r="CW72" s="499"/>
      <c r="CX72" s="499"/>
      <c r="CY72" s="499"/>
    </row>
    <row r="73" spans="1:103">
      <c r="A73" s="31">
        <v>43</v>
      </c>
      <c r="B73" s="9"/>
      <c r="C73" s="9" t="s">
        <v>377</v>
      </c>
      <c r="D73" s="161"/>
      <c r="E73" s="161"/>
      <c r="F73" s="255">
        <f>SUM(F71:F72)</f>
        <v>0</v>
      </c>
      <c r="G73" s="161"/>
      <c r="H73" s="161"/>
      <c r="I73" s="161"/>
      <c r="J73" s="255"/>
      <c r="K73" s="255">
        <f>SUM(K71:K72)</f>
        <v>0</v>
      </c>
      <c r="M73" s="16"/>
      <c r="N73" s="499"/>
      <c r="O73" s="499"/>
      <c r="P73" s="499"/>
      <c r="Q73" s="499"/>
      <c r="R73" s="499"/>
      <c r="S73" s="499"/>
      <c r="T73" s="499"/>
      <c r="U73" s="499"/>
      <c r="V73" s="499"/>
      <c r="W73" s="499"/>
      <c r="X73" s="499"/>
      <c r="Y73" s="499"/>
      <c r="Z73" s="499"/>
      <c r="AA73" s="499"/>
      <c r="AB73" s="499"/>
      <c r="AC73" s="499"/>
      <c r="AD73" s="499"/>
      <c r="AE73" s="499"/>
      <c r="AF73" s="499"/>
      <c r="AG73" s="499"/>
      <c r="AH73" s="499"/>
      <c r="AI73" s="499"/>
      <c r="AJ73" s="499"/>
      <c r="AK73" s="499"/>
      <c r="AL73" s="499"/>
      <c r="AM73" s="499"/>
      <c r="AN73" s="499"/>
      <c r="AO73" s="499"/>
      <c r="AP73" s="499"/>
      <c r="AQ73" s="499"/>
      <c r="AR73" s="499"/>
      <c r="AS73" s="499"/>
      <c r="AT73" s="499"/>
      <c r="AU73" s="499"/>
      <c r="AV73" s="499"/>
      <c r="AW73" s="499"/>
      <c r="AX73" s="499"/>
      <c r="AY73" s="499"/>
      <c r="AZ73" s="499"/>
      <c r="BA73" s="499"/>
      <c r="BB73" s="499"/>
      <c r="BC73" s="499"/>
      <c r="BD73" s="499"/>
      <c r="BE73" s="499"/>
      <c r="BF73" s="499"/>
      <c r="BG73" s="499"/>
      <c r="BH73" s="499"/>
      <c r="BI73" s="499"/>
      <c r="BJ73" s="499"/>
      <c r="BK73" s="499"/>
      <c r="BL73" s="499"/>
      <c r="BM73" s="499"/>
      <c r="BN73" s="499"/>
      <c r="BO73" s="499"/>
      <c r="BP73" s="499"/>
      <c r="BQ73" s="499"/>
      <c r="BR73" s="499"/>
      <c r="BS73" s="499"/>
      <c r="BT73" s="499"/>
      <c r="BU73" s="499"/>
      <c r="BV73" s="499"/>
      <c r="BW73" s="499"/>
      <c r="BX73" s="499"/>
      <c r="BY73" s="499"/>
      <c r="BZ73" s="499"/>
      <c r="CA73" s="499"/>
      <c r="CB73" s="499"/>
      <c r="CC73" s="499"/>
      <c r="CD73" s="499"/>
      <c r="CE73" s="499"/>
      <c r="CF73" s="499"/>
      <c r="CG73" s="499"/>
      <c r="CH73" s="499"/>
      <c r="CI73" s="499"/>
      <c r="CJ73" s="499"/>
      <c r="CK73" s="499"/>
      <c r="CL73" s="499"/>
      <c r="CM73" s="499"/>
      <c r="CN73" s="499"/>
      <c r="CO73" s="499"/>
      <c r="CP73" s="499"/>
      <c r="CQ73" s="499"/>
      <c r="CR73" s="499"/>
      <c r="CS73" s="499"/>
      <c r="CT73" s="499"/>
      <c r="CU73" s="499"/>
      <c r="CV73" s="499"/>
      <c r="CW73" s="499"/>
      <c r="CX73" s="499"/>
      <c r="CY73" s="499"/>
    </row>
    <row r="74" spans="1:103">
      <c r="A74" s="31"/>
      <c r="B74" s="9"/>
      <c r="C74" s="9"/>
      <c r="D74" s="9"/>
      <c r="E74" s="9"/>
      <c r="F74" s="9"/>
      <c r="G74" s="9"/>
      <c r="H74" s="9"/>
      <c r="I74" s="9"/>
      <c r="J74" s="9"/>
      <c r="L74" s="16"/>
      <c r="M74" s="16"/>
      <c r="N74" s="499"/>
      <c r="O74" s="499"/>
      <c r="P74" s="499"/>
      <c r="Q74" s="499"/>
      <c r="R74" s="499"/>
      <c r="S74" s="499"/>
      <c r="T74" s="499"/>
      <c r="U74" s="499"/>
      <c r="V74" s="499"/>
      <c r="W74" s="499"/>
      <c r="X74" s="499"/>
      <c r="Y74" s="499"/>
      <c r="Z74" s="499"/>
      <c r="AA74" s="499"/>
      <c r="AB74" s="499"/>
      <c r="AC74" s="499"/>
      <c r="AD74" s="499"/>
      <c r="AE74" s="499"/>
      <c r="AF74" s="499"/>
      <c r="AG74" s="499"/>
      <c r="AH74" s="499"/>
      <c r="AI74" s="499"/>
      <c r="AJ74" s="499"/>
      <c r="AK74" s="499"/>
      <c r="AL74" s="499"/>
      <c r="AM74" s="499"/>
      <c r="AN74" s="499"/>
      <c r="AO74" s="499"/>
      <c r="AP74" s="499"/>
      <c r="AQ74" s="499"/>
      <c r="AR74" s="499"/>
      <c r="AS74" s="499"/>
      <c r="AT74" s="499"/>
      <c r="AU74" s="499"/>
      <c r="AV74" s="499"/>
      <c r="AW74" s="499"/>
      <c r="AX74" s="499"/>
      <c r="AY74" s="499"/>
      <c r="AZ74" s="499"/>
      <c r="BA74" s="499"/>
      <c r="BB74" s="499"/>
      <c r="BC74" s="499"/>
      <c r="BD74" s="499"/>
      <c r="BE74" s="499"/>
      <c r="BF74" s="499"/>
      <c r="BG74" s="499"/>
      <c r="BH74" s="499"/>
      <c r="BI74" s="499"/>
      <c r="BJ74" s="499"/>
      <c r="BK74" s="499"/>
      <c r="BL74" s="499"/>
      <c r="BM74" s="499"/>
      <c r="BN74" s="499"/>
      <c r="BO74" s="499"/>
      <c r="BP74" s="499"/>
      <c r="BQ74" s="499"/>
      <c r="BR74" s="499"/>
      <c r="BS74" s="499"/>
      <c r="BT74" s="499"/>
      <c r="BU74" s="499"/>
      <c r="BV74" s="499"/>
      <c r="BW74" s="499"/>
      <c r="BX74" s="499"/>
      <c r="BY74" s="499"/>
      <c r="BZ74" s="499"/>
      <c r="CA74" s="499"/>
      <c r="CB74" s="499"/>
      <c r="CC74" s="499"/>
      <c r="CD74" s="499"/>
      <c r="CE74" s="499"/>
      <c r="CF74" s="499"/>
      <c r="CG74" s="499"/>
      <c r="CH74" s="499"/>
      <c r="CI74" s="499"/>
      <c r="CJ74" s="499"/>
      <c r="CK74" s="499"/>
      <c r="CL74" s="499"/>
      <c r="CM74" s="499"/>
      <c r="CN74" s="499"/>
      <c r="CO74" s="499"/>
      <c r="CP74" s="499"/>
      <c r="CQ74" s="499"/>
      <c r="CR74" s="499"/>
      <c r="CS74" s="499"/>
      <c r="CT74" s="499"/>
      <c r="CU74" s="499"/>
      <c r="CV74" s="499"/>
      <c r="CW74" s="499"/>
      <c r="CX74" s="499"/>
      <c r="CY74" s="499"/>
    </row>
    <row r="75" spans="1:103">
      <c r="A75" s="96" t="s">
        <v>60</v>
      </c>
      <c r="B75" s="9"/>
      <c r="C75" s="9"/>
      <c r="D75" s="9"/>
      <c r="E75" s="9"/>
      <c r="F75" s="9"/>
      <c r="G75" s="9"/>
      <c r="H75" s="9"/>
      <c r="I75" s="9"/>
      <c r="J75" s="9"/>
      <c r="L75" s="16"/>
      <c r="M75" s="16"/>
      <c r="N75" s="499"/>
      <c r="O75" s="499"/>
      <c r="P75" s="499"/>
      <c r="Q75" s="499"/>
      <c r="R75" s="499"/>
      <c r="S75" s="499"/>
      <c r="T75" s="499"/>
      <c r="U75" s="499"/>
      <c r="V75" s="499"/>
      <c r="W75" s="499"/>
      <c r="X75" s="499"/>
      <c r="Y75" s="499"/>
      <c r="Z75" s="499"/>
      <c r="AA75" s="499"/>
      <c r="AB75" s="499"/>
      <c r="AC75" s="499"/>
      <c r="AD75" s="499"/>
      <c r="AE75" s="499"/>
      <c r="AF75" s="499"/>
      <c r="AG75" s="499"/>
      <c r="AH75" s="499"/>
      <c r="AI75" s="499"/>
      <c r="AJ75" s="499"/>
      <c r="AK75" s="499"/>
      <c r="AL75" s="499"/>
      <c r="AM75" s="499"/>
      <c r="AN75" s="499"/>
      <c r="AO75" s="499"/>
      <c r="AP75" s="499"/>
      <c r="AQ75" s="499"/>
      <c r="AR75" s="499"/>
      <c r="AS75" s="499"/>
      <c r="AT75" s="499"/>
      <c r="AU75" s="499"/>
      <c r="AV75" s="499"/>
      <c r="AW75" s="499"/>
      <c r="AX75" s="499"/>
      <c r="AY75" s="499"/>
      <c r="AZ75" s="499"/>
      <c r="BA75" s="499"/>
      <c r="BB75" s="499"/>
      <c r="BC75" s="499"/>
      <c r="BD75" s="499"/>
      <c r="BE75" s="499"/>
      <c r="BF75" s="499"/>
      <c r="BG75" s="499"/>
      <c r="BH75" s="499"/>
      <c r="BI75" s="499"/>
      <c r="BJ75" s="499"/>
      <c r="BK75" s="499"/>
      <c r="BL75" s="499"/>
      <c r="BM75" s="499"/>
      <c r="BN75" s="499"/>
      <c r="BO75" s="499"/>
      <c r="BP75" s="499"/>
      <c r="BQ75" s="499"/>
      <c r="BR75" s="499"/>
      <c r="BS75" s="499"/>
      <c r="BT75" s="499"/>
      <c r="BU75" s="499"/>
      <c r="BV75" s="499"/>
      <c r="BW75" s="499"/>
      <c r="BX75" s="499"/>
      <c r="BY75" s="499"/>
      <c r="BZ75" s="499"/>
      <c r="CA75" s="499"/>
      <c r="CB75" s="499"/>
      <c r="CC75" s="499"/>
      <c r="CD75" s="499"/>
      <c r="CE75" s="499"/>
      <c r="CF75" s="499"/>
      <c r="CG75" s="499"/>
      <c r="CH75" s="499"/>
      <c r="CI75" s="499"/>
      <c r="CJ75" s="499"/>
      <c r="CK75" s="499"/>
      <c r="CL75" s="499"/>
      <c r="CM75" s="499"/>
      <c r="CN75" s="499"/>
      <c r="CO75" s="499"/>
      <c r="CP75" s="499"/>
      <c r="CQ75" s="499"/>
      <c r="CR75" s="499"/>
      <c r="CS75" s="499"/>
      <c r="CT75" s="499"/>
      <c r="CU75" s="499"/>
      <c r="CV75" s="499"/>
      <c r="CW75" s="499"/>
      <c r="CX75" s="499"/>
      <c r="CY75" s="499"/>
    </row>
    <row r="76" spans="1:103">
      <c r="A76" s="38" t="s">
        <v>407</v>
      </c>
      <c r="B76" s="873" t="s">
        <v>180</v>
      </c>
      <c r="C76" s="873"/>
      <c r="D76" s="873"/>
      <c r="E76" s="873"/>
      <c r="F76" s="873"/>
      <c r="G76" s="873"/>
      <c r="H76" s="873"/>
      <c r="I76" s="873"/>
      <c r="J76" s="873"/>
      <c r="K76" s="873"/>
      <c r="L76" s="48"/>
      <c r="M76" s="48"/>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499"/>
      <c r="AY76" s="499"/>
      <c r="AZ76" s="499"/>
      <c r="BA76" s="499"/>
      <c r="BB76" s="499"/>
      <c r="BC76" s="499"/>
      <c r="BD76" s="499"/>
      <c r="BE76" s="499"/>
      <c r="BF76" s="499"/>
      <c r="BG76" s="499"/>
      <c r="BH76" s="499"/>
      <c r="BI76" s="499"/>
      <c r="BJ76" s="499"/>
      <c r="BK76" s="499"/>
      <c r="BL76" s="499"/>
      <c r="BM76" s="499"/>
      <c r="BN76" s="499"/>
      <c r="BO76" s="499"/>
      <c r="BP76" s="499"/>
      <c r="BQ76" s="499"/>
      <c r="BR76" s="499"/>
      <c r="BS76" s="499"/>
      <c r="BT76" s="499"/>
      <c r="BU76" s="499"/>
      <c r="BV76" s="499"/>
      <c r="BW76" s="499"/>
      <c r="BX76" s="499"/>
      <c r="BY76" s="499"/>
      <c r="BZ76" s="499"/>
      <c r="CA76" s="499"/>
      <c r="CB76" s="499"/>
      <c r="CC76" s="499"/>
      <c r="CD76" s="499"/>
      <c r="CE76" s="499"/>
      <c r="CF76" s="499"/>
      <c r="CG76" s="499"/>
      <c r="CH76" s="499"/>
      <c r="CI76" s="499"/>
      <c r="CJ76" s="499"/>
      <c r="CK76" s="499"/>
      <c r="CL76" s="499"/>
      <c r="CM76" s="499"/>
      <c r="CN76" s="499"/>
      <c r="CO76" s="499"/>
      <c r="CP76" s="499"/>
      <c r="CQ76" s="499"/>
      <c r="CR76" s="499"/>
      <c r="CS76" s="499"/>
      <c r="CT76" s="499"/>
      <c r="CU76" s="499"/>
      <c r="CV76" s="499"/>
      <c r="CW76" s="499"/>
      <c r="CX76" s="499"/>
      <c r="CY76" s="499"/>
    </row>
    <row r="77" spans="1:103" ht="39" customHeight="1">
      <c r="A77" s="38" t="s">
        <v>419</v>
      </c>
      <c r="B77" s="872" t="s">
        <v>181</v>
      </c>
      <c r="C77" s="872"/>
      <c r="D77" s="872"/>
      <c r="E77" s="872"/>
      <c r="F77" s="872"/>
      <c r="G77" s="872"/>
      <c r="H77" s="872"/>
      <c r="I77" s="872"/>
      <c r="J77" s="872"/>
      <c r="K77" s="872"/>
      <c r="L77" s="48"/>
      <c r="M77" s="48"/>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499"/>
      <c r="AY77" s="499"/>
      <c r="AZ77" s="499"/>
      <c r="BA77" s="499"/>
      <c r="BB77" s="499"/>
      <c r="BC77" s="499"/>
      <c r="BD77" s="499"/>
      <c r="BE77" s="499"/>
      <c r="BF77" s="499"/>
      <c r="BG77" s="499"/>
      <c r="BH77" s="499"/>
      <c r="BI77" s="499"/>
      <c r="BJ77" s="499"/>
      <c r="BK77" s="499"/>
      <c r="BL77" s="499"/>
      <c r="BM77" s="499"/>
      <c r="BN77" s="499"/>
      <c r="BO77" s="499"/>
      <c r="BP77" s="499"/>
      <c r="BQ77" s="499"/>
      <c r="BR77" s="499"/>
      <c r="BS77" s="499"/>
      <c r="BT77" s="499"/>
      <c r="BU77" s="499"/>
      <c r="BV77" s="499"/>
      <c r="BW77" s="499"/>
      <c r="BX77" s="499"/>
      <c r="BY77" s="499"/>
      <c r="BZ77" s="499"/>
      <c r="CA77" s="499"/>
      <c r="CB77" s="499"/>
      <c r="CC77" s="499"/>
      <c r="CD77" s="499"/>
      <c r="CE77" s="499"/>
      <c r="CF77" s="499"/>
      <c r="CG77" s="499"/>
      <c r="CH77" s="499"/>
      <c r="CI77" s="499"/>
      <c r="CJ77" s="499"/>
      <c r="CK77" s="499"/>
      <c r="CL77" s="499"/>
      <c r="CM77" s="499"/>
      <c r="CN77" s="499"/>
      <c r="CO77" s="499"/>
      <c r="CP77" s="499"/>
      <c r="CQ77" s="499"/>
      <c r="CR77" s="499"/>
      <c r="CS77" s="499"/>
      <c r="CT77" s="499"/>
      <c r="CU77" s="499"/>
      <c r="CV77" s="499"/>
      <c r="CW77" s="499"/>
      <c r="CX77" s="499"/>
      <c r="CY77" s="499"/>
    </row>
    <row r="78" spans="1:103" ht="25.5" customHeight="1">
      <c r="A78" s="38" t="s">
        <v>422</v>
      </c>
      <c r="B78" s="872" t="s">
        <v>183</v>
      </c>
      <c r="C78" s="872"/>
      <c r="D78" s="872"/>
      <c r="E78" s="872"/>
      <c r="F78" s="872"/>
      <c r="G78" s="872"/>
      <c r="H78" s="872"/>
      <c r="I78" s="872"/>
      <c r="J78" s="872"/>
      <c r="K78" s="872"/>
      <c r="L78" s="48"/>
      <c r="M78" s="48"/>
      <c r="N78" s="499"/>
      <c r="O78" s="499"/>
      <c r="P78" s="499"/>
      <c r="Q78" s="499"/>
      <c r="R78" s="499"/>
      <c r="S78" s="499"/>
      <c r="T78" s="499"/>
      <c r="U78" s="499"/>
      <c r="V78" s="499"/>
      <c r="W78" s="499"/>
      <c r="X78" s="49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499"/>
      <c r="AY78" s="499"/>
      <c r="AZ78" s="499"/>
      <c r="BA78" s="499"/>
      <c r="BB78" s="499"/>
      <c r="BC78" s="499"/>
      <c r="BD78" s="499"/>
      <c r="BE78" s="499"/>
      <c r="BF78" s="499"/>
      <c r="BG78" s="499"/>
      <c r="BH78" s="499"/>
      <c r="BI78" s="499"/>
      <c r="BJ78" s="499"/>
      <c r="BK78" s="499"/>
      <c r="BL78" s="499"/>
      <c r="BM78" s="499"/>
      <c r="BN78" s="499"/>
      <c r="BO78" s="499"/>
      <c r="BP78" s="499"/>
      <c r="BQ78" s="499"/>
      <c r="BR78" s="499"/>
      <c r="BS78" s="499"/>
      <c r="BT78" s="499"/>
      <c r="BU78" s="499"/>
      <c r="BV78" s="499"/>
      <c r="BW78" s="499"/>
      <c r="BX78" s="499"/>
      <c r="BY78" s="499"/>
      <c r="BZ78" s="499"/>
      <c r="CA78" s="499"/>
      <c r="CB78" s="499"/>
      <c r="CC78" s="499"/>
      <c r="CD78" s="499"/>
      <c r="CE78" s="499"/>
      <c r="CF78" s="499"/>
      <c r="CG78" s="499"/>
      <c r="CH78" s="499"/>
      <c r="CI78" s="499"/>
      <c r="CJ78" s="499"/>
      <c r="CK78" s="499"/>
      <c r="CL78" s="499"/>
      <c r="CM78" s="499"/>
      <c r="CN78" s="499"/>
      <c r="CO78" s="499"/>
      <c r="CP78" s="499"/>
      <c r="CQ78" s="499"/>
      <c r="CR78" s="499"/>
      <c r="CS78" s="499"/>
      <c r="CT78" s="499"/>
      <c r="CU78" s="499"/>
      <c r="CV78" s="499"/>
      <c r="CW78" s="499"/>
      <c r="CX78" s="499"/>
      <c r="CY78" s="499"/>
    </row>
    <row r="79" spans="1:103">
      <c r="A79" s="38" t="s">
        <v>423</v>
      </c>
      <c r="B79" s="873" t="s">
        <v>175</v>
      </c>
      <c r="C79" s="873"/>
      <c r="D79" s="873"/>
      <c r="E79" s="873"/>
      <c r="F79" s="873"/>
      <c r="G79" s="873"/>
      <c r="H79" s="873"/>
      <c r="I79" s="873"/>
      <c r="J79" s="873"/>
      <c r="K79" s="873"/>
      <c r="L79" s="48"/>
      <c r="M79" s="48"/>
      <c r="N79" s="499"/>
      <c r="O79" s="499"/>
      <c r="P79" s="499"/>
      <c r="Q79" s="499"/>
      <c r="R79" s="499"/>
      <c r="S79" s="499"/>
      <c r="T79" s="499"/>
      <c r="U79" s="499"/>
      <c r="V79" s="499"/>
      <c r="W79" s="499"/>
      <c r="X79" s="499"/>
      <c r="Y79" s="499"/>
      <c r="Z79" s="499"/>
      <c r="AA79" s="499"/>
      <c r="AB79" s="499"/>
      <c r="AC79" s="499"/>
      <c r="AD79" s="499"/>
      <c r="AE79" s="499"/>
      <c r="AF79" s="499"/>
      <c r="AG79" s="499"/>
      <c r="AH79" s="499"/>
      <c r="AI79" s="499"/>
      <c r="AJ79" s="499"/>
      <c r="AK79" s="499"/>
      <c r="AL79" s="499"/>
      <c r="AM79" s="499"/>
      <c r="AN79" s="499"/>
      <c r="AO79" s="499"/>
      <c r="AP79" s="499"/>
      <c r="AQ79" s="499"/>
      <c r="AR79" s="499"/>
      <c r="AS79" s="499"/>
      <c r="AT79" s="499"/>
      <c r="AU79" s="499"/>
      <c r="AV79" s="499"/>
      <c r="AW79" s="499"/>
      <c r="AX79" s="499"/>
      <c r="AY79" s="499"/>
      <c r="AZ79" s="499"/>
      <c r="BA79" s="499"/>
      <c r="BB79" s="499"/>
      <c r="BC79" s="499"/>
      <c r="BD79" s="499"/>
      <c r="BE79" s="499"/>
      <c r="BF79" s="499"/>
      <c r="BG79" s="499"/>
      <c r="BH79" s="499"/>
      <c r="BI79" s="499"/>
      <c r="BJ79" s="499"/>
      <c r="BK79" s="499"/>
      <c r="BL79" s="499"/>
      <c r="BM79" s="499"/>
      <c r="BN79" s="499"/>
      <c r="BO79" s="499"/>
      <c r="BP79" s="499"/>
      <c r="BQ79" s="499"/>
      <c r="BR79" s="499"/>
      <c r="BS79" s="499"/>
      <c r="BT79" s="499"/>
      <c r="BU79" s="499"/>
      <c r="BV79" s="499"/>
      <c r="BW79" s="499"/>
      <c r="BX79" s="499"/>
      <c r="BY79" s="499"/>
      <c r="BZ79" s="499"/>
      <c r="CA79" s="499"/>
      <c r="CB79" s="499"/>
      <c r="CC79" s="499"/>
      <c r="CD79" s="499"/>
      <c r="CE79" s="499"/>
      <c r="CF79" s="499"/>
      <c r="CG79" s="499"/>
      <c r="CH79" s="499"/>
      <c r="CI79" s="499"/>
      <c r="CJ79" s="499"/>
      <c r="CK79" s="499"/>
      <c r="CL79" s="499"/>
      <c r="CM79" s="499"/>
      <c r="CN79" s="499"/>
      <c r="CO79" s="499"/>
      <c r="CP79" s="499"/>
      <c r="CQ79" s="499"/>
      <c r="CR79" s="499"/>
      <c r="CS79" s="499"/>
      <c r="CT79" s="499"/>
      <c r="CU79" s="499"/>
      <c r="CV79" s="499"/>
      <c r="CW79" s="499"/>
      <c r="CX79" s="499"/>
      <c r="CY79" s="499"/>
    </row>
    <row r="80" spans="1:103">
      <c r="A80" s="38" t="s">
        <v>426</v>
      </c>
      <c r="B80" s="873" t="s">
        <v>176</v>
      </c>
      <c r="C80" s="873"/>
      <c r="D80" s="873"/>
      <c r="E80" s="873"/>
      <c r="F80" s="873"/>
      <c r="G80" s="873"/>
      <c r="H80" s="873"/>
      <c r="I80" s="873"/>
      <c r="J80" s="873"/>
      <c r="K80" s="873"/>
      <c r="L80" s="48"/>
      <c r="M80" s="48"/>
      <c r="N80" s="499"/>
      <c r="O80" s="499"/>
      <c r="P80" s="499"/>
      <c r="Q80" s="499"/>
      <c r="R80" s="499"/>
      <c r="S80" s="499"/>
      <c r="T80" s="499"/>
      <c r="U80" s="499"/>
      <c r="V80" s="499"/>
      <c r="W80" s="499"/>
      <c r="X80" s="499"/>
      <c r="Y80" s="499"/>
      <c r="Z80" s="499"/>
      <c r="AA80" s="499"/>
      <c r="AB80" s="499"/>
      <c r="AC80" s="499"/>
      <c r="AD80" s="499"/>
      <c r="AE80" s="499"/>
      <c r="AF80" s="499"/>
      <c r="AG80" s="499"/>
      <c r="AH80" s="499"/>
      <c r="AI80" s="499"/>
      <c r="AJ80" s="499"/>
      <c r="AK80" s="499"/>
      <c r="AL80" s="499"/>
      <c r="AM80" s="499"/>
      <c r="AN80" s="499"/>
      <c r="AO80" s="499"/>
      <c r="AP80" s="499"/>
      <c r="AQ80" s="499"/>
      <c r="AR80" s="499"/>
      <c r="AS80" s="499"/>
      <c r="AT80" s="499"/>
      <c r="AU80" s="499"/>
      <c r="AV80" s="499"/>
      <c r="AW80" s="499"/>
      <c r="AX80" s="499"/>
      <c r="AY80" s="499"/>
      <c r="AZ80" s="499"/>
      <c r="BA80" s="499"/>
      <c r="BB80" s="499"/>
      <c r="BC80" s="499"/>
      <c r="BD80" s="499"/>
      <c r="BE80" s="499"/>
      <c r="BF80" s="499"/>
      <c r="BG80" s="499"/>
      <c r="BH80" s="499"/>
      <c r="BI80" s="499"/>
      <c r="BJ80" s="499"/>
      <c r="BK80" s="499"/>
      <c r="BL80" s="499"/>
      <c r="BM80" s="499"/>
      <c r="BN80" s="499"/>
      <c r="BO80" s="499"/>
      <c r="BP80" s="499"/>
      <c r="BQ80" s="499"/>
      <c r="BR80" s="499"/>
      <c r="BS80" s="499"/>
      <c r="BT80" s="499"/>
      <c r="BU80" s="499"/>
      <c r="BV80" s="499"/>
      <c r="BW80" s="499"/>
      <c r="BX80" s="499"/>
      <c r="BY80" s="499"/>
      <c r="BZ80" s="499"/>
      <c r="CA80" s="499"/>
      <c r="CB80" s="499"/>
      <c r="CC80" s="499"/>
      <c r="CD80" s="499"/>
      <c r="CE80" s="499"/>
      <c r="CF80" s="499"/>
      <c r="CG80" s="499"/>
      <c r="CH80" s="499"/>
      <c r="CI80" s="499"/>
      <c r="CJ80" s="499"/>
      <c r="CK80" s="499"/>
      <c r="CL80" s="499"/>
      <c r="CM80" s="499"/>
      <c r="CN80" s="499"/>
      <c r="CO80" s="499"/>
      <c r="CP80" s="499"/>
      <c r="CQ80" s="499"/>
      <c r="CR80" s="499"/>
      <c r="CS80" s="499"/>
      <c r="CT80" s="499"/>
      <c r="CU80" s="499"/>
      <c r="CV80" s="499"/>
      <c r="CW80" s="499"/>
      <c r="CX80" s="499"/>
      <c r="CY80" s="499"/>
    </row>
    <row r="81" spans="1:103" ht="63.75" customHeight="1">
      <c r="A81" s="31" t="s">
        <v>427</v>
      </c>
      <c r="B81" s="854" t="s">
        <v>177</v>
      </c>
      <c r="C81" s="854"/>
      <c r="D81" s="854"/>
      <c r="E81" s="854"/>
      <c r="F81" s="854"/>
      <c r="G81" s="854"/>
      <c r="H81" s="854"/>
      <c r="I81" s="854"/>
      <c r="J81" s="854"/>
      <c r="K81" s="854"/>
      <c r="L81" s="16"/>
      <c r="M81" s="16"/>
      <c r="N81" s="499"/>
      <c r="O81" s="499"/>
      <c r="P81" s="499"/>
      <c r="Q81" s="499"/>
      <c r="R81" s="499"/>
      <c r="S81" s="499"/>
      <c r="T81" s="499"/>
      <c r="U81" s="499"/>
      <c r="V81" s="499"/>
      <c r="W81" s="499"/>
      <c r="X81" s="499"/>
      <c r="Y81" s="499"/>
      <c r="Z81" s="499"/>
      <c r="AA81" s="499"/>
      <c r="AB81" s="499"/>
      <c r="AC81" s="499"/>
      <c r="AD81" s="499"/>
      <c r="AE81" s="499"/>
      <c r="AF81" s="499"/>
      <c r="AG81" s="499"/>
      <c r="AH81" s="499"/>
      <c r="AI81" s="499"/>
      <c r="AJ81" s="499"/>
      <c r="AK81" s="499"/>
      <c r="AL81" s="499"/>
      <c r="AM81" s="499"/>
      <c r="AN81" s="499"/>
      <c r="AO81" s="499"/>
      <c r="AP81" s="499"/>
      <c r="AQ81" s="499"/>
      <c r="AR81" s="499"/>
      <c r="AS81" s="499"/>
      <c r="AT81" s="499"/>
      <c r="AU81" s="499"/>
      <c r="AV81" s="499"/>
      <c r="AW81" s="499"/>
      <c r="AX81" s="499"/>
      <c r="AY81" s="499"/>
      <c r="AZ81" s="499"/>
      <c r="BA81" s="499"/>
      <c r="BB81" s="499"/>
      <c r="BC81" s="499"/>
      <c r="BD81" s="499"/>
      <c r="BE81" s="499"/>
      <c r="BF81" s="499"/>
      <c r="BG81" s="499"/>
      <c r="BH81" s="499"/>
      <c r="BI81" s="499"/>
      <c r="BJ81" s="499"/>
      <c r="BK81" s="499"/>
      <c r="BL81" s="499"/>
      <c r="BM81" s="499"/>
      <c r="BN81" s="499"/>
      <c r="BO81" s="499"/>
      <c r="BP81" s="499"/>
      <c r="BQ81" s="499"/>
      <c r="BR81" s="499"/>
      <c r="BS81" s="499"/>
      <c r="BT81" s="499"/>
      <c r="BU81" s="499"/>
      <c r="BV81" s="499"/>
      <c r="BW81" s="499"/>
      <c r="BX81" s="499"/>
      <c r="BY81" s="499"/>
      <c r="BZ81" s="499"/>
      <c r="CA81" s="499"/>
      <c r="CB81" s="499"/>
      <c r="CC81" s="499"/>
      <c r="CD81" s="499"/>
      <c r="CE81" s="499"/>
      <c r="CF81" s="499"/>
      <c r="CG81" s="499"/>
      <c r="CH81" s="499"/>
      <c r="CI81" s="499"/>
      <c r="CJ81" s="499"/>
      <c r="CK81" s="499"/>
      <c r="CL81" s="499"/>
      <c r="CM81" s="499"/>
      <c r="CN81" s="499"/>
      <c r="CO81" s="499"/>
      <c r="CP81" s="499"/>
      <c r="CQ81" s="499"/>
      <c r="CR81" s="499"/>
      <c r="CS81" s="499"/>
      <c r="CT81" s="499"/>
      <c r="CU81" s="499"/>
      <c r="CV81" s="499"/>
      <c r="CW81" s="499"/>
      <c r="CX81" s="499"/>
      <c r="CY81" s="499"/>
    </row>
    <row r="82" spans="1:103" ht="25.5" customHeight="1">
      <c r="A82" s="31" t="s">
        <v>428</v>
      </c>
      <c r="B82" s="854" t="s">
        <v>184</v>
      </c>
      <c r="C82" s="854"/>
      <c r="D82" s="854"/>
      <c r="E82" s="854"/>
      <c r="F82" s="854"/>
      <c r="G82" s="854"/>
      <c r="H82" s="854"/>
      <c r="I82" s="854"/>
      <c r="J82" s="854"/>
      <c r="K82" s="854"/>
      <c r="L82" s="16"/>
      <c r="M82" s="16"/>
      <c r="N82" s="499"/>
      <c r="O82" s="499"/>
      <c r="P82" s="499"/>
      <c r="Q82" s="499"/>
      <c r="R82" s="499"/>
      <c r="S82" s="499"/>
      <c r="T82" s="499"/>
      <c r="U82" s="499"/>
      <c r="V82" s="499"/>
      <c r="W82" s="499"/>
      <c r="X82" s="499"/>
      <c r="Y82" s="499"/>
      <c r="Z82" s="499"/>
      <c r="AA82" s="499"/>
      <c r="AB82" s="499"/>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499"/>
      <c r="AY82" s="499"/>
      <c r="AZ82" s="499"/>
      <c r="BA82" s="499"/>
      <c r="BB82" s="499"/>
      <c r="BC82" s="499"/>
      <c r="BD82" s="499"/>
      <c r="BE82" s="499"/>
      <c r="BF82" s="499"/>
      <c r="BG82" s="499"/>
      <c r="BH82" s="499"/>
      <c r="BI82" s="499"/>
      <c r="BJ82" s="499"/>
      <c r="BK82" s="499"/>
      <c r="BL82" s="499"/>
      <c r="BM82" s="499"/>
      <c r="BN82" s="499"/>
      <c r="BO82" s="499"/>
      <c r="BP82" s="499"/>
      <c r="BQ82" s="499"/>
      <c r="BR82" s="499"/>
      <c r="BS82" s="499"/>
      <c r="BT82" s="499"/>
      <c r="BU82" s="499"/>
      <c r="BV82" s="499"/>
      <c r="BW82" s="499"/>
      <c r="BX82" s="499"/>
      <c r="BY82" s="499"/>
      <c r="BZ82" s="499"/>
      <c r="CA82" s="499"/>
      <c r="CB82" s="499"/>
      <c r="CC82" s="499"/>
      <c r="CD82" s="499"/>
      <c r="CE82" s="499"/>
      <c r="CF82" s="499"/>
      <c r="CG82" s="499"/>
      <c r="CH82" s="499"/>
      <c r="CI82" s="499"/>
      <c r="CJ82" s="499"/>
      <c r="CK82" s="499"/>
      <c r="CL82" s="499"/>
      <c r="CM82" s="499"/>
      <c r="CN82" s="499"/>
      <c r="CO82" s="499"/>
      <c r="CP82" s="499"/>
      <c r="CQ82" s="499"/>
      <c r="CR82" s="499"/>
      <c r="CS82" s="499"/>
      <c r="CT82" s="499"/>
      <c r="CU82" s="499"/>
      <c r="CV82" s="499"/>
      <c r="CW82" s="499"/>
      <c r="CX82" s="499"/>
      <c r="CY82" s="499"/>
    </row>
    <row r="83" spans="1:103" ht="23.25" customHeight="1">
      <c r="A83" s="31" t="s">
        <v>429</v>
      </c>
      <c r="B83" s="854" t="s">
        <v>178</v>
      </c>
      <c r="C83" s="854"/>
      <c r="D83" s="854"/>
      <c r="E83" s="854"/>
      <c r="F83" s="854"/>
      <c r="G83" s="854"/>
      <c r="H83" s="854"/>
      <c r="I83" s="854"/>
      <c r="J83" s="854"/>
      <c r="K83" s="854"/>
      <c r="L83" s="16"/>
      <c r="M83" s="16"/>
      <c r="N83" s="499"/>
      <c r="O83" s="499"/>
      <c r="P83" s="499"/>
      <c r="Q83" s="499"/>
      <c r="R83" s="499"/>
      <c r="S83" s="499"/>
      <c r="T83" s="499"/>
      <c r="U83" s="499"/>
      <c r="V83" s="499"/>
      <c r="W83" s="499"/>
      <c r="X83" s="499"/>
      <c r="Y83" s="499"/>
      <c r="Z83" s="499"/>
      <c r="AA83" s="499"/>
      <c r="AB83" s="499"/>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499"/>
      <c r="AY83" s="499"/>
      <c r="AZ83" s="499"/>
      <c r="BA83" s="499"/>
      <c r="BB83" s="499"/>
      <c r="BC83" s="499"/>
      <c r="BD83" s="499"/>
      <c r="BE83" s="499"/>
      <c r="BF83" s="499"/>
      <c r="BG83" s="499"/>
      <c r="BH83" s="499"/>
      <c r="BI83" s="499"/>
      <c r="BJ83" s="499"/>
      <c r="BK83" s="499"/>
      <c r="BL83" s="499"/>
      <c r="BM83" s="499"/>
      <c r="BN83" s="499"/>
      <c r="BO83" s="499"/>
      <c r="BP83" s="499"/>
      <c r="BQ83" s="499"/>
      <c r="BR83" s="499"/>
      <c r="BS83" s="499"/>
      <c r="BT83" s="499"/>
      <c r="BU83" s="499"/>
      <c r="BV83" s="499"/>
      <c r="BW83" s="499"/>
      <c r="BX83" s="499"/>
      <c r="BY83" s="499"/>
      <c r="BZ83" s="499"/>
      <c r="CA83" s="499"/>
      <c r="CB83" s="499"/>
      <c r="CC83" s="499"/>
      <c r="CD83" s="499"/>
      <c r="CE83" s="499"/>
      <c r="CF83" s="499"/>
      <c r="CG83" s="499"/>
      <c r="CH83" s="499"/>
      <c r="CI83" s="499"/>
      <c r="CJ83" s="499"/>
      <c r="CK83" s="499"/>
      <c r="CL83" s="499"/>
      <c r="CM83" s="499"/>
      <c r="CN83" s="499"/>
      <c r="CO83" s="499"/>
      <c r="CP83" s="499"/>
      <c r="CQ83" s="499"/>
      <c r="CR83" s="499"/>
      <c r="CS83" s="499"/>
      <c r="CT83" s="499"/>
      <c r="CU83" s="499"/>
      <c r="CV83" s="499"/>
      <c r="CW83" s="499"/>
      <c r="CX83" s="499"/>
      <c r="CY83" s="499"/>
    </row>
    <row r="84" spans="1:103">
      <c r="A84" s="31" t="s">
        <v>430</v>
      </c>
      <c r="B84" s="848" t="s">
        <v>506</v>
      </c>
      <c r="C84" s="848"/>
      <c r="D84" s="848"/>
      <c r="E84" s="848"/>
      <c r="F84" s="848"/>
      <c r="G84" s="848"/>
      <c r="H84" s="848"/>
      <c r="I84" s="848"/>
      <c r="J84" s="848"/>
      <c r="K84" s="848"/>
      <c r="L84" s="848"/>
      <c r="M84" s="848"/>
      <c r="N84" s="499"/>
      <c r="O84" s="499"/>
      <c r="P84" s="499"/>
      <c r="Q84" s="499"/>
      <c r="R84" s="499"/>
      <c r="S84" s="499"/>
      <c r="T84" s="499"/>
      <c r="U84" s="499"/>
      <c r="V84" s="499"/>
      <c r="W84" s="499"/>
      <c r="X84" s="499"/>
      <c r="Y84" s="499"/>
      <c r="Z84" s="499"/>
      <c r="AA84" s="499"/>
      <c r="AB84" s="499"/>
      <c r="AC84" s="499"/>
      <c r="AD84" s="499"/>
      <c r="AE84" s="499"/>
      <c r="AF84" s="499"/>
      <c r="AG84" s="499"/>
      <c r="AH84" s="499"/>
      <c r="AI84" s="499"/>
      <c r="AJ84" s="499"/>
      <c r="AK84" s="499"/>
      <c r="AL84" s="499"/>
      <c r="AM84" s="499"/>
      <c r="AN84" s="499"/>
      <c r="AO84" s="499"/>
      <c r="AP84" s="499"/>
      <c r="AQ84" s="499"/>
      <c r="AR84" s="499"/>
      <c r="AS84" s="499"/>
      <c r="AT84" s="499"/>
      <c r="AU84" s="499"/>
      <c r="AV84" s="499"/>
      <c r="AW84" s="499"/>
      <c r="AX84" s="499"/>
      <c r="AY84" s="499"/>
      <c r="AZ84" s="499"/>
      <c r="BA84" s="499"/>
      <c r="BB84" s="499"/>
      <c r="BC84" s="499"/>
      <c r="BD84" s="499"/>
      <c r="BE84" s="499"/>
      <c r="BF84" s="499"/>
      <c r="BG84" s="499"/>
      <c r="BH84" s="499"/>
      <c r="BI84" s="499"/>
      <c r="BJ84" s="499"/>
      <c r="BK84" s="499"/>
      <c r="BL84" s="499"/>
      <c r="BM84" s="499"/>
      <c r="BN84" s="499"/>
      <c r="BO84" s="499"/>
      <c r="BP84" s="499"/>
      <c r="BQ84" s="499"/>
      <c r="BR84" s="499"/>
      <c r="BS84" s="499"/>
      <c r="BT84" s="499"/>
      <c r="BU84" s="499"/>
      <c r="BV84" s="499"/>
      <c r="BW84" s="499"/>
      <c r="BX84" s="499"/>
      <c r="BY84" s="499"/>
      <c r="BZ84" s="499"/>
      <c r="CA84" s="499"/>
      <c r="CB84" s="499"/>
      <c r="CC84" s="499"/>
      <c r="CD84" s="499"/>
      <c r="CE84" s="499"/>
      <c r="CF84" s="499"/>
      <c r="CG84" s="499"/>
      <c r="CH84" s="499"/>
      <c r="CI84" s="499"/>
      <c r="CJ84" s="499"/>
      <c r="CK84" s="499"/>
      <c r="CL84" s="499"/>
      <c r="CM84" s="499"/>
      <c r="CN84" s="499"/>
      <c r="CO84" s="499"/>
      <c r="CP84" s="499"/>
      <c r="CQ84" s="499"/>
      <c r="CR84" s="499"/>
      <c r="CS84" s="499"/>
      <c r="CT84" s="499"/>
      <c r="CU84" s="499"/>
      <c r="CV84" s="499"/>
      <c r="CW84" s="499"/>
      <c r="CX84" s="499"/>
      <c r="CY84" s="499"/>
    </row>
    <row r="85" spans="1:103">
      <c r="A85" s="31"/>
      <c r="B85" s="9"/>
      <c r="C85" s="9"/>
      <c r="D85" s="9"/>
      <c r="E85" s="9"/>
      <c r="F85" s="9"/>
      <c r="G85" s="9"/>
      <c r="H85" s="9"/>
      <c r="I85" s="9"/>
      <c r="J85" s="9"/>
      <c r="L85" s="16"/>
      <c r="M85" s="16"/>
      <c r="N85" s="499"/>
      <c r="O85" s="499"/>
      <c r="P85" s="499"/>
      <c r="Q85" s="499"/>
      <c r="R85" s="499"/>
      <c r="S85" s="499"/>
      <c r="T85" s="499"/>
      <c r="U85" s="499"/>
      <c r="V85" s="499"/>
      <c r="W85" s="499"/>
      <c r="X85" s="499"/>
      <c r="Y85" s="499"/>
      <c r="Z85" s="499"/>
      <c r="AA85" s="499"/>
      <c r="AB85" s="499"/>
      <c r="AC85" s="499"/>
      <c r="AD85" s="499"/>
      <c r="AE85" s="499"/>
      <c r="AF85" s="499"/>
      <c r="AG85" s="499"/>
      <c r="AH85" s="499"/>
      <c r="AI85" s="499"/>
      <c r="AJ85" s="499"/>
      <c r="AK85" s="499"/>
      <c r="AL85" s="499"/>
      <c r="AM85" s="499"/>
      <c r="AN85" s="499"/>
      <c r="AO85" s="499"/>
      <c r="AP85" s="499"/>
      <c r="AQ85" s="499"/>
      <c r="AR85" s="499"/>
      <c r="AS85" s="499"/>
      <c r="AT85" s="499"/>
      <c r="AU85" s="499"/>
      <c r="AV85" s="499"/>
      <c r="AW85" s="499"/>
      <c r="AX85" s="499"/>
      <c r="AY85" s="499"/>
      <c r="AZ85" s="499"/>
      <c r="BA85" s="499"/>
      <c r="BB85" s="499"/>
      <c r="BC85" s="499"/>
      <c r="BD85" s="499"/>
      <c r="BE85" s="499"/>
      <c r="BF85" s="499"/>
      <c r="BG85" s="499"/>
      <c r="BH85" s="499"/>
      <c r="BI85" s="499"/>
      <c r="BJ85" s="499"/>
      <c r="BK85" s="499"/>
      <c r="BL85" s="499"/>
      <c r="BM85" s="499"/>
      <c r="BN85" s="499"/>
      <c r="BO85" s="499"/>
      <c r="BP85" s="499"/>
      <c r="BQ85" s="499"/>
      <c r="BR85" s="499"/>
      <c r="BS85" s="499"/>
      <c r="BT85" s="499"/>
      <c r="BU85" s="499"/>
      <c r="BV85" s="499"/>
      <c r="BW85" s="499"/>
      <c r="BX85" s="499"/>
      <c r="BY85" s="499"/>
      <c r="BZ85" s="499"/>
      <c r="CA85" s="499"/>
      <c r="CB85" s="499"/>
      <c r="CC85" s="499"/>
      <c r="CD85" s="499"/>
      <c r="CE85" s="499"/>
      <c r="CF85" s="499"/>
      <c r="CG85" s="499"/>
      <c r="CH85" s="499"/>
      <c r="CI85" s="499"/>
      <c r="CJ85" s="499"/>
      <c r="CK85" s="499"/>
      <c r="CL85" s="499"/>
      <c r="CM85" s="499"/>
      <c r="CN85" s="499"/>
      <c r="CO85" s="499"/>
      <c r="CP85" s="499"/>
      <c r="CQ85" s="499"/>
      <c r="CR85" s="499"/>
      <c r="CS85" s="499"/>
      <c r="CT85" s="499"/>
      <c r="CU85" s="499"/>
      <c r="CV85" s="499"/>
      <c r="CW85" s="499"/>
      <c r="CX85" s="499"/>
      <c r="CY85" s="499"/>
    </row>
    <row r="86" spans="1:103">
      <c r="A86" s="31"/>
      <c r="B86" s="9"/>
      <c r="C86" s="9"/>
      <c r="D86" s="9"/>
      <c r="E86" s="9"/>
      <c r="F86" s="9"/>
      <c r="G86" s="9"/>
      <c r="H86" s="9"/>
      <c r="I86" s="9"/>
      <c r="J86" s="9"/>
      <c r="L86" s="16"/>
      <c r="M86" s="16"/>
      <c r="N86" s="499"/>
      <c r="O86" s="499"/>
      <c r="P86" s="499"/>
      <c r="Q86" s="499"/>
      <c r="R86" s="499"/>
      <c r="S86" s="499"/>
      <c r="T86" s="499"/>
      <c r="U86" s="499"/>
      <c r="V86" s="499"/>
      <c r="W86" s="499"/>
      <c r="X86" s="499"/>
      <c r="Y86" s="499"/>
      <c r="Z86" s="499"/>
      <c r="AA86" s="499"/>
      <c r="AB86" s="499"/>
      <c r="AC86" s="499"/>
      <c r="AD86" s="499"/>
      <c r="AE86" s="499"/>
      <c r="AF86" s="499"/>
      <c r="AG86" s="499"/>
      <c r="AH86" s="499"/>
      <c r="AI86" s="499"/>
      <c r="AJ86" s="499"/>
      <c r="AK86" s="499"/>
      <c r="AL86" s="499"/>
      <c r="AM86" s="499"/>
      <c r="AN86" s="499"/>
      <c r="AO86" s="499"/>
      <c r="AP86" s="499"/>
      <c r="AQ86" s="499"/>
      <c r="AR86" s="499"/>
      <c r="AS86" s="499"/>
      <c r="AT86" s="499"/>
      <c r="AU86" s="499"/>
      <c r="AV86" s="499"/>
      <c r="AW86" s="499"/>
      <c r="AX86" s="499"/>
      <c r="AY86" s="499"/>
      <c r="AZ86" s="499"/>
      <c r="BA86" s="499"/>
      <c r="BB86" s="499"/>
      <c r="BC86" s="499"/>
      <c r="BD86" s="499"/>
      <c r="BE86" s="499"/>
      <c r="BF86" s="499"/>
      <c r="BG86" s="499"/>
      <c r="BH86" s="499"/>
      <c r="BI86" s="499"/>
      <c r="BJ86" s="499"/>
      <c r="BK86" s="499"/>
      <c r="BL86" s="499"/>
      <c r="BM86" s="499"/>
      <c r="BN86" s="499"/>
      <c r="BO86" s="499"/>
      <c r="BP86" s="499"/>
      <c r="BQ86" s="499"/>
      <c r="BR86" s="499"/>
      <c r="BS86" s="499"/>
      <c r="BT86" s="499"/>
      <c r="BU86" s="499"/>
      <c r="BV86" s="499"/>
      <c r="BW86" s="499"/>
      <c r="BX86" s="499"/>
      <c r="BY86" s="499"/>
      <c r="BZ86" s="499"/>
      <c r="CA86" s="499"/>
      <c r="CB86" s="499"/>
      <c r="CC86" s="499"/>
      <c r="CD86" s="499"/>
      <c r="CE86" s="499"/>
      <c r="CF86" s="499"/>
      <c r="CG86" s="499"/>
      <c r="CH86" s="499"/>
      <c r="CI86" s="499"/>
      <c r="CJ86" s="499"/>
      <c r="CK86" s="499"/>
      <c r="CL86" s="499"/>
      <c r="CM86" s="499"/>
      <c r="CN86" s="499"/>
      <c r="CO86" s="499"/>
      <c r="CP86" s="499"/>
      <c r="CQ86" s="499"/>
      <c r="CR86" s="499"/>
      <c r="CS86" s="499"/>
      <c r="CT86" s="499"/>
      <c r="CU86" s="499"/>
      <c r="CV86" s="499"/>
      <c r="CW86" s="499"/>
      <c r="CX86" s="499"/>
      <c r="CY86" s="499"/>
    </row>
    <row r="87" spans="1:103">
      <c r="A87" s="31"/>
      <c r="B87" s="9"/>
      <c r="C87" s="9"/>
      <c r="D87" s="9"/>
      <c r="E87" s="9"/>
      <c r="F87" s="9"/>
      <c r="G87" s="9"/>
      <c r="H87" s="9"/>
      <c r="I87" s="9"/>
      <c r="J87" s="9"/>
      <c r="L87" s="16"/>
      <c r="M87" s="16"/>
      <c r="N87" s="499"/>
      <c r="O87" s="499"/>
      <c r="P87" s="499"/>
      <c r="Q87" s="499"/>
      <c r="R87" s="499"/>
      <c r="S87" s="499"/>
      <c r="T87" s="499"/>
      <c r="U87" s="499"/>
      <c r="V87" s="499"/>
      <c r="W87" s="499"/>
      <c r="X87" s="499"/>
      <c r="Y87" s="499"/>
      <c r="Z87" s="499"/>
      <c r="AA87" s="499"/>
      <c r="AB87" s="499"/>
      <c r="AC87" s="499"/>
      <c r="AD87" s="499"/>
      <c r="AE87" s="499"/>
      <c r="AF87" s="499"/>
      <c r="AG87" s="499"/>
      <c r="AH87" s="499"/>
      <c r="AI87" s="499"/>
      <c r="AJ87" s="499"/>
      <c r="AK87" s="499"/>
      <c r="AL87" s="499"/>
      <c r="AM87" s="499"/>
      <c r="AN87" s="499"/>
      <c r="AO87" s="499"/>
      <c r="AP87" s="499"/>
      <c r="AQ87" s="499"/>
      <c r="AR87" s="499"/>
      <c r="AS87" s="499"/>
      <c r="AT87" s="499"/>
      <c r="AU87" s="499"/>
      <c r="AV87" s="499"/>
      <c r="AW87" s="499"/>
      <c r="AX87" s="499"/>
      <c r="AY87" s="499"/>
      <c r="AZ87" s="499"/>
      <c r="BA87" s="499"/>
      <c r="BB87" s="499"/>
      <c r="BC87" s="499"/>
      <c r="BD87" s="499"/>
      <c r="BE87" s="499"/>
      <c r="BF87" s="499"/>
      <c r="BG87" s="499"/>
      <c r="BH87" s="499"/>
      <c r="BI87" s="499"/>
      <c r="BJ87" s="499"/>
      <c r="BK87" s="499"/>
      <c r="BL87" s="499"/>
      <c r="BM87" s="499"/>
      <c r="BN87" s="499"/>
      <c r="BO87" s="499"/>
      <c r="BP87" s="499"/>
      <c r="BQ87" s="499"/>
      <c r="BR87" s="499"/>
      <c r="BS87" s="499"/>
      <c r="BT87" s="499"/>
      <c r="BU87" s="499"/>
      <c r="BV87" s="499"/>
      <c r="BW87" s="499"/>
      <c r="BX87" s="499"/>
      <c r="BY87" s="499"/>
      <c r="BZ87" s="499"/>
      <c r="CA87" s="499"/>
      <c r="CB87" s="499"/>
      <c r="CC87" s="499"/>
      <c r="CD87" s="499"/>
      <c r="CE87" s="499"/>
      <c r="CF87" s="499"/>
      <c r="CG87" s="499"/>
      <c r="CH87" s="499"/>
      <c r="CI87" s="499"/>
      <c r="CJ87" s="499"/>
      <c r="CK87" s="499"/>
      <c r="CL87" s="499"/>
      <c r="CM87" s="499"/>
      <c r="CN87" s="499"/>
      <c r="CO87" s="499"/>
      <c r="CP87" s="499"/>
      <c r="CQ87" s="499"/>
      <c r="CR87" s="499"/>
      <c r="CS87" s="499"/>
      <c r="CT87" s="499"/>
      <c r="CU87" s="499"/>
      <c r="CV87" s="499"/>
      <c r="CW87" s="499"/>
      <c r="CX87" s="499"/>
      <c r="CY87" s="499"/>
    </row>
    <row r="88" spans="1:103">
      <c r="A88" s="242"/>
      <c r="L88" s="16"/>
      <c r="M88" s="16"/>
      <c r="N88" s="499"/>
      <c r="O88" s="499"/>
      <c r="P88" s="499"/>
      <c r="Q88" s="499"/>
      <c r="R88" s="499"/>
      <c r="S88" s="499"/>
      <c r="T88" s="499"/>
      <c r="U88" s="499"/>
      <c r="V88" s="499"/>
      <c r="W88" s="499"/>
      <c r="X88" s="499"/>
      <c r="Y88" s="499"/>
      <c r="Z88" s="499"/>
      <c r="AA88" s="499"/>
      <c r="AB88" s="499"/>
      <c r="AC88" s="499"/>
      <c r="AD88" s="499"/>
      <c r="AE88" s="499"/>
      <c r="AF88" s="499"/>
      <c r="AG88" s="499"/>
      <c r="AH88" s="499"/>
      <c r="AI88" s="499"/>
      <c r="AJ88" s="499"/>
      <c r="AK88" s="499"/>
      <c r="AL88" s="499"/>
      <c r="AM88" s="499"/>
      <c r="AN88" s="499"/>
      <c r="AO88" s="499"/>
      <c r="AP88" s="499"/>
      <c r="AQ88" s="499"/>
      <c r="AR88" s="499"/>
      <c r="AS88" s="499"/>
      <c r="AT88" s="499"/>
      <c r="AU88" s="499"/>
      <c r="AV88" s="499"/>
      <c r="AW88" s="499"/>
      <c r="AX88" s="499"/>
      <c r="AY88" s="499"/>
      <c r="AZ88" s="499"/>
      <c r="BA88" s="499"/>
      <c r="BB88" s="499"/>
      <c r="BC88" s="499"/>
      <c r="BD88" s="499"/>
      <c r="BE88" s="499"/>
      <c r="BF88" s="499"/>
      <c r="BG88" s="499"/>
      <c r="BH88" s="499"/>
      <c r="BI88" s="499"/>
      <c r="BJ88" s="499"/>
      <c r="BK88" s="499"/>
      <c r="BL88" s="499"/>
      <c r="BM88" s="499"/>
      <c r="BN88" s="499"/>
      <c r="BO88" s="499"/>
      <c r="BP88" s="499"/>
      <c r="BQ88" s="499"/>
      <c r="BR88" s="499"/>
      <c r="BS88" s="499"/>
      <c r="BT88" s="499"/>
      <c r="BU88" s="499"/>
      <c r="BV88" s="499"/>
      <c r="BW88" s="499"/>
      <c r="BX88" s="499"/>
      <c r="BY88" s="499"/>
      <c r="BZ88" s="499"/>
      <c r="CA88" s="499"/>
      <c r="CB88" s="499"/>
      <c r="CC88" s="499"/>
      <c r="CD88" s="499"/>
      <c r="CE88" s="499"/>
      <c r="CF88" s="499"/>
      <c r="CG88" s="499"/>
      <c r="CH88" s="499"/>
      <c r="CI88" s="499"/>
      <c r="CJ88" s="499"/>
      <c r="CK88" s="499"/>
      <c r="CL88" s="499"/>
      <c r="CM88" s="499"/>
      <c r="CN88" s="499"/>
      <c r="CO88" s="499"/>
      <c r="CP88" s="499"/>
      <c r="CQ88" s="499"/>
      <c r="CR88" s="499"/>
      <c r="CS88" s="499"/>
      <c r="CT88" s="499"/>
      <c r="CU88" s="499"/>
      <c r="CV88" s="499"/>
      <c r="CW88" s="499"/>
      <c r="CX88" s="499"/>
      <c r="CY88" s="499"/>
    </row>
    <row r="89" spans="1:103">
      <c r="A89" s="242"/>
      <c r="L89" s="16"/>
      <c r="M89" s="16"/>
      <c r="N89" s="499"/>
      <c r="O89" s="499"/>
      <c r="P89" s="499"/>
      <c r="Q89" s="499"/>
      <c r="R89" s="499"/>
      <c r="S89" s="499"/>
      <c r="T89" s="499"/>
      <c r="U89" s="499"/>
      <c r="V89" s="499"/>
      <c r="W89" s="499"/>
      <c r="X89" s="499"/>
      <c r="Y89" s="499"/>
      <c r="Z89" s="499"/>
      <c r="AA89" s="499"/>
      <c r="AB89" s="499"/>
      <c r="AC89" s="499"/>
      <c r="AD89" s="499"/>
      <c r="AE89" s="499"/>
      <c r="AF89" s="499"/>
      <c r="AG89" s="499"/>
      <c r="AH89" s="499"/>
      <c r="AI89" s="499"/>
      <c r="AJ89" s="499"/>
      <c r="AK89" s="499"/>
      <c r="AL89" s="499"/>
      <c r="AM89" s="499"/>
      <c r="AN89" s="499"/>
      <c r="AO89" s="499"/>
      <c r="AP89" s="499"/>
      <c r="AQ89" s="499"/>
      <c r="AR89" s="499"/>
      <c r="AS89" s="499"/>
      <c r="AT89" s="499"/>
      <c r="AU89" s="499"/>
      <c r="AV89" s="499"/>
      <c r="AW89" s="499"/>
      <c r="AX89" s="499"/>
      <c r="AY89" s="499"/>
      <c r="AZ89" s="499"/>
      <c r="BA89" s="499"/>
      <c r="BB89" s="499"/>
      <c r="BC89" s="499"/>
      <c r="BD89" s="499"/>
      <c r="BE89" s="499"/>
      <c r="BF89" s="499"/>
      <c r="BG89" s="499"/>
      <c r="BH89" s="499"/>
      <c r="BI89" s="499"/>
      <c r="BJ89" s="499"/>
      <c r="BK89" s="499"/>
      <c r="BL89" s="499"/>
      <c r="BM89" s="499"/>
      <c r="BN89" s="499"/>
      <c r="BO89" s="499"/>
      <c r="BP89" s="499"/>
      <c r="BQ89" s="499"/>
      <c r="BR89" s="499"/>
      <c r="BS89" s="499"/>
      <c r="BT89" s="499"/>
      <c r="BU89" s="499"/>
      <c r="BV89" s="499"/>
      <c r="BW89" s="499"/>
      <c r="BX89" s="499"/>
      <c r="BY89" s="499"/>
      <c r="BZ89" s="499"/>
      <c r="CA89" s="499"/>
      <c r="CB89" s="499"/>
      <c r="CC89" s="499"/>
      <c r="CD89" s="499"/>
      <c r="CE89" s="499"/>
      <c r="CF89" s="499"/>
      <c r="CG89" s="499"/>
      <c r="CH89" s="499"/>
      <c r="CI89" s="499"/>
      <c r="CJ89" s="499"/>
      <c r="CK89" s="499"/>
      <c r="CL89" s="499"/>
      <c r="CM89" s="499"/>
      <c r="CN89" s="499"/>
      <c r="CO89" s="499"/>
      <c r="CP89" s="499"/>
      <c r="CQ89" s="499"/>
      <c r="CR89" s="499"/>
      <c r="CS89" s="499"/>
      <c r="CT89" s="499"/>
      <c r="CU89" s="499"/>
      <c r="CV89" s="499"/>
      <c r="CW89" s="499"/>
      <c r="CX89" s="499"/>
      <c r="CY89" s="499"/>
    </row>
    <row r="90" spans="1:103">
      <c r="A90" s="242"/>
      <c r="L90" s="16"/>
      <c r="M90" s="16"/>
      <c r="N90" s="499"/>
      <c r="O90" s="499"/>
      <c r="P90" s="499"/>
      <c r="Q90" s="499"/>
      <c r="R90" s="499"/>
      <c r="S90" s="499"/>
      <c r="T90" s="499"/>
      <c r="U90" s="499"/>
      <c r="V90" s="499"/>
      <c r="W90" s="499"/>
      <c r="X90" s="499"/>
      <c r="Y90" s="499"/>
      <c r="Z90" s="499"/>
      <c r="AA90" s="499"/>
      <c r="AB90" s="499"/>
      <c r="AC90" s="499"/>
      <c r="AD90" s="499"/>
      <c r="AE90" s="499"/>
      <c r="AF90" s="499"/>
      <c r="AG90" s="499"/>
      <c r="AH90" s="499"/>
      <c r="AI90" s="499"/>
      <c r="AJ90" s="499"/>
      <c r="AK90" s="499"/>
      <c r="AL90" s="499"/>
      <c r="AM90" s="499"/>
      <c r="AN90" s="499"/>
      <c r="AO90" s="499"/>
      <c r="AP90" s="499"/>
      <c r="AQ90" s="499"/>
      <c r="AR90" s="499"/>
      <c r="AS90" s="499"/>
      <c r="AT90" s="499"/>
      <c r="AU90" s="499"/>
      <c r="AV90" s="499"/>
      <c r="AW90" s="499"/>
      <c r="AX90" s="499"/>
      <c r="AY90" s="499"/>
      <c r="AZ90" s="499"/>
      <c r="BA90" s="499"/>
      <c r="BB90" s="499"/>
      <c r="BC90" s="499"/>
      <c r="BD90" s="499"/>
      <c r="BE90" s="499"/>
      <c r="BF90" s="499"/>
      <c r="BG90" s="499"/>
      <c r="BH90" s="499"/>
      <c r="BI90" s="499"/>
      <c r="BJ90" s="499"/>
      <c r="BK90" s="499"/>
      <c r="BL90" s="499"/>
      <c r="BM90" s="499"/>
      <c r="BN90" s="499"/>
      <c r="BO90" s="499"/>
      <c r="BP90" s="499"/>
      <c r="BQ90" s="499"/>
      <c r="BR90" s="499"/>
      <c r="BS90" s="499"/>
      <c r="BT90" s="499"/>
      <c r="BU90" s="499"/>
      <c r="BV90" s="499"/>
      <c r="BW90" s="499"/>
      <c r="BX90" s="499"/>
      <c r="BY90" s="499"/>
      <c r="BZ90" s="499"/>
      <c r="CA90" s="499"/>
      <c r="CB90" s="499"/>
      <c r="CC90" s="499"/>
      <c r="CD90" s="499"/>
      <c r="CE90" s="499"/>
      <c r="CF90" s="499"/>
      <c r="CG90" s="499"/>
      <c r="CH90" s="499"/>
      <c r="CI90" s="499"/>
      <c r="CJ90" s="499"/>
      <c r="CK90" s="499"/>
      <c r="CL90" s="499"/>
      <c r="CM90" s="499"/>
      <c r="CN90" s="499"/>
      <c r="CO90" s="499"/>
      <c r="CP90" s="499"/>
      <c r="CQ90" s="499"/>
      <c r="CR90" s="499"/>
      <c r="CS90" s="499"/>
      <c r="CT90" s="499"/>
      <c r="CU90" s="499"/>
      <c r="CV90" s="499"/>
      <c r="CW90" s="499"/>
      <c r="CX90" s="499"/>
      <c r="CY90" s="499"/>
    </row>
    <row r="91" spans="1:103">
      <c r="A91" s="242"/>
      <c r="L91" s="16"/>
      <c r="M91" s="16"/>
      <c r="N91" s="499"/>
      <c r="O91" s="499"/>
      <c r="P91" s="499"/>
      <c r="Q91" s="499"/>
      <c r="R91" s="499"/>
      <c r="S91" s="499"/>
      <c r="T91" s="499"/>
      <c r="U91" s="499"/>
      <c r="V91" s="499"/>
      <c r="W91" s="499"/>
      <c r="X91" s="499"/>
      <c r="Y91" s="499"/>
      <c r="Z91" s="499"/>
      <c r="AA91" s="499"/>
      <c r="AB91" s="499"/>
      <c r="AC91" s="499"/>
      <c r="AD91" s="499"/>
      <c r="AE91" s="499"/>
      <c r="AF91" s="499"/>
      <c r="AG91" s="499"/>
      <c r="AH91" s="499"/>
      <c r="AI91" s="499"/>
      <c r="AJ91" s="499"/>
      <c r="AK91" s="499"/>
      <c r="AL91" s="499"/>
      <c r="AM91" s="499"/>
      <c r="AN91" s="499"/>
      <c r="AO91" s="499"/>
      <c r="AP91" s="499"/>
      <c r="AQ91" s="499"/>
      <c r="AR91" s="499"/>
      <c r="AS91" s="499"/>
      <c r="AT91" s="499"/>
      <c r="AU91" s="499"/>
      <c r="AV91" s="499"/>
      <c r="AW91" s="499"/>
      <c r="AX91" s="499"/>
      <c r="AY91" s="499"/>
      <c r="AZ91" s="499"/>
      <c r="BA91" s="499"/>
      <c r="BB91" s="499"/>
      <c r="BC91" s="499"/>
      <c r="BD91" s="499"/>
      <c r="BE91" s="499"/>
      <c r="BF91" s="499"/>
      <c r="BG91" s="499"/>
      <c r="BH91" s="499"/>
      <c r="BI91" s="499"/>
      <c r="BJ91" s="499"/>
      <c r="BK91" s="499"/>
      <c r="BL91" s="499"/>
      <c r="BM91" s="499"/>
      <c r="BN91" s="499"/>
      <c r="BO91" s="499"/>
      <c r="BP91" s="499"/>
      <c r="BQ91" s="499"/>
      <c r="BR91" s="499"/>
      <c r="BS91" s="499"/>
      <c r="BT91" s="499"/>
      <c r="BU91" s="499"/>
      <c r="BV91" s="499"/>
      <c r="BW91" s="499"/>
      <c r="BX91" s="499"/>
      <c r="BY91" s="499"/>
      <c r="BZ91" s="499"/>
      <c r="CA91" s="499"/>
      <c r="CB91" s="499"/>
      <c r="CC91" s="499"/>
      <c r="CD91" s="499"/>
      <c r="CE91" s="499"/>
      <c r="CF91" s="499"/>
      <c r="CG91" s="499"/>
      <c r="CH91" s="499"/>
      <c r="CI91" s="499"/>
      <c r="CJ91" s="499"/>
      <c r="CK91" s="499"/>
      <c r="CL91" s="499"/>
      <c r="CM91" s="499"/>
      <c r="CN91" s="499"/>
      <c r="CO91" s="499"/>
      <c r="CP91" s="499"/>
      <c r="CQ91" s="499"/>
      <c r="CR91" s="499"/>
      <c r="CS91" s="499"/>
      <c r="CT91" s="499"/>
      <c r="CU91" s="499"/>
      <c r="CV91" s="499"/>
      <c r="CW91" s="499"/>
      <c r="CX91" s="499"/>
      <c r="CY91" s="499"/>
    </row>
    <row r="92" spans="1:103">
      <c r="A92" s="242"/>
      <c r="L92" s="16"/>
      <c r="M92" s="16"/>
      <c r="N92" s="499"/>
      <c r="O92" s="499"/>
      <c r="P92" s="499"/>
      <c r="Q92" s="499"/>
      <c r="R92" s="499"/>
      <c r="S92" s="499"/>
      <c r="T92" s="499"/>
      <c r="U92" s="499"/>
      <c r="V92" s="499"/>
      <c r="W92" s="499"/>
      <c r="X92" s="499"/>
      <c r="Y92" s="499"/>
      <c r="Z92" s="499"/>
      <c r="AA92" s="499"/>
      <c r="AB92" s="499"/>
      <c r="AC92" s="499"/>
      <c r="AD92" s="499"/>
      <c r="AE92" s="499"/>
      <c r="AF92" s="499"/>
      <c r="AG92" s="499"/>
      <c r="AH92" s="499"/>
      <c r="AI92" s="499"/>
      <c r="AJ92" s="499"/>
      <c r="AK92" s="499"/>
      <c r="AL92" s="499"/>
      <c r="AM92" s="499"/>
      <c r="AN92" s="499"/>
      <c r="AO92" s="499"/>
      <c r="AP92" s="499"/>
      <c r="AQ92" s="499"/>
      <c r="AR92" s="499"/>
      <c r="AS92" s="499"/>
      <c r="AT92" s="499"/>
      <c r="AU92" s="499"/>
      <c r="AV92" s="499"/>
      <c r="AW92" s="499"/>
      <c r="AX92" s="499"/>
      <c r="AY92" s="499"/>
      <c r="AZ92" s="499"/>
      <c r="BA92" s="499"/>
      <c r="BB92" s="499"/>
      <c r="BC92" s="499"/>
      <c r="BD92" s="499"/>
      <c r="BE92" s="499"/>
      <c r="BF92" s="499"/>
      <c r="BG92" s="499"/>
      <c r="BH92" s="499"/>
      <c r="BI92" s="499"/>
      <c r="BJ92" s="499"/>
      <c r="BK92" s="499"/>
      <c r="BL92" s="499"/>
      <c r="BM92" s="499"/>
      <c r="BN92" s="499"/>
      <c r="BO92" s="499"/>
      <c r="BP92" s="499"/>
      <c r="BQ92" s="499"/>
      <c r="BR92" s="499"/>
      <c r="BS92" s="499"/>
      <c r="BT92" s="499"/>
      <c r="BU92" s="499"/>
      <c r="BV92" s="499"/>
      <c r="BW92" s="499"/>
      <c r="BX92" s="499"/>
      <c r="BY92" s="499"/>
      <c r="BZ92" s="499"/>
      <c r="CA92" s="499"/>
      <c r="CB92" s="499"/>
      <c r="CC92" s="499"/>
      <c r="CD92" s="499"/>
      <c r="CE92" s="499"/>
      <c r="CF92" s="499"/>
      <c r="CG92" s="499"/>
      <c r="CH92" s="499"/>
      <c r="CI92" s="499"/>
      <c r="CJ92" s="499"/>
      <c r="CK92" s="499"/>
      <c r="CL92" s="499"/>
      <c r="CM92" s="499"/>
      <c r="CN92" s="499"/>
      <c r="CO92" s="499"/>
      <c r="CP92" s="499"/>
      <c r="CQ92" s="499"/>
      <c r="CR92" s="499"/>
      <c r="CS92" s="499"/>
      <c r="CT92" s="499"/>
      <c r="CU92" s="499"/>
      <c r="CV92" s="499"/>
      <c r="CW92" s="499"/>
      <c r="CX92" s="499"/>
      <c r="CY92" s="499"/>
    </row>
    <row r="93" spans="1:103">
      <c r="A93" s="242"/>
      <c r="L93" s="16"/>
      <c r="M93" s="16"/>
      <c r="N93" s="499"/>
      <c r="O93" s="499"/>
      <c r="P93" s="499"/>
      <c r="Q93" s="499"/>
      <c r="R93" s="499"/>
      <c r="S93" s="499"/>
      <c r="T93" s="499"/>
      <c r="U93" s="499"/>
      <c r="V93" s="499"/>
      <c r="W93" s="499"/>
      <c r="X93" s="499"/>
      <c r="Y93" s="499"/>
      <c r="Z93" s="499"/>
      <c r="AA93" s="499"/>
      <c r="AB93" s="499"/>
      <c r="AC93" s="499"/>
      <c r="AD93" s="499"/>
      <c r="AE93" s="499"/>
      <c r="AF93" s="499"/>
      <c r="AG93" s="499"/>
      <c r="AH93" s="499"/>
      <c r="AI93" s="499"/>
      <c r="AJ93" s="499"/>
      <c r="AK93" s="499"/>
      <c r="AL93" s="499"/>
      <c r="AM93" s="499"/>
      <c r="AN93" s="499"/>
      <c r="AO93" s="499"/>
      <c r="AP93" s="499"/>
      <c r="AQ93" s="499"/>
      <c r="AR93" s="499"/>
      <c r="AS93" s="499"/>
      <c r="AT93" s="499"/>
      <c r="AU93" s="499"/>
      <c r="AV93" s="499"/>
      <c r="AW93" s="499"/>
      <c r="AX93" s="499"/>
      <c r="AY93" s="499"/>
      <c r="AZ93" s="499"/>
      <c r="BA93" s="499"/>
      <c r="BB93" s="499"/>
      <c r="BC93" s="499"/>
      <c r="BD93" s="499"/>
      <c r="BE93" s="499"/>
      <c r="BF93" s="499"/>
      <c r="BG93" s="499"/>
      <c r="BH93" s="499"/>
      <c r="BI93" s="499"/>
      <c r="BJ93" s="499"/>
      <c r="BK93" s="499"/>
      <c r="BL93" s="499"/>
      <c r="BM93" s="499"/>
      <c r="BN93" s="499"/>
      <c r="BO93" s="499"/>
      <c r="BP93" s="499"/>
      <c r="BQ93" s="499"/>
      <c r="BR93" s="499"/>
      <c r="BS93" s="499"/>
      <c r="BT93" s="499"/>
      <c r="BU93" s="499"/>
      <c r="BV93" s="499"/>
      <c r="BW93" s="499"/>
      <c r="BX93" s="499"/>
      <c r="BY93" s="499"/>
      <c r="BZ93" s="499"/>
      <c r="CA93" s="499"/>
      <c r="CB93" s="499"/>
      <c r="CC93" s="499"/>
      <c r="CD93" s="499"/>
      <c r="CE93" s="499"/>
      <c r="CF93" s="499"/>
      <c r="CG93" s="499"/>
      <c r="CH93" s="499"/>
      <c r="CI93" s="499"/>
      <c r="CJ93" s="499"/>
      <c r="CK93" s="499"/>
      <c r="CL93" s="499"/>
      <c r="CM93" s="499"/>
      <c r="CN93" s="499"/>
      <c r="CO93" s="499"/>
      <c r="CP93" s="499"/>
      <c r="CQ93" s="499"/>
      <c r="CR93" s="499"/>
      <c r="CS93" s="499"/>
      <c r="CT93" s="499"/>
      <c r="CU93" s="499"/>
      <c r="CV93" s="499"/>
      <c r="CW93" s="499"/>
      <c r="CX93" s="499"/>
      <c r="CY93" s="499"/>
    </row>
    <row r="94" spans="1:103">
      <c r="A94" s="242"/>
      <c r="L94" s="16"/>
      <c r="M94" s="16"/>
      <c r="N94" s="499"/>
      <c r="O94" s="499"/>
      <c r="P94" s="499"/>
      <c r="Q94" s="499"/>
      <c r="R94" s="499"/>
      <c r="S94" s="499"/>
      <c r="T94" s="499"/>
      <c r="U94" s="499"/>
      <c r="V94" s="499"/>
      <c r="W94" s="499"/>
      <c r="X94" s="499"/>
      <c r="Y94" s="499"/>
      <c r="Z94" s="499"/>
      <c r="AA94" s="499"/>
      <c r="AB94" s="499"/>
      <c r="AC94" s="499"/>
      <c r="AD94" s="499"/>
      <c r="AE94" s="499"/>
      <c r="AF94" s="499"/>
      <c r="AG94" s="499"/>
      <c r="AH94" s="499"/>
      <c r="AI94" s="499"/>
      <c r="AJ94" s="499"/>
      <c r="AK94" s="499"/>
      <c r="AL94" s="499"/>
      <c r="AM94" s="499"/>
      <c r="AN94" s="499"/>
      <c r="AO94" s="499"/>
      <c r="AP94" s="499"/>
      <c r="AQ94" s="499"/>
      <c r="AR94" s="499"/>
      <c r="AS94" s="499"/>
      <c r="AT94" s="499"/>
      <c r="AU94" s="499"/>
      <c r="AV94" s="499"/>
      <c r="AW94" s="499"/>
      <c r="AX94" s="499"/>
      <c r="AY94" s="499"/>
      <c r="AZ94" s="499"/>
      <c r="BA94" s="499"/>
      <c r="BB94" s="499"/>
      <c r="BC94" s="499"/>
      <c r="BD94" s="499"/>
      <c r="BE94" s="499"/>
      <c r="BF94" s="499"/>
      <c r="BG94" s="499"/>
      <c r="BH94" s="499"/>
      <c r="BI94" s="499"/>
      <c r="BJ94" s="499"/>
      <c r="BK94" s="499"/>
      <c r="BL94" s="499"/>
      <c r="BM94" s="499"/>
      <c r="BN94" s="499"/>
      <c r="BO94" s="499"/>
      <c r="BP94" s="499"/>
      <c r="BQ94" s="499"/>
      <c r="BR94" s="499"/>
      <c r="BS94" s="499"/>
      <c r="BT94" s="499"/>
      <c r="BU94" s="499"/>
      <c r="BV94" s="499"/>
      <c r="BW94" s="499"/>
      <c r="BX94" s="499"/>
      <c r="BY94" s="499"/>
      <c r="BZ94" s="499"/>
      <c r="CA94" s="499"/>
      <c r="CB94" s="499"/>
      <c r="CC94" s="499"/>
      <c r="CD94" s="499"/>
      <c r="CE94" s="499"/>
      <c r="CF94" s="499"/>
      <c r="CG94" s="499"/>
      <c r="CH94" s="499"/>
      <c r="CI94" s="499"/>
      <c r="CJ94" s="499"/>
      <c r="CK94" s="499"/>
      <c r="CL94" s="499"/>
      <c r="CM94" s="499"/>
      <c r="CN94" s="499"/>
      <c r="CO94" s="499"/>
      <c r="CP94" s="499"/>
      <c r="CQ94" s="499"/>
      <c r="CR94" s="499"/>
      <c r="CS94" s="499"/>
      <c r="CT94" s="499"/>
      <c r="CU94" s="499"/>
      <c r="CV94" s="499"/>
      <c r="CW94" s="499"/>
      <c r="CX94" s="499"/>
      <c r="CY94" s="499"/>
    </row>
    <row r="95" spans="1:103">
      <c r="A95" s="242"/>
      <c r="L95" s="16"/>
      <c r="M95" s="16"/>
      <c r="N95" s="499"/>
      <c r="O95" s="499"/>
      <c r="P95" s="499"/>
      <c r="Q95" s="499"/>
      <c r="R95" s="499"/>
      <c r="S95" s="499"/>
      <c r="T95" s="499"/>
      <c r="U95" s="499"/>
      <c r="V95" s="499"/>
      <c r="W95" s="499"/>
      <c r="X95" s="499"/>
      <c r="Y95" s="499"/>
      <c r="Z95" s="499"/>
      <c r="AA95" s="499"/>
      <c r="AB95" s="499"/>
      <c r="AC95" s="499"/>
      <c r="AD95" s="499"/>
      <c r="AE95" s="499"/>
      <c r="AF95" s="499"/>
      <c r="AG95" s="499"/>
      <c r="AH95" s="499"/>
      <c r="AI95" s="499"/>
      <c r="AJ95" s="499"/>
      <c r="AK95" s="499"/>
      <c r="AL95" s="499"/>
      <c r="AM95" s="499"/>
      <c r="AN95" s="499"/>
      <c r="AO95" s="499"/>
      <c r="AP95" s="499"/>
      <c r="AQ95" s="499"/>
      <c r="AR95" s="499"/>
      <c r="AS95" s="499"/>
      <c r="AT95" s="499"/>
      <c r="AU95" s="499"/>
      <c r="AV95" s="499"/>
      <c r="AW95" s="499"/>
      <c r="AX95" s="499"/>
      <c r="AY95" s="499"/>
      <c r="AZ95" s="499"/>
      <c r="BA95" s="499"/>
      <c r="BB95" s="499"/>
      <c r="BC95" s="499"/>
      <c r="BD95" s="499"/>
      <c r="BE95" s="499"/>
      <c r="BF95" s="499"/>
      <c r="BG95" s="499"/>
      <c r="BH95" s="499"/>
      <c r="BI95" s="499"/>
      <c r="BJ95" s="499"/>
      <c r="BK95" s="499"/>
      <c r="BL95" s="499"/>
      <c r="BM95" s="499"/>
      <c r="BN95" s="499"/>
      <c r="BO95" s="499"/>
      <c r="BP95" s="499"/>
      <c r="BQ95" s="499"/>
      <c r="BR95" s="499"/>
      <c r="BS95" s="499"/>
      <c r="BT95" s="499"/>
      <c r="BU95" s="499"/>
      <c r="BV95" s="499"/>
      <c r="BW95" s="499"/>
      <c r="BX95" s="499"/>
      <c r="BY95" s="499"/>
      <c r="BZ95" s="499"/>
      <c r="CA95" s="499"/>
      <c r="CB95" s="499"/>
      <c r="CC95" s="499"/>
      <c r="CD95" s="499"/>
      <c r="CE95" s="499"/>
      <c r="CF95" s="499"/>
      <c r="CG95" s="499"/>
      <c r="CH95" s="499"/>
      <c r="CI95" s="499"/>
      <c r="CJ95" s="499"/>
      <c r="CK95" s="499"/>
      <c r="CL95" s="499"/>
      <c r="CM95" s="499"/>
      <c r="CN95" s="499"/>
      <c r="CO95" s="499"/>
      <c r="CP95" s="499"/>
      <c r="CQ95" s="499"/>
      <c r="CR95" s="499"/>
      <c r="CS95" s="499"/>
      <c r="CT95" s="499"/>
      <c r="CU95" s="499"/>
      <c r="CV95" s="499"/>
      <c r="CW95" s="499"/>
      <c r="CX95" s="499"/>
      <c r="CY95" s="499"/>
    </row>
    <row r="96" spans="1:103">
      <c r="A96" s="242"/>
      <c r="L96" s="16"/>
      <c r="M96" s="16"/>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499"/>
      <c r="AY96" s="499"/>
      <c r="AZ96" s="499"/>
      <c r="BA96" s="499"/>
      <c r="BB96" s="499"/>
      <c r="BC96" s="499"/>
      <c r="BD96" s="499"/>
      <c r="BE96" s="499"/>
      <c r="BF96" s="499"/>
      <c r="BG96" s="499"/>
      <c r="BH96" s="499"/>
      <c r="BI96" s="499"/>
      <c r="BJ96" s="499"/>
      <c r="BK96" s="499"/>
      <c r="BL96" s="499"/>
      <c r="BM96" s="499"/>
      <c r="BN96" s="499"/>
      <c r="BO96" s="499"/>
      <c r="BP96" s="499"/>
      <c r="BQ96" s="499"/>
      <c r="BR96" s="499"/>
      <c r="BS96" s="499"/>
      <c r="BT96" s="499"/>
      <c r="BU96" s="499"/>
      <c r="BV96" s="499"/>
      <c r="BW96" s="499"/>
      <c r="BX96" s="499"/>
      <c r="BY96" s="499"/>
      <c r="BZ96" s="499"/>
      <c r="CA96" s="499"/>
      <c r="CB96" s="499"/>
      <c r="CC96" s="499"/>
      <c r="CD96" s="499"/>
      <c r="CE96" s="499"/>
      <c r="CF96" s="499"/>
      <c r="CG96" s="499"/>
      <c r="CH96" s="499"/>
      <c r="CI96" s="499"/>
      <c r="CJ96" s="499"/>
      <c r="CK96" s="499"/>
      <c r="CL96" s="499"/>
      <c r="CM96" s="499"/>
      <c r="CN96" s="499"/>
      <c r="CO96" s="499"/>
      <c r="CP96" s="499"/>
      <c r="CQ96" s="499"/>
      <c r="CR96" s="499"/>
      <c r="CS96" s="499"/>
      <c r="CT96" s="499"/>
      <c r="CU96" s="499"/>
      <c r="CV96" s="499"/>
      <c r="CW96" s="499"/>
      <c r="CX96" s="499"/>
      <c r="CY96" s="499"/>
    </row>
    <row r="97" spans="1:103">
      <c r="A97" s="242"/>
      <c r="L97" s="16"/>
      <c r="M97" s="16"/>
      <c r="N97" s="499"/>
      <c r="O97" s="499"/>
      <c r="P97" s="499"/>
      <c r="Q97" s="499"/>
      <c r="R97" s="499"/>
      <c r="S97" s="499"/>
      <c r="T97" s="499"/>
      <c r="U97" s="499"/>
      <c r="V97" s="499"/>
      <c r="W97" s="499"/>
      <c r="X97" s="499"/>
      <c r="Y97" s="499"/>
      <c r="Z97" s="499"/>
      <c r="AA97" s="499"/>
      <c r="AB97" s="499"/>
      <c r="AC97" s="499"/>
      <c r="AD97" s="499"/>
      <c r="AE97" s="499"/>
      <c r="AF97" s="499"/>
      <c r="AG97" s="499"/>
      <c r="AH97" s="499"/>
      <c r="AI97" s="499"/>
      <c r="AJ97" s="499"/>
      <c r="AK97" s="499"/>
      <c r="AL97" s="499"/>
      <c r="AM97" s="499"/>
      <c r="AN97" s="499"/>
      <c r="AO97" s="499"/>
      <c r="AP97" s="499"/>
      <c r="AQ97" s="499"/>
      <c r="AR97" s="499"/>
      <c r="AS97" s="499"/>
      <c r="AT97" s="499"/>
      <c r="AU97" s="499"/>
      <c r="AV97" s="499"/>
      <c r="AW97" s="499"/>
      <c r="AX97" s="499"/>
      <c r="AY97" s="499"/>
      <c r="AZ97" s="499"/>
      <c r="BA97" s="499"/>
      <c r="BB97" s="499"/>
      <c r="BC97" s="499"/>
      <c r="BD97" s="499"/>
      <c r="BE97" s="499"/>
      <c r="BF97" s="499"/>
      <c r="BG97" s="499"/>
      <c r="BH97" s="499"/>
      <c r="BI97" s="499"/>
      <c r="BJ97" s="499"/>
      <c r="BK97" s="499"/>
      <c r="BL97" s="499"/>
      <c r="BM97" s="499"/>
      <c r="BN97" s="499"/>
      <c r="BO97" s="499"/>
      <c r="BP97" s="499"/>
      <c r="BQ97" s="499"/>
      <c r="BR97" s="499"/>
      <c r="BS97" s="499"/>
      <c r="BT97" s="499"/>
      <c r="BU97" s="499"/>
      <c r="BV97" s="499"/>
      <c r="BW97" s="499"/>
      <c r="BX97" s="499"/>
      <c r="BY97" s="499"/>
      <c r="BZ97" s="499"/>
      <c r="CA97" s="499"/>
      <c r="CB97" s="499"/>
      <c r="CC97" s="499"/>
      <c r="CD97" s="499"/>
      <c r="CE97" s="499"/>
      <c r="CF97" s="499"/>
      <c r="CG97" s="499"/>
      <c r="CH97" s="499"/>
      <c r="CI97" s="499"/>
      <c r="CJ97" s="499"/>
      <c r="CK97" s="499"/>
      <c r="CL97" s="499"/>
      <c r="CM97" s="499"/>
      <c r="CN97" s="499"/>
      <c r="CO97" s="499"/>
      <c r="CP97" s="499"/>
      <c r="CQ97" s="499"/>
      <c r="CR97" s="499"/>
      <c r="CS97" s="499"/>
      <c r="CT97" s="499"/>
      <c r="CU97" s="499"/>
      <c r="CV97" s="499"/>
      <c r="CW97" s="499"/>
      <c r="CX97" s="499"/>
      <c r="CY97" s="499"/>
    </row>
    <row r="98" spans="1:103">
      <c r="L98" s="16"/>
      <c r="M98" s="16"/>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499"/>
      <c r="AY98" s="499"/>
      <c r="AZ98" s="499"/>
      <c r="BA98" s="499"/>
      <c r="BB98" s="499"/>
      <c r="BC98" s="499"/>
      <c r="BD98" s="499"/>
      <c r="BE98" s="499"/>
      <c r="BF98" s="499"/>
      <c r="BG98" s="499"/>
      <c r="BH98" s="499"/>
      <c r="BI98" s="499"/>
      <c r="BJ98" s="499"/>
      <c r="BK98" s="499"/>
      <c r="BL98" s="499"/>
      <c r="BM98" s="499"/>
      <c r="BN98" s="499"/>
      <c r="BO98" s="499"/>
      <c r="BP98" s="499"/>
      <c r="BQ98" s="499"/>
      <c r="BR98" s="499"/>
      <c r="BS98" s="499"/>
      <c r="BT98" s="499"/>
      <c r="BU98" s="499"/>
      <c r="BV98" s="499"/>
      <c r="BW98" s="499"/>
      <c r="BX98" s="499"/>
      <c r="BY98" s="499"/>
      <c r="BZ98" s="499"/>
      <c r="CA98" s="499"/>
      <c r="CB98" s="499"/>
      <c r="CC98" s="499"/>
      <c r="CD98" s="499"/>
      <c r="CE98" s="499"/>
      <c r="CF98" s="499"/>
      <c r="CG98" s="499"/>
      <c r="CH98" s="499"/>
      <c r="CI98" s="499"/>
      <c r="CJ98" s="499"/>
      <c r="CK98" s="499"/>
      <c r="CL98" s="499"/>
      <c r="CM98" s="499"/>
      <c r="CN98" s="499"/>
      <c r="CO98" s="499"/>
      <c r="CP98" s="499"/>
      <c r="CQ98" s="499"/>
      <c r="CR98" s="499"/>
      <c r="CS98" s="499"/>
      <c r="CT98" s="499"/>
      <c r="CU98" s="499"/>
      <c r="CV98" s="499"/>
      <c r="CW98" s="499"/>
      <c r="CX98" s="499"/>
      <c r="CY98" s="499"/>
    </row>
    <row r="99" spans="1:103">
      <c r="L99" s="16"/>
      <c r="M99" s="16"/>
      <c r="N99" s="499"/>
      <c r="O99" s="499"/>
      <c r="P99" s="499"/>
      <c r="Q99" s="499"/>
      <c r="R99" s="499"/>
      <c r="S99" s="499"/>
      <c r="T99" s="499"/>
      <c r="U99" s="499"/>
      <c r="V99" s="499"/>
      <c r="W99" s="499"/>
      <c r="X99" s="499"/>
      <c r="Y99" s="499"/>
      <c r="Z99" s="499"/>
      <c r="AA99" s="499"/>
      <c r="AB99" s="499"/>
      <c r="AC99" s="499"/>
      <c r="AD99" s="499"/>
      <c r="AE99" s="499"/>
      <c r="AF99" s="499"/>
      <c r="AG99" s="499"/>
      <c r="AH99" s="499"/>
      <c r="AI99" s="499"/>
      <c r="AJ99" s="499"/>
      <c r="AK99" s="499"/>
      <c r="AL99" s="499"/>
      <c r="AM99" s="499"/>
      <c r="AN99" s="499"/>
      <c r="AO99" s="499"/>
      <c r="AP99" s="499"/>
      <c r="AQ99" s="499"/>
      <c r="AR99" s="499"/>
      <c r="AS99" s="499"/>
      <c r="AT99" s="499"/>
      <c r="AU99" s="499"/>
      <c r="AV99" s="499"/>
      <c r="AW99" s="499"/>
      <c r="AX99" s="499"/>
      <c r="AY99" s="499"/>
      <c r="AZ99" s="499"/>
      <c r="BA99" s="499"/>
      <c r="BB99" s="499"/>
      <c r="BC99" s="499"/>
      <c r="BD99" s="499"/>
      <c r="BE99" s="499"/>
      <c r="BF99" s="499"/>
      <c r="BG99" s="499"/>
      <c r="BH99" s="499"/>
      <c r="BI99" s="499"/>
      <c r="BJ99" s="499"/>
      <c r="BK99" s="499"/>
      <c r="BL99" s="499"/>
      <c r="BM99" s="499"/>
      <c r="BN99" s="499"/>
      <c r="BO99" s="499"/>
      <c r="BP99" s="499"/>
      <c r="BQ99" s="499"/>
      <c r="BR99" s="499"/>
      <c r="BS99" s="499"/>
      <c r="BT99" s="499"/>
      <c r="BU99" s="499"/>
      <c r="BV99" s="499"/>
      <c r="BW99" s="499"/>
      <c r="BX99" s="499"/>
      <c r="BY99" s="499"/>
      <c r="BZ99" s="499"/>
      <c r="CA99" s="499"/>
      <c r="CB99" s="499"/>
      <c r="CC99" s="499"/>
      <c r="CD99" s="499"/>
      <c r="CE99" s="499"/>
      <c r="CF99" s="499"/>
      <c r="CG99" s="499"/>
      <c r="CH99" s="499"/>
      <c r="CI99" s="499"/>
      <c r="CJ99" s="499"/>
      <c r="CK99" s="499"/>
      <c r="CL99" s="499"/>
      <c r="CM99" s="499"/>
      <c r="CN99" s="499"/>
      <c r="CO99" s="499"/>
      <c r="CP99" s="499"/>
      <c r="CQ99" s="499"/>
      <c r="CR99" s="499"/>
      <c r="CS99" s="499"/>
      <c r="CT99" s="499"/>
      <c r="CU99" s="499"/>
      <c r="CV99" s="499"/>
      <c r="CW99" s="499"/>
      <c r="CX99" s="499"/>
      <c r="CY99" s="499"/>
    </row>
    <row r="100" spans="1:103">
      <c r="L100" s="16"/>
      <c r="M100" s="16"/>
      <c r="N100" s="499"/>
      <c r="O100" s="499"/>
      <c r="P100" s="499"/>
      <c r="Q100" s="499"/>
      <c r="R100" s="499"/>
      <c r="S100" s="499"/>
      <c r="T100" s="499"/>
      <c r="U100" s="499"/>
      <c r="V100" s="499"/>
      <c r="W100" s="499"/>
      <c r="X100" s="499"/>
      <c r="Y100" s="499"/>
      <c r="Z100" s="499"/>
      <c r="AA100" s="499"/>
      <c r="AB100" s="499"/>
      <c r="AC100" s="499"/>
      <c r="AD100" s="499"/>
      <c r="AE100" s="499"/>
      <c r="AF100" s="499"/>
      <c r="AG100" s="499"/>
      <c r="AH100" s="499"/>
      <c r="AI100" s="499"/>
      <c r="AJ100" s="499"/>
      <c r="AK100" s="499"/>
      <c r="AL100" s="499"/>
      <c r="AM100" s="499"/>
      <c r="AN100" s="499"/>
      <c r="AO100" s="499"/>
      <c r="AP100" s="499"/>
      <c r="AQ100" s="499"/>
      <c r="AR100" s="499"/>
      <c r="AS100" s="499"/>
      <c r="AT100" s="499"/>
      <c r="AU100" s="499"/>
      <c r="AV100" s="499"/>
      <c r="AW100" s="499"/>
      <c r="AX100" s="499"/>
      <c r="AY100" s="499"/>
      <c r="AZ100" s="499"/>
      <c r="BA100" s="499"/>
      <c r="BB100" s="499"/>
      <c r="BC100" s="499"/>
      <c r="BD100" s="499"/>
      <c r="BE100" s="499"/>
      <c r="BF100" s="499"/>
      <c r="BG100" s="499"/>
      <c r="BH100" s="499"/>
      <c r="BI100" s="499"/>
      <c r="BJ100" s="499"/>
      <c r="BK100" s="499"/>
      <c r="BL100" s="499"/>
      <c r="BM100" s="499"/>
      <c r="BN100" s="499"/>
      <c r="BO100" s="499"/>
      <c r="BP100" s="499"/>
      <c r="BQ100" s="499"/>
      <c r="BR100" s="499"/>
      <c r="BS100" s="499"/>
      <c r="BT100" s="499"/>
      <c r="BU100" s="499"/>
      <c r="BV100" s="499"/>
      <c r="BW100" s="499"/>
      <c r="BX100" s="499"/>
      <c r="BY100" s="499"/>
      <c r="BZ100" s="499"/>
      <c r="CA100" s="499"/>
      <c r="CB100" s="499"/>
      <c r="CC100" s="499"/>
      <c r="CD100" s="499"/>
      <c r="CE100" s="499"/>
      <c r="CF100" s="499"/>
      <c r="CG100" s="499"/>
      <c r="CH100" s="499"/>
      <c r="CI100" s="499"/>
      <c r="CJ100" s="499"/>
      <c r="CK100" s="499"/>
      <c r="CL100" s="499"/>
      <c r="CM100" s="499"/>
      <c r="CN100" s="499"/>
      <c r="CO100" s="499"/>
      <c r="CP100" s="499"/>
      <c r="CQ100" s="499"/>
      <c r="CR100" s="499"/>
      <c r="CS100" s="499"/>
      <c r="CT100" s="499"/>
      <c r="CU100" s="499"/>
      <c r="CV100" s="499"/>
      <c r="CW100" s="499"/>
      <c r="CX100" s="499"/>
      <c r="CY100" s="499"/>
    </row>
    <row r="101" spans="1:103">
      <c r="L101" s="16"/>
      <c r="M101" s="16"/>
      <c r="N101" s="499"/>
      <c r="O101" s="499"/>
      <c r="P101" s="499"/>
      <c r="Q101" s="499"/>
      <c r="R101" s="499"/>
      <c r="S101" s="499"/>
      <c r="T101" s="499"/>
      <c r="U101" s="499"/>
      <c r="V101" s="499"/>
      <c r="W101" s="499"/>
      <c r="X101" s="499"/>
      <c r="Y101" s="499"/>
      <c r="Z101" s="499"/>
      <c r="AA101" s="499"/>
      <c r="AB101" s="499"/>
      <c r="AC101" s="499"/>
      <c r="AD101" s="499"/>
      <c r="AE101" s="499"/>
      <c r="AF101" s="499"/>
      <c r="AG101" s="499"/>
      <c r="AH101" s="499"/>
      <c r="AI101" s="499"/>
      <c r="AJ101" s="499"/>
      <c r="AK101" s="499"/>
      <c r="AL101" s="499"/>
      <c r="AM101" s="499"/>
      <c r="AN101" s="499"/>
      <c r="AO101" s="499"/>
      <c r="AP101" s="499"/>
      <c r="AQ101" s="499"/>
      <c r="AR101" s="499"/>
      <c r="AS101" s="499"/>
      <c r="AT101" s="499"/>
      <c r="AU101" s="499"/>
      <c r="AV101" s="499"/>
      <c r="AW101" s="499"/>
      <c r="AX101" s="499"/>
      <c r="AY101" s="499"/>
      <c r="AZ101" s="499"/>
      <c r="BA101" s="499"/>
      <c r="BB101" s="499"/>
      <c r="BC101" s="499"/>
      <c r="BD101" s="499"/>
      <c r="BE101" s="499"/>
      <c r="BF101" s="499"/>
      <c r="BG101" s="499"/>
      <c r="BH101" s="499"/>
      <c r="BI101" s="499"/>
      <c r="BJ101" s="499"/>
      <c r="BK101" s="499"/>
      <c r="BL101" s="499"/>
      <c r="BM101" s="499"/>
      <c r="BN101" s="499"/>
      <c r="BO101" s="499"/>
      <c r="BP101" s="499"/>
      <c r="BQ101" s="499"/>
      <c r="BR101" s="499"/>
      <c r="BS101" s="499"/>
      <c r="BT101" s="499"/>
      <c r="BU101" s="499"/>
      <c r="BV101" s="499"/>
      <c r="BW101" s="499"/>
      <c r="BX101" s="499"/>
      <c r="BY101" s="499"/>
      <c r="BZ101" s="499"/>
      <c r="CA101" s="499"/>
      <c r="CB101" s="499"/>
      <c r="CC101" s="499"/>
      <c r="CD101" s="499"/>
      <c r="CE101" s="499"/>
      <c r="CF101" s="499"/>
      <c r="CG101" s="499"/>
      <c r="CH101" s="499"/>
      <c r="CI101" s="499"/>
      <c r="CJ101" s="499"/>
      <c r="CK101" s="499"/>
      <c r="CL101" s="499"/>
      <c r="CM101" s="499"/>
      <c r="CN101" s="499"/>
      <c r="CO101" s="499"/>
      <c r="CP101" s="499"/>
      <c r="CQ101" s="499"/>
      <c r="CR101" s="499"/>
      <c r="CS101" s="499"/>
      <c r="CT101" s="499"/>
      <c r="CU101" s="499"/>
      <c r="CV101" s="499"/>
      <c r="CW101" s="499"/>
      <c r="CX101" s="499"/>
      <c r="CY101" s="499"/>
    </row>
    <row r="102" spans="1:103">
      <c r="L102" s="16"/>
      <c r="M102" s="16"/>
      <c r="N102" s="499"/>
      <c r="O102" s="499"/>
      <c r="P102" s="499"/>
      <c r="Q102" s="499"/>
      <c r="R102" s="499"/>
      <c r="S102" s="499"/>
      <c r="T102" s="499"/>
      <c r="U102" s="499"/>
      <c r="V102" s="499"/>
      <c r="W102" s="499"/>
      <c r="X102" s="499"/>
      <c r="Y102" s="499"/>
      <c r="Z102" s="499"/>
      <c r="AA102" s="499"/>
      <c r="AB102" s="499"/>
      <c r="AC102" s="499"/>
      <c r="AD102" s="499"/>
      <c r="AE102" s="499"/>
      <c r="AF102" s="499"/>
      <c r="AG102" s="499"/>
      <c r="AH102" s="499"/>
      <c r="AI102" s="499"/>
      <c r="AJ102" s="499"/>
      <c r="AK102" s="499"/>
      <c r="AL102" s="499"/>
      <c r="AM102" s="499"/>
      <c r="AN102" s="499"/>
      <c r="AO102" s="499"/>
      <c r="AP102" s="499"/>
      <c r="AQ102" s="499"/>
      <c r="AR102" s="499"/>
      <c r="AS102" s="499"/>
      <c r="AT102" s="499"/>
      <c r="AU102" s="499"/>
      <c r="AV102" s="499"/>
      <c r="AW102" s="499"/>
      <c r="AX102" s="499"/>
      <c r="AY102" s="499"/>
      <c r="AZ102" s="499"/>
      <c r="BA102" s="499"/>
      <c r="BB102" s="499"/>
      <c r="BC102" s="499"/>
      <c r="BD102" s="499"/>
      <c r="BE102" s="499"/>
      <c r="BF102" s="499"/>
      <c r="BG102" s="499"/>
      <c r="BH102" s="499"/>
      <c r="BI102" s="499"/>
      <c r="BJ102" s="499"/>
      <c r="BK102" s="499"/>
      <c r="BL102" s="499"/>
      <c r="BM102" s="499"/>
      <c r="BN102" s="499"/>
      <c r="BO102" s="499"/>
      <c r="BP102" s="499"/>
      <c r="BQ102" s="499"/>
      <c r="BR102" s="499"/>
      <c r="BS102" s="499"/>
      <c r="BT102" s="499"/>
      <c r="BU102" s="499"/>
      <c r="BV102" s="499"/>
      <c r="BW102" s="499"/>
      <c r="BX102" s="499"/>
      <c r="BY102" s="499"/>
      <c r="BZ102" s="499"/>
      <c r="CA102" s="499"/>
      <c r="CB102" s="499"/>
      <c r="CC102" s="499"/>
      <c r="CD102" s="499"/>
      <c r="CE102" s="499"/>
      <c r="CF102" s="499"/>
      <c r="CG102" s="499"/>
      <c r="CH102" s="499"/>
      <c r="CI102" s="499"/>
      <c r="CJ102" s="499"/>
      <c r="CK102" s="499"/>
      <c r="CL102" s="499"/>
      <c r="CM102" s="499"/>
      <c r="CN102" s="499"/>
      <c r="CO102" s="499"/>
      <c r="CP102" s="499"/>
      <c r="CQ102" s="499"/>
      <c r="CR102" s="499"/>
      <c r="CS102" s="499"/>
      <c r="CT102" s="499"/>
      <c r="CU102" s="499"/>
      <c r="CV102" s="499"/>
      <c r="CW102" s="499"/>
      <c r="CX102" s="499"/>
      <c r="CY102" s="499"/>
    </row>
    <row r="103" spans="1:103">
      <c r="L103" s="16"/>
      <c r="M103" s="16"/>
      <c r="N103" s="499"/>
      <c r="O103" s="499"/>
      <c r="P103" s="499"/>
      <c r="Q103" s="499"/>
      <c r="R103" s="499"/>
      <c r="S103" s="499"/>
      <c r="T103" s="499"/>
      <c r="U103" s="499"/>
      <c r="V103" s="499"/>
      <c r="W103" s="499"/>
      <c r="X103" s="499"/>
      <c r="Y103" s="499"/>
      <c r="Z103" s="499"/>
      <c r="AA103" s="499"/>
      <c r="AB103" s="499"/>
      <c r="AC103" s="499"/>
      <c r="AD103" s="499"/>
      <c r="AE103" s="499"/>
      <c r="AF103" s="499"/>
      <c r="AG103" s="499"/>
      <c r="AH103" s="499"/>
      <c r="AI103" s="499"/>
      <c r="AJ103" s="499"/>
      <c r="AK103" s="499"/>
      <c r="AL103" s="499"/>
      <c r="AM103" s="499"/>
      <c r="AN103" s="499"/>
      <c r="AO103" s="499"/>
      <c r="AP103" s="499"/>
      <c r="AQ103" s="499"/>
      <c r="AR103" s="499"/>
      <c r="AS103" s="499"/>
      <c r="AT103" s="499"/>
      <c r="AU103" s="499"/>
      <c r="AV103" s="499"/>
      <c r="AW103" s="499"/>
      <c r="AX103" s="499"/>
      <c r="AY103" s="499"/>
      <c r="AZ103" s="499"/>
      <c r="BA103" s="499"/>
      <c r="BB103" s="499"/>
      <c r="BC103" s="499"/>
      <c r="BD103" s="499"/>
      <c r="BE103" s="499"/>
      <c r="BF103" s="499"/>
      <c r="BG103" s="499"/>
      <c r="BH103" s="499"/>
      <c r="BI103" s="499"/>
      <c r="BJ103" s="499"/>
      <c r="BK103" s="499"/>
      <c r="BL103" s="499"/>
      <c r="BM103" s="499"/>
      <c r="BN103" s="499"/>
      <c r="BO103" s="499"/>
      <c r="BP103" s="499"/>
      <c r="BQ103" s="499"/>
      <c r="BR103" s="499"/>
      <c r="BS103" s="499"/>
      <c r="BT103" s="499"/>
      <c r="BU103" s="499"/>
      <c r="BV103" s="499"/>
      <c r="BW103" s="499"/>
      <c r="BX103" s="499"/>
      <c r="BY103" s="499"/>
      <c r="BZ103" s="499"/>
      <c r="CA103" s="499"/>
      <c r="CB103" s="499"/>
      <c r="CC103" s="499"/>
      <c r="CD103" s="499"/>
      <c r="CE103" s="499"/>
      <c r="CF103" s="499"/>
      <c r="CG103" s="499"/>
      <c r="CH103" s="499"/>
      <c r="CI103" s="499"/>
      <c r="CJ103" s="499"/>
      <c r="CK103" s="499"/>
      <c r="CL103" s="499"/>
      <c r="CM103" s="499"/>
      <c r="CN103" s="499"/>
      <c r="CO103" s="499"/>
      <c r="CP103" s="499"/>
      <c r="CQ103" s="499"/>
      <c r="CR103" s="499"/>
      <c r="CS103" s="499"/>
      <c r="CT103" s="499"/>
      <c r="CU103" s="499"/>
      <c r="CV103" s="499"/>
      <c r="CW103" s="499"/>
      <c r="CX103" s="499"/>
      <c r="CY103" s="499"/>
    </row>
    <row r="104" spans="1:103">
      <c r="L104" s="16"/>
      <c r="M104" s="16"/>
      <c r="N104" s="499"/>
      <c r="O104" s="499"/>
      <c r="P104" s="499"/>
      <c r="Q104" s="499"/>
      <c r="R104" s="499"/>
      <c r="S104" s="499"/>
      <c r="T104" s="499"/>
      <c r="U104" s="499"/>
      <c r="V104" s="499"/>
      <c r="W104" s="499"/>
      <c r="X104" s="499"/>
      <c r="Y104" s="499"/>
      <c r="Z104" s="499"/>
      <c r="AA104" s="499"/>
      <c r="AB104" s="499"/>
      <c r="AC104" s="499"/>
      <c r="AD104" s="499"/>
      <c r="AE104" s="499"/>
      <c r="AF104" s="499"/>
      <c r="AG104" s="499"/>
      <c r="AH104" s="499"/>
      <c r="AI104" s="499"/>
      <c r="AJ104" s="499"/>
      <c r="AK104" s="499"/>
      <c r="AL104" s="499"/>
      <c r="AM104" s="499"/>
      <c r="AN104" s="499"/>
      <c r="AO104" s="499"/>
      <c r="AP104" s="499"/>
      <c r="AQ104" s="499"/>
      <c r="AR104" s="499"/>
      <c r="AS104" s="499"/>
      <c r="AT104" s="499"/>
      <c r="AU104" s="499"/>
      <c r="AV104" s="499"/>
      <c r="AW104" s="499"/>
      <c r="AX104" s="499"/>
      <c r="AY104" s="499"/>
      <c r="AZ104" s="499"/>
      <c r="BA104" s="499"/>
      <c r="BB104" s="499"/>
      <c r="BC104" s="499"/>
      <c r="BD104" s="499"/>
      <c r="BE104" s="499"/>
      <c r="BF104" s="499"/>
      <c r="BG104" s="499"/>
      <c r="BH104" s="499"/>
      <c r="BI104" s="499"/>
      <c r="BJ104" s="499"/>
      <c r="BK104" s="499"/>
      <c r="BL104" s="499"/>
      <c r="BM104" s="499"/>
      <c r="BN104" s="499"/>
      <c r="BO104" s="499"/>
      <c r="BP104" s="499"/>
      <c r="BQ104" s="499"/>
      <c r="BR104" s="499"/>
      <c r="BS104" s="499"/>
      <c r="BT104" s="499"/>
      <c r="BU104" s="499"/>
      <c r="BV104" s="499"/>
      <c r="BW104" s="499"/>
      <c r="BX104" s="499"/>
      <c r="BY104" s="499"/>
      <c r="BZ104" s="499"/>
      <c r="CA104" s="499"/>
      <c r="CB104" s="499"/>
      <c r="CC104" s="499"/>
      <c r="CD104" s="499"/>
      <c r="CE104" s="499"/>
      <c r="CF104" s="499"/>
      <c r="CG104" s="499"/>
      <c r="CH104" s="499"/>
      <c r="CI104" s="499"/>
      <c r="CJ104" s="499"/>
      <c r="CK104" s="499"/>
      <c r="CL104" s="499"/>
      <c r="CM104" s="499"/>
      <c r="CN104" s="499"/>
      <c r="CO104" s="499"/>
      <c r="CP104" s="499"/>
      <c r="CQ104" s="499"/>
      <c r="CR104" s="499"/>
      <c r="CS104" s="499"/>
      <c r="CT104" s="499"/>
      <c r="CU104" s="499"/>
      <c r="CV104" s="499"/>
      <c r="CW104" s="499"/>
      <c r="CX104" s="499"/>
      <c r="CY104" s="499"/>
    </row>
    <row r="105" spans="1:103">
      <c r="L105" s="16"/>
      <c r="M105" s="16"/>
      <c r="N105" s="499"/>
      <c r="O105" s="499"/>
      <c r="P105" s="499"/>
      <c r="Q105" s="499"/>
      <c r="R105" s="499"/>
      <c r="S105" s="499"/>
      <c r="T105" s="499"/>
      <c r="U105" s="499"/>
      <c r="V105" s="499"/>
      <c r="W105" s="499"/>
      <c r="X105" s="499"/>
      <c r="Y105" s="499"/>
      <c r="Z105" s="499"/>
      <c r="AA105" s="499"/>
      <c r="AB105" s="499"/>
      <c r="AC105" s="499"/>
      <c r="AD105" s="499"/>
      <c r="AE105" s="499"/>
      <c r="AF105" s="499"/>
      <c r="AG105" s="499"/>
      <c r="AH105" s="499"/>
      <c r="AI105" s="499"/>
      <c r="AJ105" s="499"/>
      <c r="AK105" s="499"/>
      <c r="AL105" s="499"/>
      <c r="AM105" s="499"/>
      <c r="AN105" s="499"/>
      <c r="AO105" s="499"/>
      <c r="AP105" s="499"/>
      <c r="AQ105" s="499"/>
      <c r="AR105" s="499"/>
      <c r="AS105" s="499"/>
      <c r="AT105" s="499"/>
      <c r="AU105" s="499"/>
      <c r="AV105" s="499"/>
      <c r="AW105" s="499"/>
      <c r="AX105" s="499"/>
      <c r="AY105" s="499"/>
      <c r="AZ105" s="499"/>
      <c r="BA105" s="499"/>
      <c r="BB105" s="499"/>
      <c r="BC105" s="499"/>
      <c r="BD105" s="499"/>
      <c r="BE105" s="499"/>
      <c r="BF105" s="499"/>
      <c r="BG105" s="499"/>
      <c r="BH105" s="499"/>
      <c r="BI105" s="499"/>
      <c r="BJ105" s="499"/>
      <c r="BK105" s="499"/>
      <c r="BL105" s="499"/>
      <c r="BM105" s="499"/>
      <c r="BN105" s="499"/>
      <c r="BO105" s="499"/>
      <c r="BP105" s="499"/>
      <c r="BQ105" s="499"/>
      <c r="BR105" s="499"/>
      <c r="BS105" s="499"/>
      <c r="BT105" s="499"/>
      <c r="BU105" s="499"/>
      <c r="BV105" s="499"/>
      <c r="BW105" s="499"/>
      <c r="BX105" s="499"/>
      <c r="BY105" s="499"/>
      <c r="BZ105" s="499"/>
      <c r="CA105" s="499"/>
      <c r="CB105" s="499"/>
      <c r="CC105" s="499"/>
      <c r="CD105" s="499"/>
      <c r="CE105" s="499"/>
      <c r="CF105" s="499"/>
      <c r="CG105" s="499"/>
      <c r="CH105" s="499"/>
      <c r="CI105" s="499"/>
      <c r="CJ105" s="499"/>
      <c r="CK105" s="499"/>
      <c r="CL105" s="499"/>
      <c r="CM105" s="499"/>
      <c r="CN105" s="499"/>
      <c r="CO105" s="499"/>
      <c r="CP105" s="499"/>
      <c r="CQ105" s="499"/>
      <c r="CR105" s="499"/>
      <c r="CS105" s="499"/>
      <c r="CT105" s="499"/>
      <c r="CU105" s="499"/>
      <c r="CV105" s="499"/>
      <c r="CW105" s="499"/>
      <c r="CX105" s="499"/>
      <c r="CY105" s="499"/>
    </row>
    <row r="106" spans="1:103">
      <c r="L106" s="16"/>
      <c r="M106" s="16"/>
      <c r="N106" s="499"/>
      <c r="O106" s="499"/>
      <c r="P106" s="499"/>
      <c r="Q106" s="499"/>
      <c r="R106" s="499"/>
      <c r="S106" s="499"/>
      <c r="T106" s="499"/>
      <c r="U106" s="499"/>
      <c r="V106" s="499"/>
      <c r="W106" s="499"/>
      <c r="X106" s="499"/>
      <c r="Y106" s="499"/>
      <c r="Z106" s="499"/>
      <c r="AA106" s="499"/>
      <c r="AB106" s="499"/>
      <c r="AC106" s="499"/>
      <c r="AD106" s="499"/>
      <c r="AE106" s="499"/>
      <c r="AF106" s="499"/>
      <c r="AG106" s="499"/>
      <c r="AH106" s="499"/>
      <c r="AI106" s="499"/>
      <c r="AJ106" s="499"/>
      <c r="AK106" s="499"/>
      <c r="AL106" s="499"/>
      <c r="AM106" s="499"/>
      <c r="AN106" s="499"/>
      <c r="AO106" s="499"/>
      <c r="AP106" s="499"/>
      <c r="AQ106" s="499"/>
      <c r="AR106" s="499"/>
      <c r="AS106" s="499"/>
      <c r="AT106" s="499"/>
      <c r="AU106" s="499"/>
      <c r="AV106" s="499"/>
      <c r="AW106" s="499"/>
      <c r="AX106" s="499"/>
      <c r="AY106" s="499"/>
      <c r="AZ106" s="499"/>
      <c r="BA106" s="499"/>
      <c r="BB106" s="499"/>
      <c r="BC106" s="499"/>
      <c r="BD106" s="499"/>
      <c r="BE106" s="499"/>
      <c r="BF106" s="499"/>
      <c r="BG106" s="499"/>
      <c r="BH106" s="499"/>
      <c r="BI106" s="499"/>
      <c r="BJ106" s="499"/>
      <c r="BK106" s="499"/>
      <c r="BL106" s="499"/>
      <c r="BM106" s="499"/>
      <c r="BN106" s="499"/>
      <c r="BO106" s="499"/>
      <c r="BP106" s="499"/>
      <c r="BQ106" s="499"/>
      <c r="BR106" s="499"/>
      <c r="BS106" s="499"/>
      <c r="BT106" s="499"/>
      <c r="BU106" s="499"/>
      <c r="BV106" s="499"/>
      <c r="BW106" s="499"/>
      <c r="BX106" s="499"/>
      <c r="BY106" s="499"/>
      <c r="BZ106" s="499"/>
      <c r="CA106" s="499"/>
      <c r="CB106" s="499"/>
      <c r="CC106" s="499"/>
      <c r="CD106" s="499"/>
      <c r="CE106" s="499"/>
      <c r="CF106" s="499"/>
      <c r="CG106" s="499"/>
      <c r="CH106" s="499"/>
      <c r="CI106" s="499"/>
      <c r="CJ106" s="499"/>
      <c r="CK106" s="499"/>
      <c r="CL106" s="499"/>
      <c r="CM106" s="499"/>
      <c r="CN106" s="499"/>
      <c r="CO106" s="499"/>
      <c r="CP106" s="499"/>
      <c r="CQ106" s="499"/>
      <c r="CR106" s="499"/>
      <c r="CS106" s="499"/>
      <c r="CT106" s="499"/>
      <c r="CU106" s="499"/>
      <c r="CV106" s="499"/>
      <c r="CW106" s="499"/>
      <c r="CX106" s="499"/>
      <c r="CY106" s="499"/>
    </row>
  </sheetData>
  <mergeCells count="19">
    <mergeCell ref="B84:M84"/>
    <mergeCell ref="A26:K26"/>
    <mergeCell ref="B78:K78"/>
    <mergeCell ref="B79:K79"/>
    <mergeCell ref="B80:K80"/>
    <mergeCell ref="A46:K46"/>
    <mergeCell ref="A47:K47"/>
    <mergeCell ref="A48:K48"/>
    <mergeCell ref="B76:K76"/>
    <mergeCell ref="B77:K77"/>
    <mergeCell ref="B83:K83"/>
    <mergeCell ref="B82:K82"/>
    <mergeCell ref="B81:K81"/>
    <mergeCell ref="A3:K3"/>
    <mergeCell ref="A4:K4"/>
    <mergeCell ref="A5:K5"/>
    <mergeCell ref="H7:I7"/>
    <mergeCell ref="J7:K7"/>
    <mergeCell ref="D7:E7"/>
  </mergeCells>
  <phoneticPr fontId="0" type="noConversion"/>
  <pageMargins left="0.5" right="0.5" top="0.75" bottom="0.75" header="0.3" footer="0.3"/>
  <pageSetup scale="64" orientation="landscape" r:id="rId1"/>
  <rowBreaks count="1" manualBreakCount="1">
    <brk id="43"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view="pageBreakPreview" zoomScaleNormal="100" zoomScaleSheetLayoutView="100" workbookViewId="0">
      <selection activeCell="N37" sqref="N37"/>
    </sheetView>
  </sheetViews>
  <sheetFormatPr defaultColWidth="9.33203125" defaultRowHeight="12"/>
  <cols>
    <col min="1" max="1" width="6.83203125" style="216" customWidth="1"/>
    <col min="2" max="2" width="29.1640625" style="216" customWidth="1"/>
    <col min="3" max="3" width="16" style="216" customWidth="1"/>
    <col min="4" max="4" width="15.83203125" style="216" customWidth="1"/>
    <col min="5" max="5" width="13.83203125" style="216" customWidth="1"/>
    <col min="6" max="6" width="16.6640625" style="216" bestFit="1" customWidth="1"/>
    <col min="7" max="7" width="15.5" style="216" bestFit="1" customWidth="1"/>
    <col min="8" max="8" width="8.5" style="216" customWidth="1"/>
    <col min="9" max="9" width="9.83203125" style="216" customWidth="1"/>
    <col min="10" max="10" width="13" style="216" customWidth="1"/>
    <col min="11" max="16384" width="9.33203125" style="216"/>
  </cols>
  <sheetData>
    <row r="1" spans="1:10">
      <c r="A1" s="127"/>
      <c r="B1" s="127"/>
      <c r="C1" s="9"/>
      <c r="D1" s="9"/>
      <c r="E1" s="9"/>
      <c r="F1" s="9"/>
      <c r="G1" s="9"/>
      <c r="H1" s="9"/>
      <c r="I1" s="874" t="s">
        <v>62</v>
      </c>
      <c r="J1" s="874"/>
    </row>
    <row r="2" spans="1:10">
      <c r="A2" s="127"/>
      <c r="B2" s="127"/>
      <c r="C2" s="9"/>
      <c r="D2" s="9"/>
      <c r="E2" s="9"/>
      <c r="F2" s="9"/>
      <c r="G2" s="9"/>
      <c r="H2" s="9"/>
      <c r="I2" s="43"/>
      <c r="J2" s="44" t="s">
        <v>1085</v>
      </c>
    </row>
    <row r="3" spans="1:10">
      <c r="A3" s="838" t="s">
        <v>187</v>
      </c>
      <c r="B3" s="838"/>
      <c r="C3" s="838"/>
      <c r="D3" s="838"/>
      <c r="E3" s="838"/>
      <c r="F3" s="838"/>
      <c r="G3" s="838"/>
      <c r="H3" s="838"/>
      <c r="I3" s="838"/>
      <c r="J3" s="838"/>
    </row>
    <row r="4" spans="1:10">
      <c r="A4" s="838" t="s">
        <v>188</v>
      </c>
      <c r="B4" s="838"/>
      <c r="C4" s="838"/>
      <c r="D4" s="838"/>
      <c r="E4" s="838"/>
      <c r="F4" s="838"/>
      <c r="G4" s="838"/>
      <c r="H4" s="838"/>
      <c r="I4" s="838"/>
      <c r="J4" s="838"/>
    </row>
    <row r="5" spans="1:10">
      <c r="A5" s="844" t="s">
        <v>548</v>
      </c>
      <c r="B5" s="843"/>
      <c r="C5" s="843"/>
      <c r="D5" s="843"/>
      <c r="E5" s="843"/>
      <c r="F5" s="843"/>
      <c r="G5" s="843"/>
      <c r="H5" s="843"/>
      <c r="I5" s="843"/>
      <c r="J5" s="843"/>
    </row>
    <row r="6" spans="1:10">
      <c r="A6" s="9"/>
      <c r="B6" s="9"/>
      <c r="C6" s="9"/>
      <c r="D6" s="9"/>
      <c r="E6" s="9"/>
      <c r="F6" s="9"/>
      <c r="G6" s="9"/>
      <c r="H6" s="9"/>
      <c r="I6" s="9"/>
      <c r="J6" s="9"/>
    </row>
    <row r="7" spans="1:10">
      <c r="A7" s="9"/>
      <c r="B7" s="9" t="s">
        <v>189</v>
      </c>
      <c r="C7" s="9"/>
      <c r="D7" s="9"/>
      <c r="E7" s="9"/>
      <c r="F7" s="9"/>
      <c r="G7" s="9"/>
      <c r="H7" s="9"/>
      <c r="I7" s="9"/>
      <c r="J7" s="9"/>
    </row>
    <row r="8" spans="1:10">
      <c r="A8" s="31"/>
      <c r="B8" s="9"/>
      <c r="C8" s="9"/>
      <c r="D8" s="9"/>
      <c r="E8" s="9"/>
      <c r="F8" s="31" t="s">
        <v>406</v>
      </c>
      <c r="G8" s="9"/>
      <c r="H8" s="9"/>
      <c r="I8" s="9"/>
      <c r="J8" s="9"/>
    </row>
    <row r="9" spans="1:10">
      <c r="A9" s="31">
        <v>1</v>
      </c>
      <c r="B9" s="28" t="s">
        <v>502</v>
      </c>
      <c r="C9" s="28"/>
      <c r="D9" s="9"/>
      <c r="E9" s="9"/>
      <c r="F9" s="461">
        <v>2416059.2699999996</v>
      </c>
      <c r="G9" s="9"/>
      <c r="H9" s="9"/>
      <c r="I9" s="9"/>
      <c r="J9" s="9"/>
    </row>
    <row r="10" spans="1:10">
      <c r="A10" s="31"/>
      <c r="B10" s="9"/>
      <c r="C10" s="9"/>
      <c r="D10" s="9"/>
      <c r="E10" s="9"/>
      <c r="F10" s="9"/>
      <c r="G10" s="9"/>
      <c r="H10" s="9"/>
      <c r="I10" s="9"/>
      <c r="J10" s="9"/>
    </row>
    <row r="11" spans="1:10">
      <c r="A11" s="31">
        <v>2</v>
      </c>
      <c r="B11" s="9" t="s">
        <v>190</v>
      </c>
      <c r="C11" s="9"/>
      <c r="D11" s="9"/>
      <c r="E11" s="9"/>
      <c r="F11" s="209">
        <v>0</v>
      </c>
      <c r="G11" s="9"/>
      <c r="H11" s="9"/>
      <c r="I11" s="9"/>
      <c r="J11" s="9"/>
    </row>
    <row r="12" spans="1:10">
      <c r="A12" s="31"/>
      <c r="B12" s="9"/>
      <c r="C12" s="9"/>
      <c r="D12" s="9"/>
      <c r="E12" s="9"/>
      <c r="F12" s="9"/>
      <c r="G12" s="9"/>
      <c r="H12" s="9"/>
      <c r="I12" s="9"/>
      <c r="J12" s="9"/>
    </row>
    <row r="13" spans="1:10">
      <c r="A13" s="31">
        <v>3</v>
      </c>
      <c r="B13" s="9" t="s">
        <v>267</v>
      </c>
      <c r="C13" s="9"/>
      <c r="D13" s="9"/>
      <c r="E13" s="9"/>
      <c r="F13" s="253">
        <f>E41</f>
        <v>95601609.087435886</v>
      </c>
      <c r="G13" s="464"/>
      <c r="H13" s="9"/>
      <c r="I13" s="9"/>
      <c r="J13" s="9"/>
    </row>
    <row r="14" spans="1:10">
      <c r="A14" s="31">
        <v>4</v>
      </c>
      <c r="B14" s="9" t="s">
        <v>490</v>
      </c>
      <c r="C14" s="9"/>
      <c r="D14" s="9"/>
      <c r="E14" s="9"/>
      <c r="F14" s="253">
        <f>-F22</f>
        <v>0</v>
      </c>
      <c r="G14" s="9"/>
      <c r="H14" s="9"/>
      <c r="I14" s="9"/>
      <c r="J14" s="9"/>
    </row>
    <row r="15" spans="1:10">
      <c r="A15" s="31">
        <v>5</v>
      </c>
      <c r="B15" s="9" t="s">
        <v>265</v>
      </c>
      <c r="C15" s="9"/>
      <c r="D15" s="9"/>
      <c r="E15" s="9"/>
      <c r="F15" s="253">
        <f>-F41</f>
        <v>0</v>
      </c>
      <c r="G15" s="9"/>
      <c r="H15" s="9"/>
      <c r="I15" s="9"/>
      <c r="J15" s="9"/>
    </row>
    <row r="16" spans="1:10">
      <c r="A16" s="31">
        <v>6</v>
      </c>
      <c r="B16" s="9" t="s">
        <v>266</v>
      </c>
      <c r="C16" s="9"/>
      <c r="D16" s="9"/>
      <c r="E16" s="9"/>
      <c r="F16" s="473">
        <f>-G41</f>
        <v>0</v>
      </c>
      <c r="G16" s="9"/>
      <c r="H16" s="9"/>
      <c r="I16" s="9"/>
      <c r="J16" s="9"/>
    </row>
    <row r="17" spans="1:12">
      <c r="A17" s="31">
        <v>7</v>
      </c>
      <c r="B17" s="9" t="s">
        <v>54</v>
      </c>
      <c r="C17" s="9" t="s">
        <v>191</v>
      </c>
      <c r="D17" s="9"/>
      <c r="E17" s="9"/>
      <c r="F17" s="254">
        <f>SUM(F13:F16)</f>
        <v>95601609.087435886</v>
      </c>
      <c r="G17" s="9"/>
      <c r="H17" s="9"/>
      <c r="I17" s="9"/>
      <c r="J17" s="9"/>
    </row>
    <row r="18" spans="1:12">
      <c r="A18" s="31"/>
      <c r="B18" s="9"/>
      <c r="C18" s="9"/>
      <c r="D18" s="9"/>
      <c r="E18" s="9"/>
      <c r="F18" s="9"/>
      <c r="G18" s="9"/>
      <c r="H18" s="9"/>
      <c r="I18" s="9"/>
      <c r="J18" s="9"/>
    </row>
    <row r="19" spans="1:12">
      <c r="A19" s="31"/>
      <c r="B19" s="9"/>
      <c r="C19" s="9"/>
      <c r="D19" s="9"/>
      <c r="E19" s="9"/>
      <c r="F19" s="9"/>
      <c r="G19" s="9"/>
      <c r="H19" s="9"/>
      <c r="I19" s="9"/>
      <c r="J19" s="9"/>
    </row>
    <row r="20" spans="1:12" ht="12.75" thickBot="1">
      <c r="A20" s="31"/>
      <c r="B20" s="9"/>
      <c r="C20" s="9"/>
      <c r="D20" s="9"/>
      <c r="E20" s="9"/>
      <c r="F20" s="316" t="s">
        <v>406</v>
      </c>
      <c r="G20" s="316" t="s">
        <v>414</v>
      </c>
      <c r="H20" s="316" t="s">
        <v>417</v>
      </c>
      <c r="I20" s="316" t="s">
        <v>413</v>
      </c>
      <c r="J20" s="31"/>
      <c r="L20" s="832"/>
    </row>
    <row r="21" spans="1:12">
      <c r="A21" s="31">
        <v>8</v>
      </c>
      <c r="B21" s="9" t="s">
        <v>52</v>
      </c>
      <c r="C21" s="9" t="s">
        <v>566</v>
      </c>
      <c r="D21" s="9"/>
      <c r="E21" s="9"/>
      <c r="F21" s="253">
        <f>C41</f>
        <v>91203846.15384616</v>
      </c>
      <c r="G21" s="248">
        <v>0.5</v>
      </c>
      <c r="H21" s="704">
        <f>IFERROR(F9/F21,0)</f>
        <v>2.6490760772572002E-2</v>
      </c>
      <c r="I21" s="317">
        <f>G21*H21</f>
        <v>1.3245380386286001E-2</v>
      </c>
      <c r="J21" s="318" t="s">
        <v>202</v>
      </c>
      <c r="L21" s="421"/>
    </row>
    <row r="22" spans="1:12">
      <c r="A22" s="31">
        <v>9</v>
      </c>
      <c r="B22" s="9" t="s">
        <v>53</v>
      </c>
      <c r="C22" s="9" t="s">
        <v>567</v>
      </c>
      <c r="D22" s="9"/>
      <c r="E22" s="9"/>
      <c r="F22" s="253">
        <f>D41</f>
        <v>0</v>
      </c>
      <c r="G22" s="319">
        <v>0</v>
      </c>
      <c r="H22" s="319">
        <v>0</v>
      </c>
      <c r="I22" s="317">
        <f>G22*H22</f>
        <v>0</v>
      </c>
      <c r="J22" s="9"/>
      <c r="L22" s="421"/>
    </row>
    <row r="23" spans="1:12" ht="12.75" thickBot="1">
      <c r="A23" s="31">
        <v>10</v>
      </c>
      <c r="B23" s="9" t="s">
        <v>54</v>
      </c>
      <c r="C23" s="9" t="s">
        <v>568</v>
      </c>
      <c r="D23" s="9"/>
      <c r="E23" s="9"/>
      <c r="F23" s="253">
        <f>F17</f>
        <v>95601609.087435886</v>
      </c>
      <c r="G23" s="248">
        <f>IF((F23/F24)&gt;0.5,0.5,(F23/F24))</f>
        <v>0.5</v>
      </c>
      <c r="H23" s="248">
        <v>9.8000000000000004E-2</v>
      </c>
      <c r="I23" s="705">
        <f>G23*H23</f>
        <v>4.9000000000000002E-2</v>
      </c>
      <c r="J23" s="9"/>
    </row>
    <row r="24" spans="1:12">
      <c r="A24" s="31">
        <v>11</v>
      </c>
      <c r="B24" s="9" t="s">
        <v>377</v>
      </c>
      <c r="C24" s="9" t="s">
        <v>192</v>
      </c>
      <c r="D24" s="9"/>
      <c r="E24" s="9"/>
      <c r="F24" s="254">
        <f>SUM(F21:F23)</f>
        <v>186805455.24128205</v>
      </c>
      <c r="G24" s="9"/>
      <c r="H24" s="9"/>
      <c r="I24" s="317">
        <f>SUM(I21:I23)</f>
        <v>6.2245380386286006E-2</v>
      </c>
      <c r="J24" s="318" t="s">
        <v>203</v>
      </c>
    </row>
    <row r="25" spans="1:12">
      <c r="A25" s="31"/>
      <c r="B25" s="9"/>
      <c r="C25" s="9"/>
      <c r="D25" s="9"/>
      <c r="E25" s="9"/>
      <c r="F25" s="9"/>
      <c r="G25" s="9"/>
      <c r="H25" s="9"/>
      <c r="I25" s="9"/>
      <c r="J25" s="9"/>
    </row>
    <row r="26" spans="1:12">
      <c r="A26" s="31"/>
      <c r="B26" s="9"/>
      <c r="C26" s="31" t="s">
        <v>117</v>
      </c>
      <c r="D26" s="31" t="s">
        <v>118</v>
      </c>
      <c r="E26" s="31" t="s">
        <v>193</v>
      </c>
      <c r="F26" s="31" t="s">
        <v>194</v>
      </c>
      <c r="G26" s="31" t="s">
        <v>195</v>
      </c>
      <c r="H26" s="9"/>
      <c r="I26" s="9"/>
      <c r="J26" s="9"/>
    </row>
    <row r="27" spans="1:12" ht="36">
      <c r="A27" s="9"/>
      <c r="B27" s="225" t="s">
        <v>196</v>
      </c>
      <c r="C27" s="225" t="s">
        <v>808</v>
      </c>
      <c r="D27" s="225" t="s">
        <v>197</v>
      </c>
      <c r="E27" s="225" t="s">
        <v>204</v>
      </c>
      <c r="F27" s="320" t="s">
        <v>198</v>
      </c>
      <c r="G27" s="225" t="s">
        <v>199</v>
      </c>
      <c r="H27" s="9"/>
      <c r="I27" s="9"/>
      <c r="J27" s="9"/>
    </row>
    <row r="28" spans="1:12">
      <c r="A28" s="127">
        <v>12</v>
      </c>
      <c r="B28" s="137" t="s">
        <v>1006</v>
      </c>
      <c r="C28" s="252">
        <v>92050000</v>
      </c>
      <c r="D28" s="252">
        <v>0</v>
      </c>
      <c r="E28" s="252">
        <v>98153912.856666639</v>
      </c>
      <c r="F28" s="209">
        <v>0</v>
      </c>
      <c r="G28" s="209">
        <v>0</v>
      </c>
      <c r="H28" s="9"/>
      <c r="I28" s="9"/>
      <c r="J28" s="9"/>
    </row>
    <row r="29" spans="1:12">
      <c r="A29" s="127">
        <v>13</v>
      </c>
      <c r="B29" s="137" t="s">
        <v>1007</v>
      </c>
      <c r="C29" s="252">
        <v>92050000</v>
      </c>
      <c r="D29" s="252">
        <v>0</v>
      </c>
      <c r="E29" s="252">
        <v>98903912.856666639</v>
      </c>
      <c r="F29" s="209">
        <v>0</v>
      </c>
      <c r="G29" s="209">
        <v>0</v>
      </c>
      <c r="H29" s="9"/>
      <c r="I29" s="9"/>
      <c r="J29" s="9"/>
    </row>
    <row r="30" spans="1:12">
      <c r="A30" s="127">
        <v>14</v>
      </c>
      <c r="B30" s="137" t="s">
        <v>1008</v>
      </c>
      <c r="C30" s="252">
        <v>92050000</v>
      </c>
      <c r="D30" s="252">
        <v>0</v>
      </c>
      <c r="E30" s="252">
        <v>99653912.856666639</v>
      </c>
      <c r="F30" s="209">
        <v>0</v>
      </c>
      <c r="G30" s="209">
        <v>0</v>
      </c>
      <c r="H30" s="9"/>
      <c r="I30" s="9"/>
      <c r="J30" s="9"/>
      <c r="K30" s="472"/>
    </row>
    <row r="31" spans="1:12">
      <c r="A31" s="127">
        <v>15</v>
      </c>
      <c r="B31" s="137" t="s">
        <v>1009</v>
      </c>
      <c r="C31" s="252">
        <v>92050000</v>
      </c>
      <c r="D31" s="252">
        <v>0</v>
      </c>
      <c r="E31" s="252">
        <v>95493912.856666639</v>
      </c>
      <c r="F31" s="209">
        <v>0</v>
      </c>
      <c r="G31" s="209">
        <v>0</v>
      </c>
      <c r="H31" s="9"/>
      <c r="I31" s="9"/>
      <c r="J31" s="9"/>
    </row>
    <row r="32" spans="1:12">
      <c r="A32" s="127">
        <v>16</v>
      </c>
      <c r="B32" s="137" t="s">
        <v>1010</v>
      </c>
      <c r="C32" s="252">
        <v>92050000</v>
      </c>
      <c r="D32" s="252">
        <v>0</v>
      </c>
      <c r="E32" s="252">
        <v>96243912.856666639</v>
      </c>
      <c r="F32" s="209">
        <v>0</v>
      </c>
      <c r="G32" s="209">
        <v>0</v>
      </c>
      <c r="H32" s="9"/>
      <c r="I32" s="9"/>
      <c r="J32" s="9"/>
    </row>
    <row r="33" spans="1:12">
      <c r="A33" s="127">
        <v>17</v>
      </c>
      <c r="B33" s="137" t="s">
        <v>1011</v>
      </c>
      <c r="C33" s="252">
        <v>92050000</v>
      </c>
      <c r="D33" s="252">
        <v>0</v>
      </c>
      <c r="E33" s="252">
        <v>96993912.856666639</v>
      </c>
      <c r="F33" s="209">
        <v>0</v>
      </c>
      <c r="G33" s="209">
        <v>0</v>
      </c>
      <c r="H33" s="9"/>
      <c r="I33" s="9"/>
      <c r="J33" s="9"/>
    </row>
    <row r="34" spans="1:12">
      <c r="A34" s="127">
        <v>18</v>
      </c>
      <c r="B34" s="137" t="s">
        <v>1012</v>
      </c>
      <c r="C34" s="252">
        <v>90675000</v>
      </c>
      <c r="D34" s="252">
        <v>0</v>
      </c>
      <c r="E34" s="252">
        <v>94797912.856666639</v>
      </c>
      <c r="F34" s="209">
        <v>0</v>
      </c>
      <c r="G34" s="209">
        <v>0</v>
      </c>
      <c r="H34" s="9"/>
      <c r="I34" s="9"/>
      <c r="J34" s="9"/>
    </row>
    <row r="35" spans="1:12">
      <c r="A35" s="127">
        <v>19</v>
      </c>
      <c r="B35" s="137" t="s">
        <v>1013</v>
      </c>
      <c r="C35" s="252">
        <v>90675000</v>
      </c>
      <c r="D35" s="252">
        <v>0</v>
      </c>
      <c r="E35" s="252">
        <v>95547912.856666639</v>
      </c>
      <c r="F35" s="209">
        <v>0</v>
      </c>
      <c r="G35" s="209">
        <v>0</v>
      </c>
      <c r="H35" s="9"/>
      <c r="I35" s="9"/>
      <c r="J35" s="9"/>
    </row>
    <row r="36" spans="1:12">
      <c r="A36" s="127">
        <v>20</v>
      </c>
      <c r="B36" s="137" t="s">
        <v>1014</v>
      </c>
      <c r="C36" s="252">
        <v>90675000</v>
      </c>
      <c r="D36" s="252">
        <v>0</v>
      </c>
      <c r="E36" s="252">
        <v>96297912.856666639</v>
      </c>
      <c r="F36" s="209">
        <v>0</v>
      </c>
      <c r="G36" s="209">
        <v>0</v>
      </c>
      <c r="H36" s="9"/>
      <c r="I36" s="9"/>
      <c r="J36" s="9"/>
    </row>
    <row r="37" spans="1:12">
      <c r="A37" s="127">
        <v>21</v>
      </c>
      <c r="B37" s="137" t="s">
        <v>1015</v>
      </c>
      <c r="C37" s="252">
        <v>90675000</v>
      </c>
      <c r="D37" s="252">
        <v>0</v>
      </c>
      <c r="E37" s="252">
        <v>91865912.856666639</v>
      </c>
      <c r="F37" s="209">
        <v>0</v>
      </c>
      <c r="G37" s="209">
        <v>0</v>
      </c>
      <c r="H37" s="9"/>
      <c r="I37" s="9"/>
      <c r="J37" s="9"/>
    </row>
    <row r="38" spans="1:12">
      <c r="A38" s="127">
        <v>22</v>
      </c>
      <c r="B38" s="137" t="s">
        <v>1016</v>
      </c>
      <c r="C38" s="252">
        <v>90675000</v>
      </c>
      <c r="D38" s="252">
        <v>0</v>
      </c>
      <c r="E38" s="252">
        <v>92615912.856666639</v>
      </c>
      <c r="F38" s="209">
        <v>0</v>
      </c>
      <c r="G38" s="209">
        <v>0</v>
      </c>
      <c r="H38" s="9"/>
      <c r="I38" s="9"/>
      <c r="J38" s="9"/>
    </row>
    <row r="39" spans="1:12">
      <c r="A39" s="127">
        <v>23</v>
      </c>
      <c r="B39" s="137" t="s">
        <v>1017</v>
      </c>
      <c r="C39" s="252">
        <v>90675000</v>
      </c>
      <c r="D39" s="252">
        <v>0</v>
      </c>
      <c r="E39" s="252">
        <v>93365912.856666639</v>
      </c>
      <c r="F39" s="209">
        <v>0</v>
      </c>
      <c r="G39" s="209">
        <v>0</v>
      </c>
      <c r="H39" s="9"/>
      <c r="I39" s="9"/>
      <c r="J39" s="9"/>
    </row>
    <row r="40" spans="1:12">
      <c r="A40" s="127">
        <v>24</v>
      </c>
      <c r="B40" s="140" t="s">
        <v>1018</v>
      </c>
      <c r="C40" s="252">
        <v>89300000</v>
      </c>
      <c r="D40" s="209">
        <v>0</v>
      </c>
      <c r="E40" s="252">
        <v>92885963.856666639</v>
      </c>
      <c r="F40" s="209">
        <v>0</v>
      </c>
      <c r="G40" s="209">
        <v>0</v>
      </c>
      <c r="H40" s="9"/>
      <c r="I40" s="9"/>
      <c r="J40" s="9"/>
    </row>
    <row r="41" spans="1:12">
      <c r="A41" s="127">
        <v>25</v>
      </c>
      <c r="B41" s="239" t="s">
        <v>264</v>
      </c>
      <c r="C41" s="254">
        <f>AVERAGE(C28:C40)</f>
        <v>91203846.15384616</v>
      </c>
      <c r="D41" s="255">
        <f>AVERAGE(D28:D40)</f>
        <v>0</v>
      </c>
      <c r="E41" s="254">
        <f>AVERAGE(E28:E40)</f>
        <v>95601609.087435886</v>
      </c>
      <c r="F41" s="255">
        <f>AVERAGE(F28:F40)</f>
        <v>0</v>
      </c>
      <c r="G41" s="255">
        <f>AVERAGE(G28:G40)</f>
        <v>0</v>
      </c>
      <c r="H41" s="9"/>
      <c r="I41" s="9"/>
      <c r="J41" s="9"/>
    </row>
    <row r="42" spans="1:12">
      <c r="A42" s="31"/>
      <c r="B42" s="9"/>
      <c r="C42" s="9"/>
      <c r="D42" s="9"/>
      <c r="E42" s="9"/>
      <c r="F42" s="9"/>
      <c r="G42" s="9"/>
      <c r="H42" s="9"/>
      <c r="I42" s="9"/>
      <c r="J42" s="9"/>
    </row>
    <row r="43" spans="1:12">
      <c r="A43" s="96" t="s">
        <v>20</v>
      </c>
      <c r="B43" s="9"/>
      <c r="C43" s="9"/>
      <c r="D43" s="9"/>
      <c r="E43" s="9"/>
      <c r="F43" s="9"/>
      <c r="G43" s="9"/>
      <c r="H43" s="9"/>
      <c r="I43" s="9"/>
      <c r="J43" s="9"/>
    </row>
    <row r="44" spans="1:12" ht="29.25" customHeight="1">
      <c r="A44" s="31" t="s">
        <v>407</v>
      </c>
      <c r="B44" s="860" t="s">
        <v>809</v>
      </c>
      <c r="C44" s="859"/>
      <c r="D44" s="859"/>
      <c r="E44" s="859"/>
      <c r="F44" s="859"/>
      <c r="G44" s="859"/>
      <c r="H44" s="859"/>
      <c r="I44" s="859"/>
      <c r="J44" s="859"/>
      <c r="K44" s="9"/>
    </row>
    <row r="45" spans="1:12">
      <c r="A45" s="31" t="s">
        <v>419</v>
      </c>
      <c r="B45" s="9" t="s">
        <v>200</v>
      </c>
      <c r="C45" s="9"/>
      <c r="D45" s="9"/>
      <c r="E45" s="9"/>
      <c r="F45" s="9"/>
      <c r="G45" s="9"/>
      <c r="H45" s="9"/>
      <c r="I45" s="9"/>
      <c r="J45" s="9"/>
      <c r="K45" s="9"/>
    </row>
    <row r="46" spans="1:12">
      <c r="A46" s="31" t="s">
        <v>422</v>
      </c>
      <c r="B46" s="9" t="s">
        <v>201</v>
      </c>
      <c r="C46" s="9"/>
      <c r="D46" s="9"/>
      <c r="E46" s="9"/>
      <c r="F46" s="9"/>
      <c r="G46" s="9"/>
      <c r="H46" s="9"/>
      <c r="I46" s="9"/>
      <c r="J46" s="9"/>
      <c r="K46" s="9"/>
    </row>
    <row r="47" spans="1:12">
      <c r="A47" s="31" t="s">
        <v>423</v>
      </c>
      <c r="B47" s="875" t="s">
        <v>501</v>
      </c>
      <c r="C47" s="875"/>
      <c r="D47" s="875"/>
      <c r="E47" s="875"/>
      <c r="F47" s="875"/>
      <c r="G47" s="875"/>
      <c r="H47" s="875"/>
      <c r="I47" s="875"/>
      <c r="J47" s="875"/>
      <c r="K47" s="9"/>
      <c r="L47" s="9"/>
    </row>
    <row r="48" spans="1:12">
      <c r="A48" s="31"/>
      <c r="B48" s="9"/>
      <c r="C48" s="9"/>
      <c r="D48" s="9"/>
      <c r="E48" s="9"/>
      <c r="F48" s="9"/>
      <c r="G48" s="9"/>
      <c r="H48" s="9"/>
      <c r="I48" s="9"/>
      <c r="J48" s="9"/>
      <c r="K48" s="9"/>
      <c r="L48" s="9"/>
    </row>
    <row r="49" spans="1:1">
      <c r="A49" s="242"/>
    </row>
    <row r="50" spans="1:1">
      <c r="A50" s="242"/>
    </row>
  </sheetData>
  <mergeCells count="6">
    <mergeCell ref="I1:J1"/>
    <mergeCell ref="B44:J44"/>
    <mergeCell ref="B47:J47"/>
    <mergeCell ref="A3:J3"/>
    <mergeCell ref="A4:J4"/>
    <mergeCell ref="A5:J5"/>
  </mergeCells>
  <phoneticPr fontId="0" type="noConversion"/>
  <printOptions horizontalCentered="1"/>
  <pageMargins left="0.5" right="0.5" top="0.75" bottom="0.75" header="0.3" footer="0.3"/>
  <pageSetup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1"/>
  <sheetViews>
    <sheetView view="pageBreakPreview" zoomScaleNormal="100" zoomScaleSheetLayoutView="100" workbookViewId="0">
      <selection activeCell="M43" sqref="M43"/>
    </sheetView>
  </sheetViews>
  <sheetFormatPr defaultColWidth="9.33203125" defaultRowHeight="12"/>
  <cols>
    <col min="1" max="1" width="6.83203125" style="216" customWidth="1"/>
    <col min="2" max="2" width="42.5" style="216" customWidth="1"/>
    <col min="3" max="3" width="9.33203125" style="216"/>
    <col min="4" max="4" width="19.5" style="216" customWidth="1"/>
    <col min="5" max="5" width="17" style="216" customWidth="1"/>
    <col min="6" max="6" width="14.5" style="216" customWidth="1"/>
    <col min="7" max="7" width="14.33203125" style="216" customWidth="1"/>
    <col min="8" max="9" width="15.83203125" style="216" customWidth="1"/>
    <col min="10" max="16384" width="9.33203125" style="216"/>
  </cols>
  <sheetData>
    <row r="1" spans="1:11">
      <c r="B1" s="127"/>
      <c r="C1" s="127"/>
      <c r="D1" s="9"/>
      <c r="E1" s="9"/>
      <c r="F1" s="9"/>
      <c r="G1" s="9"/>
      <c r="H1" s="16"/>
      <c r="I1" s="43" t="s">
        <v>62</v>
      </c>
      <c r="K1" s="242"/>
    </row>
    <row r="2" spans="1:11">
      <c r="B2" s="127"/>
      <c r="C2" s="127"/>
      <c r="D2" s="9"/>
      <c r="E2" s="9"/>
      <c r="F2" s="9"/>
      <c r="G2" s="9"/>
      <c r="H2" s="16"/>
      <c r="I2" s="44" t="s">
        <v>1085</v>
      </c>
      <c r="K2" s="242"/>
    </row>
    <row r="3" spans="1:11">
      <c r="B3" s="838" t="s">
        <v>205</v>
      </c>
      <c r="C3" s="838"/>
      <c r="D3" s="838"/>
      <c r="E3" s="838"/>
      <c r="F3" s="838"/>
      <c r="G3" s="838"/>
      <c r="H3" s="838"/>
      <c r="I3" s="838"/>
    </row>
    <row r="4" spans="1:11">
      <c r="B4" s="838" t="s">
        <v>206</v>
      </c>
      <c r="C4" s="838"/>
      <c r="D4" s="838"/>
      <c r="E4" s="838"/>
      <c r="F4" s="838"/>
      <c r="G4" s="838"/>
      <c r="H4" s="838"/>
      <c r="I4" s="838"/>
    </row>
    <row r="5" spans="1:11">
      <c r="B5" s="844" t="s">
        <v>548</v>
      </c>
      <c r="C5" s="843"/>
      <c r="D5" s="843"/>
      <c r="E5" s="843"/>
      <c r="F5" s="843"/>
      <c r="G5" s="843"/>
      <c r="H5" s="843"/>
      <c r="I5" s="843"/>
    </row>
    <row r="6" spans="1:11">
      <c r="B6" s="9"/>
      <c r="C6" s="9"/>
      <c r="D6" s="471" t="s">
        <v>815</v>
      </c>
      <c r="E6" s="9"/>
      <c r="F6" s="9"/>
      <c r="G6" s="9"/>
      <c r="H6" s="9"/>
    </row>
    <row r="7" spans="1:11">
      <c r="A7" s="63" t="s">
        <v>65</v>
      </c>
      <c r="B7" s="299">
        <v>2022</v>
      </c>
      <c r="C7" s="817"/>
      <c r="D7" s="299">
        <v>2022</v>
      </c>
      <c r="E7" s="9"/>
      <c r="F7" s="9"/>
      <c r="G7" s="9"/>
      <c r="H7" s="9"/>
    </row>
    <row r="8" spans="1:11">
      <c r="B8" s="876" t="s">
        <v>207</v>
      </c>
      <c r="C8" s="9"/>
      <c r="D8" s="878" t="s">
        <v>209</v>
      </c>
      <c r="E8" s="9"/>
      <c r="F8" s="878" t="s">
        <v>211</v>
      </c>
      <c r="G8" s="9"/>
      <c r="H8" s="9"/>
    </row>
    <row r="9" spans="1:11">
      <c r="B9" s="877"/>
      <c r="C9" s="9"/>
      <c r="D9" s="879"/>
      <c r="E9" s="9"/>
      <c r="F9" s="879"/>
      <c r="G9" s="9"/>
      <c r="H9" s="9"/>
    </row>
    <row r="10" spans="1:11">
      <c r="B10" s="877"/>
      <c r="C10" s="9"/>
      <c r="D10" s="186"/>
      <c r="E10" s="9"/>
      <c r="F10" s="186"/>
      <c r="G10" s="9"/>
      <c r="H10" s="9"/>
    </row>
    <row r="11" spans="1:11">
      <c r="A11" s="31">
        <v>1</v>
      </c>
      <c r="B11" s="420">
        <v>23693842</v>
      </c>
      <c r="C11" s="33" t="s">
        <v>208</v>
      </c>
      <c r="D11" s="501">
        <v>24576982.060868759</v>
      </c>
      <c r="E11" s="33" t="s">
        <v>210</v>
      </c>
      <c r="F11" s="707">
        <f>+B11-D11</f>
        <v>-883140.06086875871</v>
      </c>
      <c r="G11" s="9"/>
      <c r="H11" s="9"/>
    </row>
    <row r="12" spans="1:11">
      <c r="A12" s="31"/>
      <c r="B12" s="9"/>
      <c r="C12" s="9"/>
      <c r="D12" s="9"/>
      <c r="E12" s="9"/>
      <c r="F12" s="9"/>
      <c r="G12" s="9"/>
      <c r="H12" s="9"/>
    </row>
    <row r="13" spans="1:11">
      <c r="A13" s="31"/>
      <c r="B13" s="9" t="s">
        <v>569</v>
      </c>
      <c r="C13" s="9"/>
      <c r="D13" s="9"/>
      <c r="E13" s="9"/>
      <c r="F13" s="9"/>
      <c r="G13" s="9"/>
      <c r="H13" s="9"/>
    </row>
    <row r="14" spans="1:11">
      <c r="A14" s="31"/>
      <c r="B14" s="9" t="s">
        <v>570</v>
      </c>
      <c r="C14" s="9"/>
      <c r="D14" s="9"/>
      <c r="E14" s="9"/>
      <c r="F14" s="9"/>
      <c r="G14" s="9"/>
      <c r="H14" s="9"/>
    </row>
    <row r="15" spans="1:11">
      <c r="A15" s="31"/>
      <c r="B15" s="189"/>
      <c r="C15" s="189"/>
      <c r="D15" s="189"/>
      <c r="E15" s="189"/>
      <c r="F15" s="189"/>
      <c r="G15" s="189"/>
      <c r="H15" s="189"/>
    </row>
    <row r="16" spans="1:11" ht="36">
      <c r="A16" s="31"/>
      <c r="B16" s="300" t="s">
        <v>212</v>
      </c>
      <c r="C16" s="301"/>
      <c r="D16" s="301" t="s">
        <v>213</v>
      </c>
      <c r="E16" s="301" t="s">
        <v>214</v>
      </c>
      <c r="F16" s="301" t="s">
        <v>215</v>
      </c>
      <c r="G16" s="301" t="s">
        <v>216</v>
      </c>
      <c r="H16" s="301" t="s">
        <v>226</v>
      </c>
      <c r="I16" s="302" t="s">
        <v>217</v>
      </c>
    </row>
    <row r="17" spans="1:9">
      <c r="A17" s="31">
        <v>2</v>
      </c>
      <c r="B17" s="9"/>
      <c r="C17" s="9"/>
      <c r="D17" s="9"/>
      <c r="E17" s="303">
        <f>'Att 6a - Interest Rate'!F30</f>
        <v>3.8705882352941174E-3</v>
      </c>
      <c r="F17" s="9"/>
      <c r="G17" s="9"/>
      <c r="H17" s="9"/>
    </row>
    <row r="18" spans="1:9">
      <c r="A18" s="31"/>
      <c r="B18" s="9"/>
      <c r="C18" s="9"/>
      <c r="D18" s="9"/>
      <c r="E18" s="9"/>
      <c r="F18" s="9"/>
      <c r="G18" s="9"/>
      <c r="H18" s="9"/>
    </row>
    <row r="19" spans="1:9">
      <c r="A19" s="31"/>
      <c r="B19" s="205" t="s">
        <v>485</v>
      </c>
      <c r="C19" s="9"/>
      <c r="D19" s="9"/>
      <c r="E19" s="9"/>
      <c r="F19" s="9"/>
      <c r="G19" s="9"/>
      <c r="H19" s="9"/>
    </row>
    <row r="20" spans="1:9">
      <c r="A20" s="31"/>
      <c r="B20" s="9"/>
      <c r="C20" s="9"/>
      <c r="D20" s="9"/>
      <c r="E20" s="9"/>
      <c r="F20" s="9"/>
      <c r="G20" s="9"/>
      <c r="H20" s="9"/>
    </row>
    <row r="21" spans="1:9">
      <c r="A21" s="31"/>
      <c r="B21" s="9"/>
      <c r="C21" s="9"/>
      <c r="D21" s="9"/>
      <c r="E21" s="9"/>
      <c r="F21" s="9"/>
      <c r="G21" s="9"/>
      <c r="H21" s="9"/>
    </row>
    <row r="22" spans="1:9">
      <c r="A22" s="31"/>
      <c r="B22" s="304" t="s">
        <v>218</v>
      </c>
      <c r="C22" s="9"/>
      <c r="D22" s="9"/>
      <c r="E22" s="9"/>
      <c r="F22" s="9"/>
      <c r="G22" s="33" t="s">
        <v>219</v>
      </c>
      <c r="H22" s="9"/>
    </row>
    <row r="23" spans="1:9">
      <c r="A23" s="31">
        <v>3</v>
      </c>
      <c r="B23" s="9" t="s">
        <v>130</v>
      </c>
      <c r="C23" s="166">
        <v>2022</v>
      </c>
      <c r="D23" s="305">
        <f>$F$11/12</f>
        <v>-73595.005072396554</v>
      </c>
      <c r="E23" s="306">
        <f>$E$17</f>
        <v>3.8705882352941174E-3</v>
      </c>
      <c r="F23" s="31">
        <v>12</v>
      </c>
      <c r="G23" s="305">
        <f>D23*E23*F23*-1</f>
        <v>3418.2715297155478</v>
      </c>
      <c r="H23" s="221"/>
      <c r="I23" s="305">
        <f>(-G23+D23)*-1</f>
        <v>77013.276602112106</v>
      </c>
    </row>
    <row r="24" spans="1:9">
      <c r="A24" s="31">
        <v>4</v>
      </c>
      <c r="B24" s="9" t="s">
        <v>131</v>
      </c>
      <c r="C24" s="166">
        <v>2022</v>
      </c>
      <c r="D24" s="305">
        <f>$F$11/12</f>
        <v>-73595.005072396554</v>
      </c>
      <c r="E24" s="306">
        <f t="shared" ref="E24:E52" si="0">$E$17</f>
        <v>3.8705882352941174E-3</v>
      </c>
      <c r="F24" s="31">
        <v>11</v>
      </c>
      <c r="G24" s="305">
        <f t="shared" ref="G24:G34" si="1">D24*E24*F24*-1</f>
        <v>3133.4155689059189</v>
      </c>
      <c r="H24" s="221"/>
      <c r="I24" s="305">
        <f t="shared" ref="I24:I34" si="2">(-G24+D24)*-1</f>
        <v>76728.42064130248</v>
      </c>
    </row>
    <row r="25" spans="1:9">
      <c r="A25" s="31">
        <v>5</v>
      </c>
      <c r="B25" s="9" t="s">
        <v>132</v>
      </c>
      <c r="C25" s="166">
        <v>2022</v>
      </c>
      <c r="D25" s="305">
        <f t="shared" ref="D25:D34" si="3">$F$11/12</f>
        <v>-73595.005072396554</v>
      </c>
      <c r="E25" s="306">
        <f t="shared" si="0"/>
        <v>3.8705882352941174E-3</v>
      </c>
      <c r="F25" s="31">
        <v>10</v>
      </c>
      <c r="G25" s="305">
        <f t="shared" si="1"/>
        <v>2848.5596080962896</v>
      </c>
      <c r="H25" s="221"/>
      <c r="I25" s="305">
        <f t="shared" si="2"/>
        <v>76443.56468049284</v>
      </c>
    </row>
    <row r="26" spans="1:9">
      <c r="A26" s="31">
        <v>6</v>
      </c>
      <c r="B26" s="9" t="s">
        <v>133</v>
      </c>
      <c r="C26" s="166">
        <v>2022</v>
      </c>
      <c r="D26" s="305">
        <f t="shared" si="3"/>
        <v>-73595.005072396554</v>
      </c>
      <c r="E26" s="306">
        <f t="shared" si="0"/>
        <v>3.8705882352941174E-3</v>
      </c>
      <c r="F26" s="31">
        <v>9</v>
      </c>
      <c r="G26" s="305">
        <f t="shared" si="1"/>
        <v>2563.7036472866607</v>
      </c>
      <c r="H26" s="221"/>
      <c r="I26" s="305">
        <f t="shared" si="2"/>
        <v>76158.708719683214</v>
      </c>
    </row>
    <row r="27" spans="1:9">
      <c r="A27" s="31">
        <v>7</v>
      </c>
      <c r="B27" s="9" t="s">
        <v>134</v>
      </c>
      <c r="C27" s="166">
        <v>2022</v>
      </c>
      <c r="D27" s="305">
        <f t="shared" si="3"/>
        <v>-73595.005072396554</v>
      </c>
      <c r="E27" s="306">
        <f t="shared" si="0"/>
        <v>3.8705882352941174E-3</v>
      </c>
      <c r="F27" s="31">
        <v>8</v>
      </c>
      <c r="G27" s="305">
        <f t="shared" si="1"/>
        <v>2278.8476864770319</v>
      </c>
      <c r="H27" s="221"/>
      <c r="I27" s="305">
        <f t="shared" si="2"/>
        <v>75873.852758873589</v>
      </c>
    </row>
    <row r="28" spans="1:9">
      <c r="A28" s="31">
        <v>8</v>
      </c>
      <c r="B28" s="9" t="s">
        <v>135</v>
      </c>
      <c r="C28" s="166">
        <v>2022</v>
      </c>
      <c r="D28" s="305">
        <f t="shared" si="3"/>
        <v>-73595.005072396554</v>
      </c>
      <c r="E28" s="306">
        <f t="shared" si="0"/>
        <v>3.8705882352941174E-3</v>
      </c>
      <c r="F28" s="31">
        <v>7</v>
      </c>
      <c r="G28" s="305">
        <f t="shared" si="1"/>
        <v>1993.991725667403</v>
      </c>
      <c r="H28" s="221"/>
      <c r="I28" s="305">
        <f t="shared" si="2"/>
        <v>75588.996798063963</v>
      </c>
    </row>
    <row r="29" spans="1:9">
      <c r="A29" s="31">
        <v>9</v>
      </c>
      <c r="B29" s="9" t="s">
        <v>136</v>
      </c>
      <c r="C29" s="166">
        <v>2022</v>
      </c>
      <c r="D29" s="305">
        <f t="shared" si="3"/>
        <v>-73595.005072396554</v>
      </c>
      <c r="E29" s="306">
        <f t="shared" si="0"/>
        <v>3.8705882352941174E-3</v>
      </c>
      <c r="F29" s="31">
        <v>6</v>
      </c>
      <c r="G29" s="305">
        <f t="shared" si="1"/>
        <v>1709.1357648577739</v>
      </c>
      <c r="H29" s="221"/>
      <c r="I29" s="305">
        <f t="shared" si="2"/>
        <v>75304.140837254323</v>
      </c>
    </row>
    <row r="30" spans="1:9">
      <c r="A30" s="31">
        <v>10</v>
      </c>
      <c r="B30" s="9" t="s">
        <v>137</v>
      </c>
      <c r="C30" s="166">
        <v>2022</v>
      </c>
      <c r="D30" s="305">
        <f t="shared" si="3"/>
        <v>-73595.005072396554</v>
      </c>
      <c r="E30" s="306">
        <f t="shared" si="0"/>
        <v>3.8705882352941174E-3</v>
      </c>
      <c r="F30" s="31">
        <v>5</v>
      </c>
      <c r="G30" s="305">
        <f t="shared" si="1"/>
        <v>1424.2798040481448</v>
      </c>
      <c r="H30" s="221"/>
      <c r="I30" s="305">
        <f t="shared" si="2"/>
        <v>75019.284876444697</v>
      </c>
    </row>
    <row r="31" spans="1:9">
      <c r="A31" s="31">
        <v>11</v>
      </c>
      <c r="B31" s="9" t="s">
        <v>138</v>
      </c>
      <c r="C31" s="166">
        <v>2022</v>
      </c>
      <c r="D31" s="305">
        <f t="shared" si="3"/>
        <v>-73595.005072396554</v>
      </c>
      <c r="E31" s="306">
        <f t="shared" si="0"/>
        <v>3.8705882352941174E-3</v>
      </c>
      <c r="F31" s="31">
        <v>4</v>
      </c>
      <c r="G31" s="305">
        <f t="shared" si="1"/>
        <v>1139.4238432385159</v>
      </c>
      <c r="H31" s="221"/>
      <c r="I31" s="305">
        <f t="shared" si="2"/>
        <v>74734.428915635071</v>
      </c>
    </row>
    <row r="32" spans="1:9">
      <c r="A32" s="31">
        <v>12</v>
      </c>
      <c r="B32" s="9" t="s">
        <v>139</v>
      </c>
      <c r="C32" s="166">
        <v>2022</v>
      </c>
      <c r="D32" s="305">
        <f t="shared" si="3"/>
        <v>-73595.005072396554</v>
      </c>
      <c r="E32" s="306">
        <f t="shared" si="0"/>
        <v>3.8705882352941174E-3</v>
      </c>
      <c r="F32" s="31">
        <v>3</v>
      </c>
      <c r="G32" s="305">
        <f t="shared" si="1"/>
        <v>854.56788242888695</v>
      </c>
      <c r="H32" s="221"/>
      <c r="I32" s="305">
        <f t="shared" si="2"/>
        <v>74449.572954825446</v>
      </c>
    </row>
    <row r="33" spans="1:10">
      <c r="A33" s="31">
        <v>13</v>
      </c>
      <c r="B33" s="9" t="s">
        <v>140</v>
      </c>
      <c r="C33" s="166">
        <v>2022</v>
      </c>
      <c r="D33" s="305">
        <f t="shared" si="3"/>
        <v>-73595.005072396554</v>
      </c>
      <c r="E33" s="306">
        <f t="shared" si="0"/>
        <v>3.8705882352941174E-3</v>
      </c>
      <c r="F33" s="31">
        <v>2</v>
      </c>
      <c r="G33" s="305">
        <f t="shared" si="1"/>
        <v>569.71192161925796</v>
      </c>
      <c r="H33" s="221"/>
      <c r="I33" s="305">
        <f t="shared" si="2"/>
        <v>74164.716994015806</v>
      </c>
    </row>
    <row r="34" spans="1:10">
      <c r="A34" s="31">
        <v>14</v>
      </c>
      <c r="B34" s="9" t="s">
        <v>141</v>
      </c>
      <c r="C34" s="166">
        <v>2022</v>
      </c>
      <c r="D34" s="305">
        <f t="shared" si="3"/>
        <v>-73595.005072396554</v>
      </c>
      <c r="E34" s="306">
        <f t="shared" si="0"/>
        <v>3.8705882352941174E-3</v>
      </c>
      <c r="F34" s="31">
        <v>1</v>
      </c>
      <c r="G34" s="307">
        <f t="shared" si="1"/>
        <v>284.85596080962898</v>
      </c>
      <c r="H34" s="221"/>
      <c r="I34" s="307">
        <f t="shared" si="2"/>
        <v>73879.86103320618</v>
      </c>
    </row>
    <row r="35" spans="1:10">
      <c r="A35" s="31">
        <v>15</v>
      </c>
      <c r="B35" s="9"/>
      <c r="C35" s="9"/>
      <c r="D35" s="9"/>
      <c r="E35" s="308"/>
      <c r="F35" s="31"/>
      <c r="G35" s="309">
        <f>SUM(G23:G34)</f>
        <v>22218.764943151065</v>
      </c>
      <c r="H35" s="221"/>
      <c r="I35" s="310">
        <f>SUM(I23:I34)</f>
        <v>905358.82581190998</v>
      </c>
    </row>
    <row r="36" spans="1:10">
      <c r="A36" s="31"/>
      <c r="B36" s="9"/>
      <c r="C36" s="9"/>
      <c r="D36" s="9"/>
      <c r="E36" s="308"/>
      <c r="F36" s="31"/>
      <c r="G36" s="9"/>
      <c r="H36" s="221"/>
      <c r="I36" s="139"/>
    </row>
    <row r="37" spans="1:10">
      <c r="A37" s="31"/>
      <c r="B37" s="9"/>
      <c r="C37" s="9"/>
      <c r="D37" s="9"/>
      <c r="E37" s="308"/>
      <c r="F37" s="31"/>
      <c r="G37" s="33" t="s">
        <v>221</v>
      </c>
      <c r="H37" s="221"/>
      <c r="I37" s="139"/>
    </row>
    <row r="38" spans="1:10">
      <c r="A38" s="31">
        <v>16</v>
      </c>
      <c r="B38" s="9" t="s">
        <v>220</v>
      </c>
      <c r="C38" s="166">
        <v>2023</v>
      </c>
      <c r="D38" s="311">
        <f>I35</f>
        <v>905358.82581190998</v>
      </c>
      <c r="E38" s="306">
        <f>$E$17</f>
        <v>3.8705882352941174E-3</v>
      </c>
      <c r="F38" s="31">
        <v>12</v>
      </c>
      <c r="G38" s="305">
        <f>D38*E38*F38</f>
        <v>42051.254638887302</v>
      </c>
      <c r="H38" s="221"/>
      <c r="I38" s="305">
        <f>G38+D38</f>
        <v>947410.08045079722</v>
      </c>
    </row>
    <row r="39" spans="1:10">
      <c r="A39" s="31"/>
      <c r="B39" s="9"/>
      <c r="C39" s="9"/>
      <c r="D39" s="9"/>
      <c r="E39" s="312"/>
      <c r="F39" s="31"/>
      <c r="G39" s="9"/>
      <c r="H39" s="221"/>
      <c r="I39" s="139"/>
    </row>
    <row r="40" spans="1:10">
      <c r="A40" s="31"/>
      <c r="B40" s="313" t="s">
        <v>222</v>
      </c>
      <c r="C40" s="9"/>
      <c r="D40" s="9"/>
      <c r="E40" s="312"/>
      <c r="F40" s="31"/>
      <c r="G40" s="33" t="s">
        <v>219</v>
      </c>
      <c r="H40" s="221"/>
      <c r="I40" s="139"/>
    </row>
    <row r="41" spans="1:10">
      <c r="A41" s="31">
        <v>17</v>
      </c>
      <c r="B41" s="9" t="s">
        <v>130</v>
      </c>
      <c r="C41" s="166">
        <v>2024</v>
      </c>
      <c r="D41" s="305">
        <f>-I38</f>
        <v>-947410.08045079722</v>
      </c>
      <c r="E41" s="306">
        <f t="shared" si="0"/>
        <v>3.8705882352941174E-3</v>
      </c>
      <c r="F41" s="31"/>
      <c r="G41" s="305">
        <f>D41*E41*-1</f>
        <v>3667.0343113919089</v>
      </c>
      <c r="H41" s="305">
        <f>PMT(E41,12,I38)</f>
        <v>-80951.217587758467</v>
      </c>
      <c r="I41" s="305">
        <f>(D41+D41*E41-H41)*-1</f>
        <v>870125.89717443066</v>
      </c>
      <c r="J41" s="425"/>
    </row>
    <row r="42" spans="1:10">
      <c r="A42" s="31">
        <v>18</v>
      </c>
      <c r="B42" s="9" t="s">
        <v>131</v>
      </c>
      <c r="C42" s="166">
        <v>2024</v>
      </c>
      <c r="D42" s="305">
        <f>-I41</f>
        <v>-870125.89717443066</v>
      </c>
      <c r="E42" s="306">
        <f t="shared" si="0"/>
        <v>3.8705882352941174E-3</v>
      </c>
      <c r="F42" s="31"/>
      <c r="G42" s="305">
        <f t="shared" ref="G42:G52" si="4">D42*E42*-1</f>
        <v>3367.8990608280901</v>
      </c>
      <c r="H42" s="305">
        <f>$H$41</f>
        <v>-80951.217587758467</v>
      </c>
      <c r="I42" s="305">
        <f>(D42+D42*E42-H42)*-1</f>
        <v>792542.57864750037</v>
      </c>
    </row>
    <row r="43" spans="1:10">
      <c r="A43" s="31">
        <v>19</v>
      </c>
      <c r="B43" s="9" t="s">
        <v>132</v>
      </c>
      <c r="C43" s="166">
        <v>2024</v>
      </c>
      <c r="D43" s="305">
        <f t="shared" ref="D43:D52" si="5">-I42</f>
        <v>-792542.57864750037</v>
      </c>
      <c r="E43" s="306">
        <f t="shared" si="0"/>
        <v>3.8705882352941174E-3</v>
      </c>
      <c r="F43" s="31"/>
      <c r="G43" s="305">
        <f t="shared" si="4"/>
        <v>3067.6059808826776</v>
      </c>
      <c r="H43" s="305">
        <f t="shared" ref="H43:H52" si="6">$H$41</f>
        <v>-80951.217587758467</v>
      </c>
      <c r="I43" s="305">
        <f t="shared" ref="I43:I52" si="7">(D43+D43*E43-H43)*-1</f>
        <v>714658.96704062459</v>
      </c>
    </row>
    <row r="44" spans="1:10">
      <c r="A44" s="31">
        <v>20</v>
      </c>
      <c r="B44" s="9" t="s">
        <v>133</v>
      </c>
      <c r="C44" s="166">
        <v>2024</v>
      </c>
      <c r="D44" s="305">
        <f t="shared" si="5"/>
        <v>-714658.96704062459</v>
      </c>
      <c r="E44" s="306">
        <f t="shared" si="0"/>
        <v>3.8705882352941174E-3</v>
      </c>
      <c r="F44" s="31"/>
      <c r="G44" s="305">
        <f t="shared" si="4"/>
        <v>2766.150590074888</v>
      </c>
      <c r="H44" s="305">
        <f t="shared" si="6"/>
        <v>-80951.217587758467</v>
      </c>
      <c r="I44" s="305">
        <f t="shared" si="7"/>
        <v>636473.90004294098</v>
      </c>
    </row>
    <row r="45" spans="1:10">
      <c r="A45" s="31">
        <v>21</v>
      </c>
      <c r="B45" s="9" t="s">
        <v>134</v>
      </c>
      <c r="C45" s="166">
        <v>2024</v>
      </c>
      <c r="D45" s="305">
        <f t="shared" si="5"/>
        <v>-636473.90004294098</v>
      </c>
      <c r="E45" s="306">
        <f t="shared" si="0"/>
        <v>3.8705882352941174E-3</v>
      </c>
      <c r="F45" s="31"/>
      <c r="G45" s="305">
        <f t="shared" si="4"/>
        <v>2463.5283895779712</v>
      </c>
      <c r="H45" s="305">
        <f t="shared" si="6"/>
        <v>-80951.217587758467</v>
      </c>
      <c r="I45" s="305">
        <f t="shared" si="7"/>
        <v>557986.21084476053</v>
      </c>
    </row>
    <row r="46" spans="1:10">
      <c r="A46" s="31">
        <v>22</v>
      </c>
      <c r="B46" s="9" t="s">
        <v>135</v>
      </c>
      <c r="C46" s="166">
        <v>2024</v>
      </c>
      <c r="D46" s="305">
        <f t="shared" si="5"/>
        <v>-557986.21084476053</v>
      </c>
      <c r="E46" s="306">
        <f t="shared" si="0"/>
        <v>3.8705882352941174E-3</v>
      </c>
      <c r="F46" s="31"/>
      <c r="G46" s="305">
        <f t="shared" si="4"/>
        <v>2159.7348631520731</v>
      </c>
      <c r="H46" s="305">
        <f t="shared" si="6"/>
        <v>-80951.217587758467</v>
      </c>
      <c r="I46" s="305">
        <f t="shared" si="7"/>
        <v>479194.72812015412</v>
      </c>
    </row>
    <row r="47" spans="1:10">
      <c r="A47" s="31">
        <v>23</v>
      </c>
      <c r="B47" s="9" t="s">
        <v>136</v>
      </c>
      <c r="C47" s="166">
        <v>2024</v>
      </c>
      <c r="D47" s="305">
        <f t="shared" si="5"/>
        <v>-479194.72812015412</v>
      </c>
      <c r="E47" s="306">
        <f t="shared" si="0"/>
        <v>3.8705882352941174E-3</v>
      </c>
      <c r="F47" s="31"/>
      <c r="G47" s="305">
        <f t="shared" si="4"/>
        <v>1854.7654770768318</v>
      </c>
      <c r="H47" s="305">
        <f t="shared" si="6"/>
        <v>-80951.217587758467</v>
      </c>
      <c r="I47" s="305">
        <f t="shared" si="7"/>
        <v>400098.27600947244</v>
      </c>
    </row>
    <row r="48" spans="1:10">
      <c r="A48" s="31">
        <v>24</v>
      </c>
      <c r="B48" s="9" t="s">
        <v>137</v>
      </c>
      <c r="C48" s="166">
        <v>2024</v>
      </c>
      <c r="D48" s="305">
        <f t="shared" si="5"/>
        <v>-400098.27600947244</v>
      </c>
      <c r="E48" s="306">
        <f t="shared" si="0"/>
        <v>3.8705882352941174E-3</v>
      </c>
      <c r="F48" s="31"/>
      <c r="G48" s="305">
        <f t="shared" si="4"/>
        <v>1548.6156800837227</v>
      </c>
      <c r="H48" s="305">
        <f t="shared" si="6"/>
        <v>-80951.217587758467</v>
      </c>
      <c r="I48" s="305">
        <f t="shared" si="7"/>
        <v>320695.67410179775</v>
      </c>
    </row>
    <row r="49" spans="1:9">
      <c r="A49" s="31">
        <v>25</v>
      </c>
      <c r="B49" s="9" t="s">
        <v>138</v>
      </c>
      <c r="C49" s="166">
        <v>2024</v>
      </c>
      <c r="D49" s="305">
        <f t="shared" si="5"/>
        <v>-320695.67410179775</v>
      </c>
      <c r="E49" s="306">
        <f t="shared" si="0"/>
        <v>3.8705882352941174E-3</v>
      </c>
      <c r="F49" s="31"/>
      <c r="G49" s="305">
        <f t="shared" si="4"/>
        <v>1241.2809032881348</v>
      </c>
      <c r="H49" s="305">
        <f t="shared" si="6"/>
        <v>-80951.217587758467</v>
      </c>
      <c r="I49" s="305">
        <f t="shared" si="7"/>
        <v>240985.73741732744</v>
      </c>
    </row>
    <row r="50" spans="1:9">
      <c r="A50" s="31">
        <v>26</v>
      </c>
      <c r="B50" s="9" t="s">
        <v>139</v>
      </c>
      <c r="C50" s="166">
        <v>2024</v>
      </c>
      <c r="D50" s="305">
        <f t="shared" si="5"/>
        <v>-240985.73741732744</v>
      </c>
      <c r="E50" s="306">
        <f t="shared" si="0"/>
        <v>3.8705882352941174E-3</v>
      </c>
      <c r="F50" s="31"/>
      <c r="G50" s="305">
        <f t="shared" si="4"/>
        <v>932.75656012118498</v>
      </c>
      <c r="H50" s="305">
        <f t="shared" si="6"/>
        <v>-80951.217587758467</v>
      </c>
      <c r="I50" s="305">
        <f t="shared" si="7"/>
        <v>160967.27638969017</v>
      </c>
    </row>
    <row r="51" spans="1:9">
      <c r="A51" s="31">
        <v>27</v>
      </c>
      <c r="B51" s="9" t="s">
        <v>140</v>
      </c>
      <c r="C51" s="166">
        <v>2024</v>
      </c>
      <c r="D51" s="305">
        <f t="shared" si="5"/>
        <v>-160967.27638969017</v>
      </c>
      <c r="E51" s="306">
        <f t="shared" si="0"/>
        <v>3.8705882352941174E-3</v>
      </c>
      <c r="F51" s="31"/>
      <c r="G51" s="305">
        <f t="shared" si="4"/>
        <v>623.03804626127135</v>
      </c>
      <c r="H51" s="305">
        <f t="shared" si="6"/>
        <v>-80951.217587758467</v>
      </c>
      <c r="I51" s="305">
        <f t="shared" si="7"/>
        <v>80639.096848192974</v>
      </c>
    </row>
    <row r="52" spans="1:9">
      <c r="A52" s="31">
        <v>28</v>
      </c>
      <c r="B52" s="9" t="s">
        <v>141</v>
      </c>
      <c r="C52" s="166">
        <v>2024</v>
      </c>
      <c r="D52" s="305">
        <f t="shared" si="5"/>
        <v>-80639.096848192974</v>
      </c>
      <c r="E52" s="306">
        <f t="shared" si="0"/>
        <v>3.8705882352941174E-3</v>
      </c>
      <c r="F52" s="31"/>
      <c r="G52" s="305">
        <f t="shared" si="4"/>
        <v>312.12073956535869</v>
      </c>
      <c r="H52" s="305">
        <f t="shared" si="6"/>
        <v>-80951.217587758467</v>
      </c>
      <c r="I52" s="307">
        <f t="shared" si="7"/>
        <v>-1.3096723705530167E-10</v>
      </c>
    </row>
    <row r="53" spans="1:9">
      <c r="A53" s="31">
        <v>29</v>
      </c>
      <c r="B53" s="9"/>
      <c r="C53" s="9"/>
      <c r="D53" s="9"/>
      <c r="E53" s="9"/>
      <c r="F53" s="9"/>
      <c r="G53" s="314">
        <f>SUM(G41:G52)</f>
        <v>24004.530602304112</v>
      </c>
      <c r="H53" s="221"/>
      <c r="I53" s="315"/>
    </row>
    <row r="54" spans="1:9">
      <c r="A54" s="31"/>
      <c r="B54" s="9"/>
      <c r="C54" s="9"/>
      <c r="D54" s="9"/>
      <c r="E54" s="9"/>
      <c r="F54" s="9"/>
      <c r="G54" s="9"/>
      <c r="H54" s="221"/>
      <c r="I54" s="221"/>
    </row>
    <row r="55" spans="1:9">
      <c r="A55" s="31">
        <v>30</v>
      </c>
      <c r="B55" s="9" t="s">
        <v>223</v>
      </c>
      <c r="C55" s="9"/>
      <c r="D55" s="221"/>
      <c r="E55" s="9"/>
      <c r="F55" s="9"/>
      <c r="G55" s="221"/>
      <c r="H55" s="708">
        <f>SUM(H41:H52)*-1</f>
        <v>971414.61105310137</v>
      </c>
      <c r="I55" s="221"/>
    </row>
    <row r="56" spans="1:9" ht="12.75">
      <c r="A56" s="31">
        <v>31</v>
      </c>
      <c r="B56" s="9" t="s">
        <v>224</v>
      </c>
      <c r="C56" s="9"/>
      <c r="D56" s="221"/>
      <c r="E56" s="9"/>
      <c r="F56" s="9"/>
      <c r="G56" s="221"/>
      <c r="H56" s="709">
        <f>+F11</f>
        <v>-883140.06086875871</v>
      </c>
      <c r="I56" s="221"/>
    </row>
    <row r="57" spans="1:9">
      <c r="A57" s="31">
        <v>32</v>
      </c>
      <c r="B57" s="9" t="s">
        <v>225</v>
      </c>
      <c r="C57" s="9"/>
      <c r="D57" s="221"/>
      <c r="E57" s="9"/>
      <c r="F57" s="9"/>
      <c r="G57" s="221"/>
      <c r="H57" s="708">
        <f>H55+H56</f>
        <v>88274.550184342661</v>
      </c>
      <c r="I57" s="221"/>
    </row>
    <row r="58" spans="1:9">
      <c r="A58" s="31"/>
      <c r="B58" s="9"/>
      <c r="C58" s="9"/>
      <c r="D58" s="9"/>
      <c r="E58" s="9"/>
      <c r="F58" s="9"/>
      <c r="G58" s="9"/>
      <c r="H58" s="433"/>
    </row>
    <row r="59" spans="1:9">
      <c r="B59" s="9"/>
      <c r="C59" s="9"/>
      <c r="D59" s="9"/>
      <c r="E59" s="9"/>
      <c r="F59" s="9"/>
      <c r="G59" s="9"/>
      <c r="H59" s="9"/>
    </row>
    <row r="60" spans="1:9">
      <c r="B60" s="9"/>
      <c r="C60" s="9"/>
      <c r="D60" s="9"/>
      <c r="E60" s="9"/>
      <c r="F60" s="9"/>
      <c r="G60" s="9"/>
      <c r="H60" s="9"/>
    </row>
    <row r="61" spans="1:9">
      <c r="B61" s="9"/>
      <c r="C61" s="9"/>
      <c r="D61" s="9"/>
      <c r="E61" s="9"/>
      <c r="F61" s="9"/>
      <c r="G61" s="9"/>
      <c r="H61" s="9"/>
    </row>
  </sheetData>
  <mergeCells count="6">
    <mergeCell ref="B3:I3"/>
    <mergeCell ref="B8:B10"/>
    <mergeCell ref="D8:D9"/>
    <mergeCell ref="F8:F9"/>
    <mergeCell ref="B5:I5"/>
    <mergeCell ref="B4:I4"/>
  </mergeCells>
  <phoneticPr fontId="0" type="noConversion"/>
  <printOptions horizontalCentered="1"/>
  <pageMargins left="0.5" right="0.5" top="0.75" bottom="0.75" header="0.3" footer="0.3"/>
  <pageSetup scale="6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8"/>
  <sheetViews>
    <sheetView view="pageBreakPreview" zoomScaleNormal="100" zoomScaleSheetLayoutView="100" workbookViewId="0">
      <selection activeCell="A3" sqref="A3:J3"/>
    </sheetView>
  </sheetViews>
  <sheetFormatPr defaultColWidth="9.33203125" defaultRowHeight="12"/>
  <cols>
    <col min="1" max="1" width="13.1640625" style="9" customWidth="1"/>
    <col min="2" max="2" width="17.83203125" style="9" customWidth="1"/>
    <col min="3" max="3" width="24.33203125" style="9" customWidth="1"/>
    <col min="4" max="4" width="12.5" style="9" customWidth="1"/>
    <col min="5" max="5" width="12.6640625" style="9" customWidth="1"/>
    <col min="6" max="6" width="18" style="9" customWidth="1"/>
    <col min="7" max="7" width="9.33203125" style="9"/>
    <col min="8" max="8" width="13.33203125" style="9" customWidth="1"/>
    <col min="9" max="9" width="12.33203125" style="9" customWidth="1"/>
    <col min="10" max="16384" width="9.33203125" style="9"/>
  </cols>
  <sheetData>
    <row r="1" spans="1:10">
      <c r="A1" s="127"/>
      <c r="B1" s="127"/>
      <c r="J1" s="43" t="s">
        <v>62</v>
      </c>
    </row>
    <row r="2" spans="1:10">
      <c r="A2" s="127"/>
      <c r="B2" s="127"/>
      <c r="J2" s="44" t="s">
        <v>1085</v>
      </c>
    </row>
    <row r="3" spans="1:10">
      <c r="A3" s="838" t="s">
        <v>231</v>
      </c>
      <c r="B3" s="838"/>
      <c r="C3" s="838"/>
      <c r="D3" s="838"/>
      <c r="E3" s="838"/>
      <c r="F3" s="838"/>
      <c r="G3" s="838"/>
      <c r="H3" s="838"/>
      <c r="I3" s="838"/>
      <c r="J3" s="838"/>
    </row>
    <row r="4" spans="1:10">
      <c r="A4" s="838" t="s">
        <v>232</v>
      </c>
      <c r="B4" s="838"/>
      <c r="C4" s="838"/>
      <c r="D4" s="838"/>
      <c r="E4" s="838"/>
      <c r="F4" s="838"/>
      <c r="G4" s="838"/>
      <c r="H4" s="838"/>
      <c r="I4" s="838"/>
      <c r="J4" s="838"/>
    </row>
    <row r="5" spans="1:10">
      <c r="A5" s="844" t="s">
        <v>548</v>
      </c>
      <c r="B5" s="843"/>
      <c r="C5" s="843"/>
      <c r="D5" s="843"/>
      <c r="E5" s="843"/>
      <c r="F5" s="843"/>
      <c r="G5" s="843"/>
      <c r="H5" s="843"/>
      <c r="I5" s="843"/>
      <c r="J5" s="843"/>
    </row>
    <row r="8" spans="1:10">
      <c r="A8" s="9" t="s">
        <v>227</v>
      </c>
    </row>
    <row r="10" spans="1:10">
      <c r="B10" s="9" t="s">
        <v>233</v>
      </c>
    </row>
    <row r="11" spans="1:10">
      <c r="A11" s="31">
        <v>1</v>
      </c>
      <c r="B11" s="208"/>
      <c r="C11" s="90" t="s">
        <v>1022</v>
      </c>
      <c r="D11" s="208"/>
      <c r="E11" s="208"/>
      <c r="F11" s="297">
        <v>3.2500000000000001E-2</v>
      </c>
      <c r="H11" s="208"/>
      <c r="I11" s="208"/>
      <c r="J11" s="208"/>
    </row>
    <row r="12" spans="1:10">
      <c r="A12" s="31">
        <v>2</v>
      </c>
      <c r="B12" s="208"/>
      <c r="C12" s="816" t="s">
        <v>1023</v>
      </c>
      <c r="D12" s="208"/>
      <c r="E12" s="208"/>
      <c r="F12" s="297">
        <v>3.2500000000000001E-2</v>
      </c>
      <c r="H12" s="208"/>
      <c r="I12" s="208"/>
      <c r="J12" s="208"/>
    </row>
    <row r="13" spans="1:10">
      <c r="A13" s="31">
        <v>3</v>
      </c>
      <c r="B13" s="208"/>
      <c r="C13" s="816" t="s">
        <v>1024</v>
      </c>
      <c r="D13" s="208"/>
      <c r="E13" s="208"/>
      <c r="F13" s="297">
        <v>3.2500000000000001E-2</v>
      </c>
      <c r="H13" s="208"/>
      <c r="I13" s="208"/>
      <c r="J13" s="208"/>
    </row>
    <row r="14" spans="1:10">
      <c r="A14" s="31">
        <v>4</v>
      </c>
      <c r="B14" s="208"/>
      <c r="C14" s="816" t="s">
        <v>1025</v>
      </c>
      <c r="D14" s="208"/>
      <c r="E14" s="208"/>
      <c r="F14" s="297">
        <v>3.2500000000000001E-2</v>
      </c>
      <c r="H14" s="208"/>
      <c r="I14" s="208"/>
      <c r="J14" s="208"/>
    </row>
    <row r="15" spans="1:10">
      <c r="A15" s="31">
        <v>5</v>
      </c>
      <c r="B15" s="208"/>
      <c r="C15" s="816" t="s">
        <v>1026</v>
      </c>
      <c r="D15" s="208"/>
      <c r="E15" s="208"/>
      <c r="F15" s="297">
        <v>3.2500000000000001E-2</v>
      </c>
      <c r="H15" s="208"/>
      <c r="I15" s="208"/>
      <c r="J15" s="208"/>
    </row>
    <row r="16" spans="1:10">
      <c r="A16" s="31">
        <v>6</v>
      </c>
      <c r="B16" s="208"/>
      <c r="C16" s="816" t="s">
        <v>1087</v>
      </c>
      <c r="D16" s="208"/>
      <c r="E16" s="208"/>
      <c r="F16" s="297">
        <v>3.2500000000000001E-2</v>
      </c>
      <c r="H16" s="208"/>
      <c r="I16" s="208"/>
      <c r="J16" s="208"/>
    </row>
    <row r="17" spans="1:10">
      <c r="A17" s="31">
        <v>7</v>
      </c>
      <c r="B17" s="208"/>
      <c r="C17" s="816" t="s">
        <v>1088</v>
      </c>
      <c r="D17" s="208"/>
      <c r="E17" s="208"/>
      <c r="F17" s="297">
        <v>3.5999999999999997E-2</v>
      </c>
      <c r="H17" s="208"/>
      <c r="I17" s="208"/>
      <c r="J17" s="208"/>
    </row>
    <row r="18" spans="1:10">
      <c r="A18" s="31">
        <v>8</v>
      </c>
      <c r="B18" s="208"/>
      <c r="C18" s="816" t="s">
        <v>1089</v>
      </c>
      <c r="D18" s="208"/>
      <c r="E18" s="208"/>
      <c r="F18" s="297">
        <v>3.5999999999999997E-2</v>
      </c>
      <c r="H18" s="208"/>
      <c r="I18" s="208"/>
      <c r="J18" s="208"/>
    </row>
    <row r="19" spans="1:10">
      <c r="A19" s="31">
        <v>9</v>
      </c>
      <c r="B19" s="208"/>
      <c r="C19" s="816" t="s">
        <v>1090</v>
      </c>
      <c r="D19" s="208"/>
      <c r="E19" s="208"/>
      <c r="F19" s="297">
        <v>3.5999999999999997E-2</v>
      </c>
      <c r="H19" s="208"/>
      <c r="I19" s="208"/>
      <c r="J19" s="208"/>
    </row>
    <row r="20" spans="1:10">
      <c r="A20" s="31">
        <v>10</v>
      </c>
      <c r="B20" s="208"/>
      <c r="C20" s="816" t="s">
        <v>1091</v>
      </c>
      <c r="D20" s="208"/>
      <c r="E20" s="208"/>
      <c r="F20" s="297">
        <v>4.9099999999999998E-2</v>
      </c>
      <c r="H20" s="208"/>
      <c r="I20" s="208"/>
      <c r="J20" s="208"/>
    </row>
    <row r="21" spans="1:10">
      <c r="A21" s="31">
        <v>11</v>
      </c>
      <c r="B21" s="208"/>
      <c r="C21" s="816" t="s">
        <v>1092</v>
      </c>
      <c r="D21" s="208"/>
      <c r="E21" s="208"/>
      <c r="F21" s="297">
        <v>4.9099999999999998E-2</v>
      </c>
      <c r="H21" s="208"/>
      <c r="I21" s="208"/>
      <c r="J21" s="208"/>
    </row>
    <row r="22" spans="1:10">
      <c r="A22" s="31">
        <v>12</v>
      </c>
      <c r="B22" s="208"/>
      <c r="C22" s="816" t="s">
        <v>1093</v>
      </c>
      <c r="D22" s="208"/>
      <c r="E22" s="208"/>
      <c r="F22" s="297">
        <v>4.9099999999999998E-2</v>
      </c>
      <c r="H22" s="208"/>
      <c r="I22" s="208"/>
      <c r="J22" s="208"/>
    </row>
    <row r="23" spans="1:10">
      <c r="A23" s="31">
        <v>13</v>
      </c>
      <c r="B23" s="90"/>
      <c r="C23" s="90" t="s">
        <v>1094</v>
      </c>
      <c r="D23" s="208"/>
      <c r="E23" s="208"/>
      <c r="F23" s="297">
        <v>6.3100000000000003E-2</v>
      </c>
      <c r="H23" s="208"/>
      <c r="I23" s="208"/>
      <c r="J23" s="208"/>
    </row>
    <row r="24" spans="1:10">
      <c r="A24" s="31">
        <v>14</v>
      </c>
      <c r="B24" s="90"/>
      <c r="C24" s="90" t="s">
        <v>1095</v>
      </c>
      <c r="D24" s="208"/>
      <c r="E24" s="208"/>
      <c r="F24" s="297">
        <v>6.3100000000000003E-2</v>
      </c>
      <c r="H24" s="208"/>
      <c r="I24" s="208"/>
      <c r="J24" s="208"/>
    </row>
    <row r="25" spans="1:10">
      <c r="A25" s="31">
        <v>15</v>
      </c>
      <c r="B25" s="90"/>
      <c r="C25" s="90" t="s">
        <v>1096</v>
      </c>
      <c r="D25" s="208"/>
      <c r="E25" s="208"/>
      <c r="F25" s="297">
        <v>6.3100000000000003E-2</v>
      </c>
      <c r="H25" s="208"/>
      <c r="I25" s="208"/>
      <c r="J25" s="208"/>
    </row>
    <row r="26" spans="1:10">
      <c r="A26" s="31">
        <v>16</v>
      </c>
      <c r="B26" s="90"/>
      <c r="C26" s="90" t="s">
        <v>1097</v>
      </c>
      <c r="D26" s="208"/>
      <c r="E26" s="208"/>
      <c r="F26" s="297">
        <v>7.4999999999999997E-2</v>
      </c>
      <c r="H26" s="208"/>
      <c r="I26" s="208"/>
      <c r="J26" s="208"/>
    </row>
    <row r="27" spans="1:10">
      <c r="A27" s="31">
        <v>17</v>
      </c>
      <c r="B27" s="90"/>
      <c r="C27" s="90" t="s">
        <v>1098</v>
      </c>
      <c r="D27" s="208"/>
      <c r="E27" s="208"/>
      <c r="F27" s="297">
        <v>7.4999999999999997E-2</v>
      </c>
      <c r="H27" s="208"/>
      <c r="I27" s="208"/>
      <c r="J27" s="208"/>
    </row>
    <row r="28" spans="1:10">
      <c r="A28" s="31"/>
      <c r="B28" s="208"/>
      <c r="C28" s="208"/>
      <c r="D28" s="208"/>
      <c r="E28" s="208"/>
      <c r="F28" s="208"/>
      <c r="H28" s="208"/>
      <c r="I28" s="208"/>
      <c r="J28" s="208"/>
    </row>
    <row r="29" spans="1:10">
      <c r="A29" s="31">
        <v>18</v>
      </c>
      <c r="B29" s="9" t="s">
        <v>228</v>
      </c>
      <c r="F29" s="298">
        <f>AVERAGE(F11:F27)</f>
        <v>4.6447058823529411E-2</v>
      </c>
    </row>
    <row r="30" spans="1:10">
      <c r="A30" s="31">
        <v>19</v>
      </c>
      <c r="B30" s="9" t="s">
        <v>229</v>
      </c>
      <c r="F30" s="298">
        <f>F29/12</f>
        <v>3.8705882352941174E-3</v>
      </c>
    </row>
    <row r="32" spans="1:10">
      <c r="A32" s="9" t="s">
        <v>230</v>
      </c>
    </row>
    <row r="55" ht="9.75" customHeight="1"/>
    <row r="56" ht="9.75" customHeight="1"/>
    <row r="57" ht="8.1" customHeight="1"/>
    <row r="58" ht="8.1" customHeight="1"/>
    <row r="59" ht="8.1" customHeight="1"/>
    <row r="60" ht="8.1" customHeight="1"/>
    <row r="61" ht="8.1" customHeight="1"/>
    <row r="62" ht="8.1" customHeight="1"/>
    <row r="63" ht="8.1" customHeight="1"/>
    <row r="64" ht="8.1" customHeight="1"/>
    <row r="65" ht="7.15" customHeight="1"/>
    <row r="66" ht="15" customHeight="1"/>
    <row r="67" ht="12" customHeight="1"/>
    <row r="68" ht="10.15" customHeight="1"/>
  </sheetData>
  <mergeCells count="3">
    <mergeCell ref="A3:J3"/>
    <mergeCell ref="A4:J4"/>
    <mergeCell ref="A5:J5"/>
  </mergeCells>
  <phoneticPr fontId="0" type="noConversion"/>
  <printOptions horizontalCentered="1"/>
  <pageMargins left="0.5" right="0.5" top="0.75" bottom="0.75" header="0.3" footer="0.3"/>
  <pageSetup scale="9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18</vt:i4>
      </vt:variant>
    </vt:vector>
  </HeadingPairs>
  <TitlesOfParts>
    <vt:vector size="39" baseType="lpstr">
      <vt:lpstr>TOC</vt:lpstr>
      <vt:lpstr>Appendix III</vt:lpstr>
      <vt:lpstr>Att 1 - Project Rev Req</vt:lpstr>
      <vt:lpstr>Att 2 - Incentive Return</vt:lpstr>
      <vt:lpstr>Att 3 - Project Summary</vt:lpstr>
      <vt:lpstr>Att 4 - Rate Base</vt:lpstr>
      <vt:lpstr>Att 5 - Return on Rate Base</vt:lpstr>
      <vt:lpstr>Att 6 - True-up Interest </vt:lpstr>
      <vt:lpstr>Att 6a - Interest Rate</vt:lpstr>
      <vt:lpstr>Att 7 - Tax Rates</vt:lpstr>
      <vt:lpstr>Att 8 - Debt Proxy</vt:lpstr>
      <vt:lpstr>Att 9 - Construction Debt</vt:lpstr>
      <vt:lpstr>Att 10 - Depreciation Rates</vt:lpstr>
      <vt:lpstr>Att 11 - Prior Period Adj</vt:lpstr>
      <vt:lpstr>Att 12 - Revenue Credits</vt:lpstr>
      <vt:lpstr>Att 13 - Excess-Def Summary</vt:lpstr>
      <vt:lpstr>Att 13.1 -Averaging &amp; Proration</vt:lpstr>
      <vt:lpstr>Att 13.2 -Excess Deficient ADIT</vt:lpstr>
      <vt:lpstr>WP1 - ADIT</vt:lpstr>
      <vt:lpstr>WP2 - Perm Tax</vt:lpstr>
      <vt:lpstr>WP3 - Tax Rates</vt:lpstr>
      <vt:lpstr>'Appendix III'!Print_Area</vt:lpstr>
      <vt:lpstr>'Att 1 - Project Rev Req'!Print_Area</vt:lpstr>
      <vt:lpstr>'Att 10 - Depreciation Rates'!Print_Area</vt:lpstr>
      <vt:lpstr>'Att 11 - Prior Period Adj'!Print_Area</vt:lpstr>
      <vt:lpstr>'Att 12 - Revenue Credits'!Print_Area</vt:lpstr>
      <vt:lpstr>'Att 2 - Incentive Return'!Print_Area</vt:lpstr>
      <vt:lpstr>'Att 3 - Project Summary'!Print_Area</vt:lpstr>
      <vt:lpstr>'Att 4 - Rate Base'!Print_Area</vt:lpstr>
      <vt:lpstr>'Att 5 - Return on Rate Base'!Print_Area</vt:lpstr>
      <vt:lpstr>'Att 6 - True-up Interest '!Print_Area</vt:lpstr>
      <vt:lpstr>'Att 6a - Interest Rate'!Print_Area</vt:lpstr>
      <vt:lpstr>'Att 7 - Tax Rates'!Print_Area</vt:lpstr>
      <vt:lpstr>'Att 8 - Debt Proxy'!Print_Area</vt:lpstr>
      <vt:lpstr>'Att 9 - Construction Debt'!Print_Area</vt:lpstr>
      <vt:lpstr>TOC!Print_Area</vt:lpstr>
      <vt:lpstr>'WP1 - ADIT'!Print_Area</vt:lpstr>
      <vt:lpstr>'WP2 - Perm Tax'!Print_Area</vt:lpstr>
      <vt:lpstr>'WP3 - Tax Rates'!Print_Area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2019-09-30T23:12:11Z</dcterms:created>
  <dcterms:modified xsi:type="dcterms:W3CDTF">2023-09-27T16:08:04Z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es" linkTarget="Prop_Taxes">
    <vt:r8>0</vt:r8>
  </property>
</Properties>
</file>